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arl.andersson\Aptiture\uBind Platform - UBindProduction\Development\Latitude-MotorLoan-Demo\"/>
    </mc:Choice>
  </mc:AlternateContent>
  <xr:revisionPtr revIDLastSave="1" documentId="10_ncr:100000_{76F8F70E-5A24-47B0-B517-586F7C6EC3A0}" xr6:coauthVersionLast="36" xr6:coauthVersionMax="36" xr10:uidLastSave="{85C1DBFA-3FE1-4290-B958-71BACF4681FF}"/>
  <bookViews>
    <workbookView xWindow="0" yWindow="0" windowWidth="38400" windowHeight="16410" tabRatio="800" activeTab="1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Tables" sheetId="2" r:id="rId16"/>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Sets'!$AK$59</definedName>
    <definedName name="Input_Payment_Option">'Question Sets'!$AK$56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1'!$J$39</definedName>
    <definedName name="Risk_1_Name">'Risk 1'!$J$7</definedName>
    <definedName name="Risk_1_Prefix">'Risk 1'!$J$8</definedName>
    <definedName name="Risk_1_Type">'Risk 1'!$J$38</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Sets'!$B$7:$B$22</definedName>
    <definedName name="Select_Repeating_Data_Type">'Drop Downs'!$B$23:$B$35</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Settings!$K$41</definedName>
    <definedName name="Settings_Styling_Other_Tooltip_Panel_Background_Colour">Styles!$R$77</definedName>
    <definedName name="Settings_Styling_Other_Tooltip_Panel_Border">Styles!$U$77</definedName>
    <definedName name="Settings_Styling_Sidebar_Header_Background_Colour">Styles!$R$95</definedName>
    <definedName name="Totals_Instalment_Instalment_Amount">Totals!$C$23</definedName>
    <definedName name="Totals_Instalment_Yearly_Instalments">Totals!$C$22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3" i="18" l="1"/>
  <c r="E21" i="18"/>
  <c r="E42" i="15"/>
  <c r="BI42" i="15" s="1"/>
  <c r="F42" i="15"/>
  <c r="AK42" i="15"/>
  <c r="AM42" i="15" s="1"/>
  <c r="AX42" i="15"/>
  <c r="BA42" i="15" a="1"/>
  <c r="BA42" i="15" s="1"/>
  <c r="BD42" i="15" s="1"/>
  <c r="BB42" i="15"/>
  <c r="BC42" i="15"/>
  <c r="BK42" i="15"/>
  <c r="BM42" i="15"/>
  <c r="E20" i="15"/>
  <c r="BI20" i="15" s="1"/>
  <c r="F20" i="15"/>
  <c r="AK20" i="15"/>
  <c r="AM20" i="15" s="1"/>
  <c r="AX20" i="15"/>
  <c r="BB20" i="15"/>
  <c r="BC20" i="15"/>
  <c r="BK20" i="15"/>
  <c r="BM20" i="15"/>
  <c r="E22" i="15"/>
  <c r="BI22" i="15" s="1"/>
  <c r="F22" i="15"/>
  <c r="AK22" i="15"/>
  <c r="AV22" i="15" s="1"/>
  <c r="AW22" i="15" s="1"/>
  <c r="AX22" i="15"/>
  <c r="BB22" i="15"/>
  <c r="BC22" i="15"/>
  <c r="BK22" i="15"/>
  <c r="BM22" i="15"/>
  <c r="E35" i="15"/>
  <c r="BI35" i="15" s="1"/>
  <c r="F35" i="15"/>
  <c r="AK35" i="15"/>
  <c r="AM35" i="15" s="1"/>
  <c r="AX35" i="15"/>
  <c r="BA35" i="15" a="1"/>
  <c r="BA35" i="15" s="1"/>
  <c r="BD35" i="15" s="1"/>
  <c r="BB35" i="15"/>
  <c r="BC35" i="15"/>
  <c r="BK35" i="15"/>
  <c r="BM35" i="15"/>
  <c r="E36" i="15"/>
  <c r="BI36" i="15" s="1"/>
  <c r="F36" i="15"/>
  <c r="AK36" i="15"/>
  <c r="AV36" i="15" s="1"/>
  <c r="AW36" i="15" s="1"/>
  <c r="AX36" i="15"/>
  <c r="BA36" i="15" a="1"/>
  <c r="BA36" i="15" s="1"/>
  <c r="BD36" i="15" s="1"/>
  <c r="BB36" i="15"/>
  <c r="BC36" i="15"/>
  <c r="BK36" i="15"/>
  <c r="BM36" i="15"/>
  <c r="E32" i="15"/>
  <c r="BI32" i="15" s="1"/>
  <c r="E33" i="15"/>
  <c r="BI33" i="15" s="1"/>
  <c r="F32" i="15"/>
  <c r="F33" i="15"/>
  <c r="AK32" i="15"/>
  <c r="AV32" i="15" s="1"/>
  <c r="AW32" i="15" s="1"/>
  <c r="AK33" i="15"/>
  <c r="AV33" i="15" s="1"/>
  <c r="AW33" i="15" s="1"/>
  <c r="AX32" i="15"/>
  <c r="AX33" i="15"/>
  <c r="BA32" i="15" a="1"/>
  <c r="BA32" i="15" s="1"/>
  <c r="BD32" i="15" s="1"/>
  <c r="BA33" i="15" a="1"/>
  <c r="BA33" i="15" s="1"/>
  <c r="BD33" i="15" s="1"/>
  <c r="BB32" i="15"/>
  <c r="BB33" i="15"/>
  <c r="BC32" i="15"/>
  <c r="BC33" i="15"/>
  <c r="BK32" i="15"/>
  <c r="BK33" i="15"/>
  <c r="BM32" i="15"/>
  <c r="BM33" i="15"/>
  <c r="E30" i="18"/>
  <c r="BN42" i="15" l="1"/>
  <c r="J23" i="18"/>
  <c r="J21" i="18"/>
  <c r="BE42" i="15"/>
  <c r="BF42" i="15" s="1"/>
  <c r="BE32" i="15"/>
  <c r="BF32" i="15" s="1"/>
  <c r="BN36" i="15"/>
  <c r="AV42" i="15"/>
  <c r="AW42" i="15" s="1"/>
  <c r="BN22" i="15"/>
  <c r="AM36" i="15"/>
  <c r="BE33" i="15"/>
  <c r="BF33" i="15" s="1"/>
  <c r="AV20" i="15"/>
  <c r="AW20" i="15" s="1"/>
  <c r="BN20" i="15" s="1"/>
  <c r="BE35" i="15"/>
  <c r="BF35" i="15" s="1"/>
  <c r="AM33" i="15"/>
  <c r="BN33" i="15"/>
  <c r="AM22" i="15"/>
  <c r="BE36" i="15"/>
  <c r="BF36" i="15" s="1"/>
  <c r="BN32" i="15"/>
  <c r="AM32" i="15"/>
  <c r="BN35" i="15"/>
  <c r="AV35" i="15"/>
  <c r="AW35" i="15" s="1"/>
  <c r="E17" i="15"/>
  <c r="BI17" i="15" s="1"/>
  <c r="E18" i="15"/>
  <c r="BI18" i="15" s="1"/>
  <c r="F17" i="15"/>
  <c r="F18" i="15"/>
  <c r="AK17" i="15"/>
  <c r="AK18" i="15"/>
  <c r="AX17" i="15"/>
  <c r="AX18" i="15"/>
  <c r="BB17" i="15"/>
  <c r="BB18" i="15"/>
  <c r="BC17" i="15"/>
  <c r="BC18" i="15"/>
  <c r="BK17" i="15"/>
  <c r="BK18" i="15"/>
  <c r="BM17" i="15"/>
  <c r="BM18" i="15"/>
  <c r="E16" i="15"/>
  <c r="BI16" i="15" s="1"/>
  <c r="E19" i="15"/>
  <c r="BI19" i="15" s="1"/>
  <c r="E21" i="15"/>
  <c r="BI21" i="15" s="1"/>
  <c r="F16" i="15"/>
  <c r="F19" i="15"/>
  <c r="F21" i="15"/>
  <c r="AK16" i="15"/>
  <c r="AK19" i="15"/>
  <c r="AK21" i="15"/>
  <c r="J22" i="18" s="1"/>
  <c r="AX16" i="15"/>
  <c r="AX19" i="15"/>
  <c r="AX21" i="15"/>
  <c r="BB16" i="15"/>
  <c r="BB19" i="15"/>
  <c r="BB21" i="15"/>
  <c r="BC16" i="15"/>
  <c r="BC19" i="15"/>
  <c r="BC21" i="15"/>
  <c r="BK16" i="15"/>
  <c r="BK19" i="15"/>
  <c r="BK21" i="15"/>
  <c r="BM16" i="15"/>
  <c r="BM19" i="15"/>
  <c r="BM21" i="15"/>
  <c r="E17" i="18"/>
  <c r="E18" i="18"/>
  <c r="E19" i="18"/>
  <c r="E20" i="18"/>
  <c r="E22" i="18"/>
  <c r="BJ22" i="15"/>
  <c r="AV18" i="15" l="1"/>
  <c r="AW18" i="15" s="1"/>
  <c r="BN18" i="15" s="1"/>
  <c r="J19" i="18"/>
  <c r="AV17" i="15"/>
  <c r="AW17" i="15" s="1"/>
  <c r="BN17" i="15" s="1"/>
  <c r="J18" i="18"/>
  <c r="AV19" i="15"/>
  <c r="AW19" i="15" s="1"/>
  <c r="BN19" i="15" s="1"/>
  <c r="J20" i="18"/>
  <c r="AV21" i="15"/>
  <c r="AW21" i="15" s="1"/>
  <c r="BN21" i="15" s="1"/>
  <c r="AV16" i="15"/>
  <c r="AW16" i="15" s="1"/>
  <c r="BN16" i="15" s="1"/>
  <c r="J17" i="18"/>
  <c r="AM21" i="15"/>
  <c r="AM18" i="15"/>
  <c r="AM19" i="15"/>
  <c r="AM17" i="15"/>
  <c r="AM16" i="15"/>
  <c r="AN22" i="15"/>
  <c r="BO22" i="15"/>
  <c r="BJ21" i="15"/>
  <c r="E11" i="18" l="1"/>
  <c r="E7" i="15"/>
  <c r="BI7" i="15" s="1"/>
  <c r="F7" i="15"/>
  <c r="AK7" i="15"/>
  <c r="J11" i="18" s="1"/>
  <c r="AV7" i="15"/>
  <c r="AW7" i="15" s="1"/>
  <c r="BA7" i="15" a="1"/>
  <c r="BA7" i="15" s="1"/>
  <c r="BD7" i="15" s="1"/>
  <c r="BE7" i="15" s="1"/>
  <c r="BF7" i="15" s="1"/>
  <c r="BB7" i="15"/>
  <c r="BC7" i="15"/>
  <c r="BK7" i="15"/>
  <c r="BM7" i="15"/>
  <c r="BJ20" i="15"/>
  <c r="BO21" i="15"/>
  <c r="AN21" i="15"/>
  <c r="AX7" i="15" l="1"/>
  <c r="BN7" i="15"/>
  <c r="AM7" i="15"/>
  <c r="E15" i="14"/>
  <c r="E34" i="15"/>
  <c r="BI34" i="15" s="1"/>
  <c r="F34" i="15"/>
  <c r="AK34" i="15"/>
  <c r="BN34" i="15" s="1"/>
  <c r="AX34" i="15"/>
  <c r="BA34" i="15" a="1"/>
  <c r="BA34" i="15" s="1"/>
  <c r="BD34" i="15" s="1"/>
  <c r="BC34" i="15"/>
  <c r="BB34" i="15"/>
  <c r="BK34" i="15"/>
  <c r="BM34" i="15"/>
  <c r="E31" i="15"/>
  <c r="BI31" i="15" s="1"/>
  <c r="F31" i="15"/>
  <c r="AK31" i="15"/>
  <c r="AM31" i="15" s="1"/>
  <c r="AX31" i="15"/>
  <c r="BA31" i="15" a="1"/>
  <c r="BA31" i="15" s="1"/>
  <c r="BD31" i="15" s="1"/>
  <c r="BB31" i="15"/>
  <c r="BC31" i="15"/>
  <c r="BK31" i="15"/>
  <c r="BM31" i="15"/>
  <c r="G40" i="29"/>
  <c r="G41" i="29"/>
  <c r="G42" i="29"/>
  <c r="G43" i="29"/>
  <c r="H40" i="29"/>
  <c r="H41" i="29"/>
  <c r="H42" i="29"/>
  <c r="H43" i="29"/>
  <c r="I40" i="29"/>
  <c r="I41" i="29"/>
  <c r="I42" i="29"/>
  <c r="I43" i="29"/>
  <c r="M17" i="31"/>
  <c r="M16" i="31"/>
  <c r="M15" i="31"/>
  <c r="O15" i="31" s="1"/>
  <c r="M8" i="31"/>
  <c r="O8" i="31" s="1"/>
  <c r="AK5" i="15"/>
  <c r="AV5" i="15" s="1"/>
  <c r="AW5" i="15" s="1"/>
  <c r="AK6" i="15"/>
  <c r="AV6" i="15" s="1"/>
  <c r="AW6" i="15" s="1"/>
  <c r="AK8" i="15"/>
  <c r="AM8" i="15" s="1"/>
  <c r="AK9" i="15"/>
  <c r="J13" i="18" s="1"/>
  <c r="AK10" i="15"/>
  <c r="J14" i="18" s="1"/>
  <c r="AK11" i="15"/>
  <c r="AM11" i="15" s="1"/>
  <c r="AK14" i="15"/>
  <c r="AV14" i="15" s="1"/>
  <c r="AW14" i="15" s="1"/>
  <c r="AK15" i="15"/>
  <c r="AV15" i="15" s="1"/>
  <c r="AW15" i="15" s="1"/>
  <c r="AK13" i="15"/>
  <c r="AV13" i="15" s="1"/>
  <c r="AW13" i="15" s="1"/>
  <c r="AK23" i="15"/>
  <c r="AV23" i="15" s="1"/>
  <c r="AW23" i="15" s="1"/>
  <c r="AK24" i="15"/>
  <c r="AV24" i="15" s="1"/>
  <c r="AW24" i="15" s="1"/>
  <c r="AK25" i="15"/>
  <c r="AM25" i="15" s="1"/>
  <c r="AK26" i="15"/>
  <c r="AK27" i="15"/>
  <c r="AV27" i="15" s="1"/>
  <c r="AW27" i="15" s="1"/>
  <c r="AK28" i="15"/>
  <c r="AV28" i="15" s="1"/>
  <c r="AW28" i="15" s="1"/>
  <c r="AK29" i="15"/>
  <c r="AV29" i="15" s="1"/>
  <c r="AW29" i="15" s="1"/>
  <c r="AK30" i="15"/>
  <c r="AV30" i="15" s="1"/>
  <c r="AW30" i="15" s="1"/>
  <c r="AK37" i="15"/>
  <c r="BN37" i="15" s="1"/>
  <c r="AK38" i="15"/>
  <c r="AV38" i="15" s="1"/>
  <c r="AW38" i="15" s="1"/>
  <c r="AK39" i="15"/>
  <c r="BN39" i="15" s="1"/>
  <c r="AK40" i="15"/>
  <c r="AK41" i="15"/>
  <c r="AV41" i="15" s="1"/>
  <c r="AW41" i="15" s="1"/>
  <c r="AK43" i="15"/>
  <c r="AM43" i="15" s="1"/>
  <c r="AK44" i="15"/>
  <c r="AM44" i="15" s="1"/>
  <c r="AK45" i="15"/>
  <c r="AM45" i="15" s="1"/>
  <c r="AK46" i="15"/>
  <c r="AM46" i="15" s="1"/>
  <c r="AK47" i="15"/>
  <c r="AV47" i="15" s="1"/>
  <c r="AW47" i="15" s="1"/>
  <c r="AK48" i="15"/>
  <c r="AV48" i="15" s="1"/>
  <c r="AW48" i="15" s="1"/>
  <c r="AK49" i="15"/>
  <c r="AV49" i="15" s="1"/>
  <c r="AW49" i="15" s="1"/>
  <c r="AK50" i="15"/>
  <c r="BN50" i="15" s="1"/>
  <c r="AK51" i="15"/>
  <c r="AM51" i="15" s="1"/>
  <c r="AK52" i="15"/>
  <c r="AM52" i="15" s="1"/>
  <c r="AK53" i="15"/>
  <c r="AM53" i="15" s="1"/>
  <c r="AK54" i="15"/>
  <c r="AV54" i="15" s="1"/>
  <c r="AW54" i="15" s="1"/>
  <c r="AK55" i="15"/>
  <c r="AV55" i="15" s="1"/>
  <c r="AW55" i="15" s="1"/>
  <c r="AK57" i="15"/>
  <c r="AV57" i="15" s="1"/>
  <c r="AW57" i="15" s="1"/>
  <c r="AK58" i="15"/>
  <c r="AK60" i="15"/>
  <c r="AV60" i="15" s="1"/>
  <c r="AW60" i="15" s="1"/>
  <c r="AK61" i="15"/>
  <c r="AK62" i="15"/>
  <c r="AV62" i="15" s="1"/>
  <c r="AW62" i="15" s="1"/>
  <c r="AK63" i="15"/>
  <c r="AV63" i="15" s="1"/>
  <c r="AW63" i="15" s="1"/>
  <c r="AK64" i="15"/>
  <c r="BN64" i="15" s="1"/>
  <c r="AK65" i="15"/>
  <c r="BN65" i="15" s="1"/>
  <c r="AK66" i="15"/>
  <c r="AK67" i="15"/>
  <c r="AK68" i="15"/>
  <c r="BN68" i="15" s="1"/>
  <c r="AK69" i="15"/>
  <c r="AV69" i="15" s="1"/>
  <c r="AW69" i="15" s="1"/>
  <c r="AK70" i="15"/>
  <c r="AV70" i="15" s="1"/>
  <c r="AW70" i="15" s="1"/>
  <c r="AK71" i="15"/>
  <c r="BN71" i="15" s="1"/>
  <c r="Y144" i="31"/>
  <c r="J34" i="18"/>
  <c r="E35" i="18"/>
  <c r="E31" i="18"/>
  <c r="E29" i="18"/>
  <c r="E10" i="15"/>
  <c r="AX10" i="15" s="1"/>
  <c r="F10" i="15"/>
  <c r="AV10" i="15"/>
  <c r="AW10" i="15" s="1"/>
  <c r="BA10" i="15" a="1"/>
  <c r="BA10" i="15" s="1"/>
  <c r="BD10" i="15" s="1"/>
  <c r="BB10" i="15"/>
  <c r="BC10" i="15"/>
  <c r="BK10" i="15"/>
  <c r="BM10" i="15"/>
  <c r="L95" i="14"/>
  <c r="E92" i="14"/>
  <c r="E93" i="14"/>
  <c r="E94" i="14"/>
  <c r="E95" i="14"/>
  <c r="E96" i="14"/>
  <c r="E97" i="14"/>
  <c r="E98" i="14"/>
  <c r="F93" i="14"/>
  <c r="G93" i="14"/>
  <c r="H93" i="14" s="1"/>
  <c r="I93" i="14"/>
  <c r="J93" i="14" s="1"/>
  <c r="G16" i="29"/>
  <c r="H16" i="29"/>
  <c r="I16" i="29"/>
  <c r="G8" i="29"/>
  <c r="G9" i="29"/>
  <c r="G10" i="29"/>
  <c r="BA8" i="15" a="1"/>
  <c r="BA8" i="15" s="1"/>
  <c r="BD8" i="15" s="1"/>
  <c r="H8" i="29"/>
  <c r="H9" i="29"/>
  <c r="H10" i="29"/>
  <c r="I8" i="29"/>
  <c r="I9" i="29"/>
  <c r="I10" i="29"/>
  <c r="AM10" i="15"/>
  <c r="F13" i="15"/>
  <c r="E13" i="15"/>
  <c r="BI13" i="15" s="1"/>
  <c r="AJ12" i="15"/>
  <c r="AK12" i="15" s="1"/>
  <c r="J16" i="18" s="1"/>
  <c r="J41" i="18" s="1"/>
  <c r="F12" i="15"/>
  <c r="E12" i="15"/>
  <c r="BI12" i="15" s="1"/>
  <c r="AX13" i="15"/>
  <c r="BA12" i="15" a="1"/>
  <c r="BA12" i="15" s="1"/>
  <c r="BD12" i="15" s="1"/>
  <c r="BA13" i="15" a="1"/>
  <c r="BA13" i="15" s="1"/>
  <c r="BD13" i="15" s="1"/>
  <c r="BB12" i="15"/>
  <c r="BB13" i="15"/>
  <c r="BC12" i="15"/>
  <c r="BC13" i="15"/>
  <c r="BM12" i="15"/>
  <c r="BM13" i="15"/>
  <c r="D5" i="15"/>
  <c r="D14" i="15"/>
  <c r="E5" i="15"/>
  <c r="E6" i="15"/>
  <c r="E8" i="15"/>
  <c r="BI8" i="15" s="1"/>
  <c r="E9" i="15"/>
  <c r="BI9" i="15" s="1"/>
  <c r="E11" i="15"/>
  <c r="BI11" i="15" s="1"/>
  <c r="E14" i="15"/>
  <c r="E15" i="15"/>
  <c r="E23" i="15"/>
  <c r="E24" i="15"/>
  <c r="E25" i="15"/>
  <c r="BI25" i="15" s="1"/>
  <c r="E26" i="15"/>
  <c r="BI26" i="15" s="1"/>
  <c r="E27" i="15"/>
  <c r="BI27" i="15" s="1"/>
  <c r="E28" i="15"/>
  <c r="BK28" i="15" s="1"/>
  <c r="E29" i="15"/>
  <c r="E30" i="15"/>
  <c r="E37" i="15"/>
  <c r="BI37" i="15" s="1"/>
  <c r="E38" i="15"/>
  <c r="BI38" i="15" s="1"/>
  <c r="E39" i="15"/>
  <c r="BI39" i="15" s="1"/>
  <c r="E40" i="15"/>
  <c r="BI40" i="15" s="1"/>
  <c r="E41" i="15"/>
  <c r="BI41" i="15" s="1"/>
  <c r="E43" i="15"/>
  <c r="BI43" i="15" s="1"/>
  <c r="E44" i="15"/>
  <c r="BI44" i="15" s="1"/>
  <c r="E45" i="15"/>
  <c r="BI45" i="15" s="1"/>
  <c r="E46" i="15"/>
  <c r="BI46" i="15" s="1"/>
  <c r="E47" i="15"/>
  <c r="BI47" i="15" s="1"/>
  <c r="E48" i="15"/>
  <c r="E49" i="15"/>
  <c r="E50" i="15"/>
  <c r="BI50" i="15" s="1"/>
  <c r="E51" i="15"/>
  <c r="BI51" i="15" s="1"/>
  <c r="E52" i="15"/>
  <c r="BI52" i="15" s="1"/>
  <c r="E53" i="15"/>
  <c r="BI53" i="15" s="1"/>
  <c r="E54" i="15"/>
  <c r="E55" i="15"/>
  <c r="E56" i="15"/>
  <c r="BI56" i="15" s="1"/>
  <c r="E57" i="15"/>
  <c r="E58" i="15"/>
  <c r="E59" i="15"/>
  <c r="BI59" i="15" s="1"/>
  <c r="E60" i="15"/>
  <c r="BI60" i="15" s="1"/>
  <c r="E61" i="15"/>
  <c r="BI61" i="15" s="1"/>
  <c r="E62" i="15"/>
  <c r="BI62" i="15" s="1"/>
  <c r="E63" i="15"/>
  <c r="BI63" i="15" s="1"/>
  <c r="E64" i="15"/>
  <c r="BI64" i="15" s="1"/>
  <c r="E65" i="15"/>
  <c r="BI65" i="15" s="1"/>
  <c r="E66" i="15"/>
  <c r="BI66" i="15" s="1"/>
  <c r="E67" i="15"/>
  <c r="BI67" i="15" s="1"/>
  <c r="E68" i="15"/>
  <c r="BI68" i="15" s="1"/>
  <c r="E69" i="15"/>
  <c r="E70" i="15"/>
  <c r="E71" i="15"/>
  <c r="BI71" i="15" s="1"/>
  <c r="F11" i="15"/>
  <c r="F9" i="15"/>
  <c r="F8" i="15"/>
  <c r="D23" i="15"/>
  <c r="BE5" i="15"/>
  <c r="BF5" i="15" s="1"/>
  <c r="BE6" i="15"/>
  <c r="BF6" i="15" s="1"/>
  <c r="BE14" i="15"/>
  <c r="BF14" i="15" s="1"/>
  <c r="BE15" i="15"/>
  <c r="BF15" i="15" s="1"/>
  <c r="BE23" i="15"/>
  <c r="BF23" i="15" s="1"/>
  <c r="BE24" i="15"/>
  <c r="BF24" i="15" s="1"/>
  <c r="BE29" i="15"/>
  <c r="BF29" i="15" s="1"/>
  <c r="BE30" i="15"/>
  <c r="BF30" i="15" s="1"/>
  <c r="BE48" i="15"/>
  <c r="BF48" i="15" s="1"/>
  <c r="BE49" i="15"/>
  <c r="BF49" i="15" s="1"/>
  <c r="BE54" i="15"/>
  <c r="BF54" i="15" s="1"/>
  <c r="BE55" i="15"/>
  <c r="BF55" i="15" s="1"/>
  <c r="BE57" i="15"/>
  <c r="BF57" i="15" s="1"/>
  <c r="BE58" i="15"/>
  <c r="BF58" i="15" s="1"/>
  <c r="BE69" i="15"/>
  <c r="BF69" i="15" s="1"/>
  <c r="BE70" i="15"/>
  <c r="BF70" i="15" s="1"/>
  <c r="BD5" i="15"/>
  <c r="BD6" i="15"/>
  <c r="BD14" i="15"/>
  <c r="BD15" i="15"/>
  <c r="BD23" i="15"/>
  <c r="BD24" i="15"/>
  <c r="BD29" i="15"/>
  <c r="BD30" i="15"/>
  <c r="BD48" i="15"/>
  <c r="BD49" i="15"/>
  <c r="BD54" i="15"/>
  <c r="BD55" i="15"/>
  <c r="BD57" i="15"/>
  <c r="BD58" i="15"/>
  <c r="BD69" i="15"/>
  <c r="BD70" i="15"/>
  <c r="E13" i="18"/>
  <c r="G15" i="29"/>
  <c r="H15" i="29"/>
  <c r="I15" i="29"/>
  <c r="AV8" i="15"/>
  <c r="AW8" i="15" s="1"/>
  <c r="BC8" i="15"/>
  <c r="BB8" i="15"/>
  <c r="BK8" i="15"/>
  <c r="BM8" i="15"/>
  <c r="D29" i="15"/>
  <c r="Q97" i="31"/>
  <c r="R97" i="31" s="1"/>
  <c r="F97" i="31"/>
  <c r="CB97" i="31" s="1"/>
  <c r="I97" i="31"/>
  <c r="L97" i="31"/>
  <c r="O97" i="31"/>
  <c r="U97" i="31"/>
  <c r="X97" i="31"/>
  <c r="AA97" i="31"/>
  <c r="AD97" i="31"/>
  <c r="AG97" i="31"/>
  <c r="AJ97" i="31"/>
  <c r="AM97" i="31"/>
  <c r="AP97" i="31"/>
  <c r="AS97" i="31"/>
  <c r="AV97" i="31"/>
  <c r="AY97" i="31"/>
  <c r="BB97" i="31"/>
  <c r="BE97" i="31"/>
  <c r="BH97" i="31"/>
  <c r="BK97" i="31"/>
  <c r="BN97" i="31"/>
  <c r="BQ97" i="31"/>
  <c r="BT97" i="31"/>
  <c r="BW97" i="31"/>
  <c r="BZ97" i="31"/>
  <c r="F94" i="31"/>
  <c r="L94" i="31"/>
  <c r="I94" i="31"/>
  <c r="O94" i="31"/>
  <c r="R94" i="31"/>
  <c r="U94" i="31"/>
  <c r="X94" i="31"/>
  <c r="AA94" i="31"/>
  <c r="AD94" i="31"/>
  <c r="AG94" i="31"/>
  <c r="AJ94" i="31"/>
  <c r="AM94" i="31"/>
  <c r="AP94" i="31"/>
  <c r="AS94" i="31"/>
  <c r="AV94" i="31"/>
  <c r="AY94" i="31"/>
  <c r="BB94" i="31"/>
  <c r="BE94" i="31"/>
  <c r="BH94" i="31"/>
  <c r="BK94" i="31"/>
  <c r="BN94" i="31"/>
  <c r="BQ94" i="31"/>
  <c r="BT94" i="31"/>
  <c r="BW94" i="31"/>
  <c r="BZ94" i="31"/>
  <c r="F146" i="31"/>
  <c r="I146" i="31"/>
  <c r="L146" i="31"/>
  <c r="CB146" i="31" s="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F145" i="31"/>
  <c r="I145" i="31"/>
  <c r="L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F144" i="31"/>
  <c r="I144" i="31"/>
  <c r="L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F143" i="31"/>
  <c r="I143" i="31"/>
  <c r="L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CE143" i="31"/>
  <c r="CF143" i="31" s="1"/>
  <c r="CG143" i="31" s="1"/>
  <c r="CE5" i="31"/>
  <c r="CF5" i="31"/>
  <c r="CG5" i="31"/>
  <c r="E6" i="31"/>
  <c r="F6" i="31" s="1"/>
  <c r="I6" i="31"/>
  <c r="K6" i="31"/>
  <c r="L6" i="31" s="1"/>
  <c r="N6" i="31"/>
  <c r="O6" i="31" s="1"/>
  <c r="R6" i="31"/>
  <c r="U6" i="31"/>
  <c r="X6" i="31"/>
  <c r="AA6" i="31"/>
  <c r="AD6" i="31"/>
  <c r="AG6" i="31"/>
  <c r="AJ6" i="31"/>
  <c r="AM6" i="31"/>
  <c r="AP6" i="31"/>
  <c r="AS6" i="31"/>
  <c r="AV6" i="31"/>
  <c r="AY6" i="31"/>
  <c r="BB6" i="31"/>
  <c r="BE6" i="31"/>
  <c r="BH6" i="31"/>
  <c r="BK6" i="31"/>
  <c r="BN6" i="31"/>
  <c r="BQ6" i="31"/>
  <c r="BT6" i="31"/>
  <c r="BW6" i="31"/>
  <c r="BZ6" i="31"/>
  <c r="F7" i="31"/>
  <c r="I7" i="31"/>
  <c r="L7" i="31"/>
  <c r="O7" i="31"/>
  <c r="R7" i="31"/>
  <c r="U7" i="31"/>
  <c r="X7" i="31"/>
  <c r="AA7" i="31"/>
  <c r="AD7" i="31"/>
  <c r="AG7" i="31"/>
  <c r="AJ7" i="31"/>
  <c r="AM7" i="31"/>
  <c r="AP7" i="31"/>
  <c r="AS7" i="31"/>
  <c r="AV7" i="31"/>
  <c r="AY7" i="31"/>
  <c r="BB7" i="31"/>
  <c r="BE7" i="31"/>
  <c r="BH7" i="31"/>
  <c r="BK7" i="31"/>
  <c r="BN7" i="31"/>
  <c r="BQ7" i="31"/>
  <c r="BT7" i="31"/>
  <c r="BW7" i="31"/>
  <c r="BZ7" i="31"/>
  <c r="E8" i="31"/>
  <c r="F8" i="31" s="1"/>
  <c r="I8" i="31"/>
  <c r="K8" i="31"/>
  <c r="L8" i="31" s="1"/>
  <c r="N8" i="31"/>
  <c r="R8" i="31"/>
  <c r="U8" i="31"/>
  <c r="X8" i="31"/>
  <c r="CE8" i="31" s="1"/>
  <c r="CF8" i="31" s="1"/>
  <c r="CG8" i="31" s="1"/>
  <c r="AA8" i="31"/>
  <c r="AD8" i="31"/>
  <c r="AG8" i="31"/>
  <c r="AJ8" i="31"/>
  <c r="AM8" i="31"/>
  <c r="AP8" i="31"/>
  <c r="AS8" i="31"/>
  <c r="AV8" i="31"/>
  <c r="AY8" i="31"/>
  <c r="BB8" i="31"/>
  <c r="BE8" i="31"/>
  <c r="BH8" i="31"/>
  <c r="BK8" i="31"/>
  <c r="BN8" i="31"/>
  <c r="BQ8" i="31"/>
  <c r="BT8" i="31"/>
  <c r="BW8" i="31"/>
  <c r="BZ8" i="31"/>
  <c r="E9" i="31"/>
  <c r="F9" i="31" s="1"/>
  <c r="I9" i="31"/>
  <c r="K9" i="31"/>
  <c r="L9" i="31"/>
  <c r="O9" i="31"/>
  <c r="R9" i="31"/>
  <c r="CE9" i="31" s="1"/>
  <c r="CF9" i="31" s="1"/>
  <c r="CG9" i="31" s="1"/>
  <c r="U9" i="31"/>
  <c r="X9" i="31"/>
  <c r="AA9" i="31"/>
  <c r="AD9" i="31"/>
  <c r="AG9" i="31"/>
  <c r="AJ9" i="31"/>
  <c r="AM9" i="31"/>
  <c r="AP9" i="31"/>
  <c r="AS9" i="31"/>
  <c r="AV9" i="31"/>
  <c r="AY9" i="31"/>
  <c r="BB9" i="31"/>
  <c r="BE9" i="31"/>
  <c r="BH9" i="31"/>
  <c r="BK9" i="31"/>
  <c r="BN9" i="31"/>
  <c r="BQ9" i="31"/>
  <c r="BT9" i="31"/>
  <c r="BW9" i="31"/>
  <c r="BZ9" i="31"/>
  <c r="F10" i="31"/>
  <c r="CB10" i="31" s="1"/>
  <c r="I10" i="31"/>
  <c r="L10" i="31"/>
  <c r="O10" i="31"/>
  <c r="CE10" i="31" s="1"/>
  <c r="CF10" i="31" s="1"/>
  <c r="CG10" i="31" s="1"/>
  <c r="R10" i="31"/>
  <c r="U10" i="31"/>
  <c r="X10" i="31"/>
  <c r="AA10" i="31"/>
  <c r="AD10" i="31"/>
  <c r="AG10" i="31"/>
  <c r="AJ10" i="31"/>
  <c r="AM10" i="31"/>
  <c r="AP10" i="31"/>
  <c r="AS10" i="31"/>
  <c r="AV10" i="31"/>
  <c r="AY10" i="31"/>
  <c r="BB10" i="31"/>
  <c r="BE10" i="31"/>
  <c r="BH10" i="31"/>
  <c r="BK10" i="31"/>
  <c r="BN10" i="31"/>
  <c r="BQ10" i="31"/>
  <c r="BT10" i="31"/>
  <c r="BW10" i="31"/>
  <c r="BZ10" i="31"/>
  <c r="F11" i="31"/>
  <c r="I11" i="31"/>
  <c r="L11" i="31"/>
  <c r="O11" i="31"/>
  <c r="Q11" i="31"/>
  <c r="R11" i="31" s="1"/>
  <c r="U11" i="31"/>
  <c r="X11" i="31"/>
  <c r="AA11" i="31"/>
  <c r="AD11" i="31"/>
  <c r="AG11" i="31"/>
  <c r="AJ11" i="31"/>
  <c r="AM11" i="31"/>
  <c r="AP11" i="31"/>
  <c r="AS11" i="31"/>
  <c r="AV11" i="31"/>
  <c r="AY11" i="31"/>
  <c r="BB11" i="31"/>
  <c r="BE11" i="31"/>
  <c r="BH11" i="31"/>
  <c r="BK11" i="31"/>
  <c r="BN11" i="31"/>
  <c r="BQ11" i="31"/>
  <c r="BT11" i="31"/>
  <c r="BW11" i="31"/>
  <c r="BZ11" i="31"/>
  <c r="F12" i="31"/>
  <c r="I12" i="31"/>
  <c r="L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s="1"/>
  <c r="CG13" i="31" s="1"/>
  <c r="F14" i="31"/>
  <c r="I14" i="31"/>
  <c r="L14" i="31"/>
  <c r="O14" i="31"/>
  <c r="R14" i="31"/>
  <c r="U14" i="31"/>
  <c r="X14" i="31"/>
  <c r="AA14" i="31"/>
  <c r="AD14" i="31"/>
  <c r="AG14" i="31"/>
  <c r="AJ14" i="31"/>
  <c r="AM14" i="31"/>
  <c r="AP14" i="31"/>
  <c r="AS14" i="31"/>
  <c r="AV14" i="31"/>
  <c r="AY14" i="31"/>
  <c r="BB14" i="31"/>
  <c r="BE14" i="31"/>
  <c r="BH14" i="31"/>
  <c r="BK14" i="31"/>
  <c r="BN14" i="31"/>
  <c r="BQ14" i="31"/>
  <c r="BT14" i="31"/>
  <c r="BW14" i="31"/>
  <c r="BZ14" i="31"/>
  <c r="E15" i="31"/>
  <c r="F15" i="31"/>
  <c r="I15" i="31"/>
  <c r="K15" i="31"/>
  <c r="L15" i="31"/>
  <c r="R15" i="31"/>
  <c r="U15" i="31"/>
  <c r="X15" i="31"/>
  <c r="AA15" i="31"/>
  <c r="AD15" i="31"/>
  <c r="AG15" i="31"/>
  <c r="AJ15" i="31"/>
  <c r="AM15" i="31"/>
  <c r="AP15" i="31"/>
  <c r="AS15" i="31"/>
  <c r="AV15" i="31"/>
  <c r="AY15" i="31"/>
  <c r="BB15" i="31"/>
  <c r="BE15" i="31"/>
  <c r="BH15" i="31"/>
  <c r="BK15" i="31"/>
  <c r="BN15" i="31"/>
  <c r="BQ15" i="31"/>
  <c r="BT15" i="31"/>
  <c r="BW15" i="31"/>
  <c r="BZ15" i="31"/>
  <c r="E16" i="31"/>
  <c r="F16" i="31"/>
  <c r="I16" i="31"/>
  <c r="L16" i="31"/>
  <c r="O16" i="31"/>
  <c r="R16" i="31"/>
  <c r="U16" i="31"/>
  <c r="X16" i="31"/>
  <c r="AA16" i="31"/>
  <c r="AD16" i="31"/>
  <c r="AG16" i="31"/>
  <c r="AJ16" i="31"/>
  <c r="AM16" i="31"/>
  <c r="AP16" i="31"/>
  <c r="AS16" i="31"/>
  <c r="AV16" i="31"/>
  <c r="AY16" i="31"/>
  <c r="BB16" i="31"/>
  <c r="BE16" i="31"/>
  <c r="BH16" i="31"/>
  <c r="BK16" i="31"/>
  <c r="BN16" i="31"/>
  <c r="BQ16" i="31"/>
  <c r="BT16" i="31"/>
  <c r="BW16" i="31"/>
  <c r="BZ16" i="31"/>
  <c r="E17" i="31"/>
  <c r="F17" i="31" s="1"/>
  <c r="I17" i="31"/>
  <c r="L17" i="31"/>
  <c r="O17" i="31"/>
  <c r="R17" i="31"/>
  <c r="U17" i="31"/>
  <c r="X17" i="31"/>
  <c r="AA17" i="31"/>
  <c r="AD17" i="31"/>
  <c r="AG17" i="31"/>
  <c r="AJ17" i="31"/>
  <c r="AM17" i="31"/>
  <c r="AP17" i="31"/>
  <c r="AS17" i="31"/>
  <c r="AV17" i="31"/>
  <c r="AY17" i="31"/>
  <c r="BB17" i="31"/>
  <c r="BE17" i="31"/>
  <c r="BH17" i="31"/>
  <c r="BK17" i="31"/>
  <c r="BN17" i="31"/>
  <c r="BQ17" i="31"/>
  <c r="BT17" i="31"/>
  <c r="BW17" i="31"/>
  <c r="BZ17" i="31"/>
  <c r="E18" i="31"/>
  <c r="F18" i="31" s="1"/>
  <c r="I18" i="31"/>
  <c r="K18" i="31"/>
  <c r="L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F20" i="31"/>
  <c r="CB20" i="31" s="1"/>
  <c r="I20" i="31"/>
  <c r="L20" i="31"/>
  <c r="CE20" i="31" s="1"/>
  <c r="CF20" i="31" s="1"/>
  <c r="CG20" i="31" s="1"/>
  <c r="O20" i="31"/>
  <c r="R20" i="31"/>
  <c r="U20" i="31"/>
  <c r="X20" i="31"/>
  <c r="AA20" i="31"/>
  <c r="AD20" i="31"/>
  <c r="AG20" i="31"/>
  <c r="AJ20" i="31"/>
  <c r="AM20" i="31"/>
  <c r="AP20" i="31"/>
  <c r="AS20" i="31"/>
  <c r="AV20" i="31"/>
  <c r="AY20" i="31"/>
  <c r="BB20" i="31"/>
  <c r="BE20" i="31"/>
  <c r="BH20" i="31"/>
  <c r="BK20" i="31"/>
  <c r="BN20" i="31"/>
  <c r="BQ20" i="31"/>
  <c r="BT20" i="31"/>
  <c r="BW20" i="31"/>
  <c r="BZ20" i="31"/>
  <c r="F21" i="31"/>
  <c r="I21" i="31"/>
  <c r="L21" i="31"/>
  <c r="O21" i="31"/>
  <c r="R21" i="31"/>
  <c r="U21" i="31"/>
  <c r="X21" i="31"/>
  <c r="AA21" i="31"/>
  <c r="AD21" i="31"/>
  <c r="AG21" i="31"/>
  <c r="AJ21" i="31"/>
  <c r="AM21" i="31"/>
  <c r="AP21" i="31"/>
  <c r="AS21" i="31"/>
  <c r="AV21" i="31"/>
  <c r="AY21" i="31"/>
  <c r="BB21" i="31"/>
  <c r="BE21" i="31"/>
  <c r="BH21" i="31"/>
  <c r="BK21" i="31"/>
  <c r="BN21" i="31"/>
  <c r="BQ21" i="31"/>
  <c r="BT21" i="31"/>
  <c r="BW21" i="31"/>
  <c r="BZ21" i="31"/>
  <c r="E22" i="31"/>
  <c r="F22" i="31" s="1"/>
  <c r="I22" i="31"/>
  <c r="K22" i="31"/>
  <c r="L22" i="31"/>
  <c r="N22" i="31"/>
  <c r="O22" i="31" s="1"/>
  <c r="R22" i="31"/>
  <c r="U22" i="31"/>
  <c r="X22" i="31"/>
  <c r="AA22" i="31"/>
  <c r="AD22" i="31"/>
  <c r="AG22" i="31"/>
  <c r="AJ22" i="31"/>
  <c r="AM22" i="31"/>
  <c r="AP22" i="31"/>
  <c r="AS22" i="31"/>
  <c r="AV22" i="31"/>
  <c r="AY22" i="31"/>
  <c r="BB22" i="31"/>
  <c r="BE22" i="31"/>
  <c r="BH22" i="31"/>
  <c r="BK22" i="31"/>
  <c r="BN22" i="31"/>
  <c r="BQ22" i="31"/>
  <c r="BT22" i="31"/>
  <c r="BW22" i="31"/>
  <c r="BZ22" i="31"/>
  <c r="F23" i="31"/>
  <c r="I23" i="31"/>
  <c r="L23" i="31"/>
  <c r="O23" i="31"/>
  <c r="R23" i="31"/>
  <c r="U23" i="31"/>
  <c r="X23" i="31"/>
  <c r="AA23" i="31"/>
  <c r="AD23" i="31"/>
  <c r="AG23" i="31"/>
  <c r="AJ23" i="31"/>
  <c r="AM23" i="31"/>
  <c r="AP23" i="31"/>
  <c r="AS23" i="31"/>
  <c r="AV23" i="31"/>
  <c r="AY23" i="31"/>
  <c r="BB23" i="31"/>
  <c r="BE23" i="31"/>
  <c r="BH23" i="31"/>
  <c r="BK23" i="31"/>
  <c r="BN23" i="31"/>
  <c r="BQ23" i="31"/>
  <c r="BT23" i="31"/>
  <c r="BW23" i="31"/>
  <c r="BZ23" i="31"/>
  <c r="E24" i="31"/>
  <c r="F24" i="31"/>
  <c r="I24" i="31"/>
  <c r="K24" i="31"/>
  <c r="L24" i="31" s="1"/>
  <c r="N24" i="31"/>
  <c r="O24" i="31" s="1"/>
  <c r="R24" i="31"/>
  <c r="U24" i="31"/>
  <c r="X24" i="31"/>
  <c r="AA24" i="31"/>
  <c r="AD24" i="31"/>
  <c r="AG24" i="31"/>
  <c r="AJ24" i="31"/>
  <c r="AM24" i="31"/>
  <c r="AP24" i="31"/>
  <c r="AS24" i="31"/>
  <c r="AV24" i="31"/>
  <c r="AY24" i="31"/>
  <c r="BB24" i="31"/>
  <c r="BE24" i="31"/>
  <c r="BH24" i="31"/>
  <c r="BK24" i="31"/>
  <c r="BN24" i="31"/>
  <c r="BQ24" i="31"/>
  <c r="BT24" i="31"/>
  <c r="BW24" i="31"/>
  <c r="BZ24" i="31"/>
  <c r="E25" i="31"/>
  <c r="F25" i="31" s="1"/>
  <c r="CB25" i="31" s="1"/>
  <c r="I25" i="31"/>
  <c r="K25" i="31"/>
  <c r="L25" i="31" s="1"/>
  <c r="N25" i="31"/>
  <c r="O25" i="31"/>
  <c r="Q25" i="31"/>
  <c r="R25" i="31" s="1"/>
  <c r="U25" i="31"/>
  <c r="W25" i="31"/>
  <c r="X25" i="31" s="1"/>
  <c r="AA25" i="31"/>
  <c r="AD25" i="31"/>
  <c r="AG25" i="31"/>
  <c r="AJ25" i="31"/>
  <c r="AM25" i="31"/>
  <c r="AP25" i="31"/>
  <c r="AS25" i="31"/>
  <c r="AV25" i="31"/>
  <c r="AY25" i="31"/>
  <c r="BB25" i="31"/>
  <c r="BE25" i="31"/>
  <c r="BH25" i="31"/>
  <c r="BK25" i="31"/>
  <c r="BN25" i="31"/>
  <c r="BQ25" i="31"/>
  <c r="BT25" i="31"/>
  <c r="BW25" i="31"/>
  <c r="BZ25" i="31"/>
  <c r="F26" i="31"/>
  <c r="I26" i="31"/>
  <c r="L26" i="31"/>
  <c r="N26" i="31"/>
  <c r="O26" i="31" s="1"/>
  <c r="Q26" i="31"/>
  <c r="R26" i="31" s="1"/>
  <c r="U26" i="31"/>
  <c r="W26" i="31"/>
  <c r="X26" i="31" s="1"/>
  <c r="AA26" i="31"/>
  <c r="AD26" i="31"/>
  <c r="AG26" i="31"/>
  <c r="AJ26" i="31"/>
  <c r="AM26" i="31"/>
  <c r="AP26" i="31"/>
  <c r="AS26" i="31"/>
  <c r="AV26" i="31"/>
  <c r="AY26" i="31"/>
  <c r="BB26" i="31"/>
  <c r="BE26" i="31"/>
  <c r="BH26" i="31"/>
  <c r="BK26" i="31"/>
  <c r="BN26" i="31"/>
  <c r="BQ26" i="31"/>
  <c r="BT26" i="31"/>
  <c r="BW26" i="31"/>
  <c r="BZ26" i="31"/>
  <c r="F27" i="31"/>
  <c r="I27" i="31"/>
  <c r="L27" i="31"/>
  <c r="O27" i="31"/>
  <c r="CE27" i="31" s="1"/>
  <c r="CF27" i="31" s="1"/>
  <c r="CG27" i="31" s="1"/>
  <c r="R27" i="31"/>
  <c r="U27" i="31"/>
  <c r="X27" i="31"/>
  <c r="AA27" i="31"/>
  <c r="AD27" i="31"/>
  <c r="AG27" i="31"/>
  <c r="AJ27" i="31"/>
  <c r="AM27" i="31"/>
  <c r="AP27" i="31"/>
  <c r="AS27" i="31"/>
  <c r="AV27" i="31"/>
  <c r="AY27" i="31"/>
  <c r="BB27" i="31"/>
  <c r="BE27" i="31"/>
  <c r="BH27" i="31"/>
  <c r="BK27" i="31"/>
  <c r="BN27" i="31"/>
  <c r="BQ27" i="31"/>
  <c r="BT27" i="31"/>
  <c r="BW27" i="31"/>
  <c r="BZ27" i="31"/>
  <c r="F28" i="31"/>
  <c r="I28" i="31"/>
  <c r="L28" i="31"/>
  <c r="O28" i="31"/>
  <c r="R28" i="31"/>
  <c r="U28" i="31"/>
  <c r="X28" i="31"/>
  <c r="AA28" i="31"/>
  <c r="AD28" i="31"/>
  <c r="AG28" i="31"/>
  <c r="AJ28" i="31"/>
  <c r="AM28" i="31"/>
  <c r="AP28" i="31"/>
  <c r="AS28" i="31"/>
  <c r="AV28" i="31"/>
  <c r="AY28" i="31"/>
  <c r="BB28" i="31"/>
  <c r="BE28" i="31"/>
  <c r="BF28" i="31"/>
  <c r="BH28" i="31" s="1"/>
  <c r="BK28" i="31"/>
  <c r="BN28" i="31"/>
  <c r="BQ28" i="31"/>
  <c r="BT28" i="31"/>
  <c r="BW28" i="31"/>
  <c r="BZ28" i="31"/>
  <c r="F29" i="31"/>
  <c r="CB29" i="31" s="1"/>
  <c r="I29" i="31"/>
  <c r="L29" i="31"/>
  <c r="O29" i="31"/>
  <c r="R29" i="31"/>
  <c r="U29" i="31"/>
  <c r="X29" i="31"/>
  <c r="AA29" i="31"/>
  <c r="AD29" i="31"/>
  <c r="AG29" i="31"/>
  <c r="AJ29" i="31"/>
  <c r="AM29" i="31"/>
  <c r="AP29" i="31"/>
  <c r="AS29" i="31"/>
  <c r="AV29" i="31"/>
  <c r="AY29" i="31"/>
  <c r="BB29" i="31"/>
  <c r="BE29" i="31"/>
  <c r="BH29" i="31"/>
  <c r="BK29" i="31"/>
  <c r="BN29" i="31"/>
  <c r="BQ29" i="31"/>
  <c r="BT29" i="31"/>
  <c r="BW29" i="31"/>
  <c r="BZ29" i="31"/>
  <c r="F30" i="31"/>
  <c r="I30" i="31"/>
  <c r="L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E31" i="31"/>
  <c r="F31" i="31"/>
  <c r="I31" i="31"/>
  <c r="K31" i="31"/>
  <c r="L31" i="31" s="1"/>
  <c r="O31" i="31"/>
  <c r="R31" i="31"/>
  <c r="U31" i="31"/>
  <c r="X31" i="31"/>
  <c r="AA31" i="31"/>
  <c r="AD31" i="31"/>
  <c r="AG31" i="31"/>
  <c r="AJ31" i="31"/>
  <c r="AM31" i="31"/>
  <c r="AP31" i="31"/>
  <c r="AS31" i="31"/>
  <c r="AV31" i="31"/>
  <c r="AY31" i="31"/>
  <c r="BB31" i="31"/>
  <c r="BE31" i="31"/>
  <c r="BH31" i="31"/>
  <c r="BK31" i="31"/>
  <c r="BN31" i="31"/>
  <c r="BQ31" i="31"/>
  <c r="BT31" i="31"/>
  <c r="BW31" i="31"/>
  <c r="BZ31" i="31"/>
  <c r="E32" i="31"/>
  <c r="F32" i="31" s="1"/>
  <c r="I32" i="31"/>
  <c r="L32" i="31"/>
  <c r="O32" i="31"/>
  <c r="R32" i="31"/>
  <c r="U32" i="31"/>
  <c r="X32" i="31"/>
  <c r="AA32" i="31"/>
  <c r="AD32" i="31"/>
  <c r="AG32" i="31"/>
  <c r="AJ32" i="31"/>
  <c r="AM32" i="31"/>
  <c r="AP32" i="31"/>
  <c r="AS32" i="31"/>
  <c r="AV32" i="31"/>
  <c r="AY32" i="31"/>
  <c r="BB32" i="31"/>
  <c r="BE32" i="31"/>
  <c r="BH32" i="31"/>
  <c r="BK32" i="31"/>
  <c r="BN32" i="31"/>
  <c r="BQ32" i="31"/>
  <c r="BT32" i="31"/>
  <c r="BW32" i="31"/>
  <c r="BZ32" i="31"/>
  <c r="E33" i="31"/>
  <c r="F33" i="31" s="1"/>
  <c r="I33" i="31"/>
  <c r="L33" i="31"/>
  <c r="O33" i="31"/>
  <c r="Q33" i="31"/>
  <c r="R33" i="31" s="1"/>
  <c r="U33" i="31"/>
  <c r="X33" i="31"/>
  <c r="AA33" i="31"/>
  <c r="AD33" i="31"/>
  <c r="AG33" i="31"/>
  <c r="AJ33" i="31"/>
  <c r="AM33" i="31"/>
  <c r="AP33" i="31"/>
  <c r="AS33" i="31"/>
  <c r="AV33" i="31"/>
  <c r="AY33" i="31"/>
  <c r="BB33" i="31"/>
  <c r="BE33" i="31"/>
  <c r="BH33" i="31"/>
  <c r="BK33" i="31"/>
  <c r="BN33" i="31"/>
  <c r="BQ33" i="31"/>
  <c r="BT33" i="31"/>
  <c r="BW33" i="31"/>
  <c r="BZ33" i="31"/>
  <c r="F34" i="31"/>
  <c r="I34" i="31"/>
  <c r="L34" i="31"/>
  <c r="O34" i="31"/>
  <c r="R34" i="31"/>
  <c r="U34" i="31"/>
  <c r="X34" i="31"/>
  <c r="AA34" i="31"/>
  <c r="AD34" i="31"/>
  <c r="AG34" i="31"/>
  <c r="AJ34" i="31"/>
  <c r="AM34" i="31"/>
  <c r="AP34" i="31"/>
  <c r="AS34" i="31"/>
  <c r="AV34" i="31"/>
  <c r="AY34" i="31"/>
  <c r="BB34" i="31"/>
  <c r="BE34" i="31"/>
  <c r="BH34" i="31"/>
  <c r="BK34" i="31"/>
  <c r="BN34" i="31"/>
  <c r="BQ34" i="31"/>
  <c r="BT34" i="31"/>
  <c r="BW34" i="31"/>
  <c r="BZ34" i="31"/>
  <c r="F35" i="31"/>
  <c r="I35" i="31"/>
  <c r="L35" i="31"/>
  <c r="O35" i="31"/>
  <c r="R35" i="31"/>
  <c r="U35" i="31"/>
  <c r="X35" i="31"/>
  <c r="AA35" i="31"/>
  <c r="AD35" i="31"/>
  <c r="AG35" i="31"/>
  <c r="AJ35" i="31"/>
  <c r="AM35" i="31"/>
  <c r="AP35" i="31"/>
  <c r="AS35" i="31"/>
  <c r="AV35" i="31"/>
  <c r="AY35" i="31"/>
  <c r="BB35" i="31"/>
  <c r="BE35" i="31"/>
  <c r="BH35" i="31"/>
  <c r="BK35" i="31"/>
  <c r="BN35" i="31"/>
  <c r="BQ35" i="31"/>
  <c r="BT35" i="31"/>
  <c r="BW35" i="31"/>
  <c r="BZ35" i="31"/>
  <c r="F36" i="31"/>
  <c r="I36" i="31"/>
  <c r="L36" i="31"/>
  <c r="CB36" i="31" s="1"/>
  <c r="O36" i="31"/>
  <c r="R36" i="31"/>
  <c r="U36" i="31"/>
  <c r="X36" i="31"/>
  <c r="AA36" i="31"/>
  <c r="AD36" i="31"/>
  <c r="AG36" i="31"/>
  <c r="AJ36" i="31"/>
  <c r="AM36" i="31"/>
  <c r="AP36" i="31"/>
  <c r="AS36" i="31"/>
  <c r="AV36" i="31"/>
  <c r="AY36" i="31"/>
  <c r="BB36" i="31"/>
  <c r="BE36" i="31"/>
  <c r="BH36" i="31"/>
  <c r="BK36" i="31"/>
  <c r="BN36" i="31"/>
  <c r="BQ36" i="31"/>
  <c r="BT36" i="31"/>
  <c r="BW36" i="31"/>
  <c r="BZ36" i="31"/>
  <c r="F37" i="31"/>
  <c r="I37" i="31"/>
  <c r="L37" i="31"/>
  <c r="O37" i="31"/>
  <c r="R37" i="31"/>
  <c r="U37" i="31"/>
  <c r="X37" i="31"/>
  <c r="AA37" i="31"/>
  <c r="AD37" i="31"/>
  <c r="AG37" i="31"/>
  <c r="AJ37" i="31"/>
  <c r="AM37" i="31"/>
  <c r="AP37" i="31"/>
  <c r="AS37" i="31"/>
  <c r="AV37" i="31"/>
  <c r="AY37" i="31"/>
  <c r="BB37" i="31"/>
  <c r="BE37" i="31"/>
  <c r="BH37" i="31"/>
  <c r="BK37" i="31"/>
  <c r="BN37" i="31"/>
  <c r="BQ37" i="31"/>
  <c r="BT37" i="31"/>
  <c r="BW37" i="31"/>
  <c r="BZ37" i="31"/>
  <c r="CE38" i="31"/>
  <c r="CF38" i="31" s="1"/>
  <c r="CG38" i="31" s="1"/>
  <c r="E39" i="31"/>
  <c r="F39" i="31" s="1"/>
  <c r="CB39" i="31" s="1"/>
  <c r="I39" i="31"/>
  <c r="K39" i="31"/>
  <c r="L39" i="31"/>
  <c r="N39" i="31"/>
  <c r="O39" i="31"/>
  <c r="Q39" i="31"/>
  <c r="R39" i="31"/>
  <c r="U39" i="31"/>
  <c r="W39" i="31"/>
  <c r="X39" i="31" s="1"/>
  <c r="AA39" i="31"/>
  <c r="AD39" i="31"/>
  <c r="AG39" i="31"/>
  <c r="AJ39" i="31"/>
  <c r="AM39" i="31"/>
  <c r="AP39" i="31"/>
  <c r="AS39" i="31"/>
  <c r="AV39" i="31"/>
  <c r="AY39" i="31"/>
  <c r="BB39" i="31"/>
  <c r="BE39" i="31"/>
  <c r="BH39" i="31"/>
  <c r="BK39" i="31"/>
  <c r="BN39" i="31"/>
  <c r="BQ39" i="31"/>
  <c r="BT39" i="31"/>
  <c r="BW39" i="31"/>
  <c r="BZ39" i="31"/>
  <c r="F40" i="31"/>
  <c r="CB40" i="31" s="1"/>
  <c r="I40" i="31"/>
  <c r="L40" i="31"/>
  <c r="N40" i="31"/>
  <c r="O40" i="31" s="1"/>
  <c r="Q40" i="31"/>
  <c r="R40" i="31" s="1"/>
  <c r="U40" i="31"/>
  <c r="X40" i="31"/>
  <c r="AA40" i="31"/>
  <c r="AD40" i="31"/>
  <c r="AG40" i="31"/>
  <c r="AJ40" i="31"/>
  <c r="AM40" i="31"/>
  <c r="AP40" i="31"/>
  <c r="AS40" i="31"/>
  <c r="AV40" i="31"/>
  <c r="AY40" i="31"/>
  <c r="BB40" i="31"/>
  <c r="BE40" i="31"/>
  <c r="BH40" i="31"/>
  <c r="BK40" i="31"/>
  <c r="BN40" i="31"/>
  <c r="BQ40" i="31"/>
  <c r="BT40" i="31"/>
  <c r="BW40" i="31"/>
  <c r="BZ40" i="31"/>
  <c r="F41" i="31"/>
  <c r="I41" i="31"/>
  <c r="L41" i="31"/>
  <c r="O41" i="31"/>
  <c r="R41" i="31"/>
  <c r="U41" i="31"/>
  <c r="X41" i="31"/>
  <c r="AA41" i="31"/>
  <c r="AD41" i="31"/>
  <c r="AG41" i="31"/>
  <c r="AJ41" i="31"/>
  <c r="AM41" i="31"/>
  <c r="AP41" i="31"/>
  <c r="AS41" i="31"/>
  <c r="AV41" i="31"/>
  <c r="AY41" i="31"/>
  <c r="BB41" i="31"/>
  <c r="BE41" i="31"/>
  <c r="BH41" i="31"/>
  <c r="BK41" i="31"/>
  <c r="BN41" i="31"/>
  <c r="BQ41" i="31"/>
  <c r="BT41" i="31"/>
  <c r="BW41" i="31"/>
  <c r="BZ41" i="31"/>
  <c r="F42" i="31"/>
  <c r="CB42" i="31" s="1"/>
  <c r="I42" i="31"/>
  <c r="L42" i="31"/>
  <c r="O42" i="31"/>
  <c r="R42" i="31"/>
  <c r="U42" i="31"/>
  <c r="X42" i="31"/>
  <c r="AA42" i="31"/>
  <c r="AD42" i="31"/>
  <c r="AG42" i="31"/>
  <c r="AJ42" i="31"/>
  <c r="AM42" i="31"/>
  <c r="AP42" i="31"/>
  <c r="AS42" i="31"/>
  <c r="AV42" i="31"/>
  <c r="AY42" i="31"/>
  <c r="BB42" i="31"/>
  <c r="BE42" i="31"/>
  <c r="BH42" i="31"/>
  <c r="BK42" i="31"/>
  <c r="BN42" i="31"/>
  <c r="BQ42" i="31"/>
  <c r="BT42" i="31"/>
  <c r="BW42" i="31"/>
  <c r="BZ42" i="31"/>
  <c r="F43" i="31"/>
  <c r="I43" i="31"/>
  <c r="L43" i="31"/>
  <c r="O43" i="31"/>
  <c r="R43" i="31"/>
  <c r="U43" i="31"/>
  <c r="X43" i="31"/>
  <c r="AA43" i="31"/>
  <c r="AD43" i="31"/>
  <c r="AG43" i="31"/>
  <c r="AJ43" i="31"/>
  <c r="AM43" i="31"/>
  <c r="AP43" i="31"/>
  <c r="AS43" i="31"/>
  <c r="AV43" i="31"/>
  <c r="AY43" i="31"/>
  <c r="BB43" i="31"/>
  <c r="BE43" i="31"/>
  <c r="BH43" i="31"/>
  <c r="BK43" i="31"/>
  <c r="BN43" i="31"/>
  <c r="BQ43" i="31"/>
  <c r="BT43" i="31"/>
  <c r="BW43" i="31"/>
  <c r="BZ43" i="31"/>
  <c r="F44" i="31"/>
  <c r="I44" i="31"/>
  <c r="L44" i="31"/>
  <c r="O44" i="31"/>
  <c r="R44" i="31"/>
  <c r="U44" i="31"/>
  <c r="X44" i="31"/>
  <c r="AA44" i="31"/>
  <c r="AD44" i="31"/>
  <c r="AG44" i="31"/>
  <c r="AJ44" i="31"/>
  <c r="AM44" i="31"/>
  <c r="AP44" i="31"/>
  <c r="AS44" i="31"/>
  <c r="AV44" i="31"/>
  <c r="AY44" i="31"/>
  <c r="BB44" i="31"/>
  <c r="BE44" i="31"/>
  <c r="BH44" i="31"/>
  <c r="BK44" i="31"/>
  <c r="BN44" i="31"/>
  <c r="BQ44" i="31"/>
  <c r="BT44" i="31"/>
  <c r="BW44" i="31"/>
  <c r="BZ44" i="31"/>
  <c r="CE45" i="31"/>
  <c r="CF45" i="31" s="1"/>
  <c r="CG45" i="31" s="1"/>
  <c r="F46" i="31"/>
  <c r="I46" i="31"/>
  <c r="L46" i="31"/>
  <c r="O46" i="31"/>
  <c r="R46" i="31"/>
  <c r="U46" i="31"/>
  <c r="X46" i="31"/>
  <c r="AA46" i="31"/>
  <c r="AD46" i="31"/>
  <c r="AG46" i="31"/>
  <c r="AJ46" i="31"/>
  <c r="AM46" i="31"/>
  <c r="AP46" i="31"/>
  <c r="AS46" i="31"/>
  <c r="AV46" i="31"/>
  <c r="AY46" i="31"/>
  <c r="BB46" i="31"/>
  <c r="BE46" i="31"/>
  <c r="BH46" i="31"/>
  <c r="BK46" i="31"/>
  <c r="BN46" i="31"/>
  <c r="BQ46" i="31"/>
  <c r="BT46" i="31"/>
  <c r="BW46" i="31"/>
  <c r="BZ46" i="31"/>
  <c r="E47" i="31"/>
  <c r="F47" i="31" s="1"/>
  <c r="I47" i="31"/>
  <c r="K47" i="31"/>
  <c r="L47" i="31" s="1"/>
  <c r="O47" i="31"/>
  <c r="R47" i="31"/>
  <c r="U47" i="31"/>
  <c r="W47" i="31"/>
  <c r="X47" i="31"/>
  <c r="AA47" i="31"/>
  <c r="AD47" i="31"/>
  <c r="AG47" i="31"/>
  <c r="AJ47" i="31"/>
  <c r="AM47" i="31"/>
  <c r="AP47" i="31"/>
  <c r="AS47" i="31"/>
  <c r="AV47" i="31"/>
  <c r="AY47" i="31"/>
  <c r="BB47" i="31"/>
  <c r="BE47" i="31"/>
  <c r="BH47" i="31"/>
  <c r="BK47" i="31"/>
  <c r="BN47" i="31"/>
  <c r="BQ47" i="31"/>
  <c r="BT47" i="31"/>
  <c r="BW47" i="31"/>
  <c r="BZ47" i="31"/>
  <c r="I48" i="31"/>
  <c r="L48" i="31"/>
  <c r="CB48" i="31" s="1"/>
  <c r="O48" i="31"/>
  <c r="Q48" i="31"/>
  <c r="R48" i="31" s="1"/>
  <c r="U48" i="31"/>
  <c r="X48" i="31"/>
  <c r="AA48" i="31"/>
  <c r="AD48" i="31"/>
  <c r="AG48" i="31"/>
  <c r="AJ48" i="31"/>
  <c r="AM48" i="31"/>
  <c r="AP48" i="31"/>
  <c r="AS48" i="31"/>
  <c r="AV48" i="31"/>
  <c r="AY48" i="31"/>
  <c r="BB48" i="31"/>
  <c r="BE48" i="31"/>
  <c r="BH48" i="31"/>
  <c r="BK48" i="31"/>
  <c r="BN48" i="31"/>
  <c r="BQ48" i="31"/>
  <c r="BT48" i="31"/>
  <c r="BW48" i="31"/>
  <c r="BZ48" i="31"/>
  <c r="F49" i="31"/>
  <c r="I49" i="31"/>
  <c r="L49" i="31"/>
  <c r="O49" i="31"/>
  <c r="Q49" i="31"/>
  <c r="R49" i="31"/>
  <c r="U49" i="31"/>
  <c r="X49" i="31"/>
  <c r="AA49" i="31"/>
  <c r="AD49" i="31"/>
  <c r="AG49" i="31"/>
  <c r="AJ49" i="31"/>
  <c r="AM49" i="31"/>
  <c r="AP49" i="31"/>
  <c r="AS49" i="31"/>
  <c r="AV49" i="31"/>
  <c r="AY49" i="31"/>
  <c r="BB49" i="31"/>
  <c r="BE49" i="31"/>
  <c r="BH49" i="31"/>
  <c r="BK49" i="31"/>
  <c r="BN49" i="31"/>
  <c r="BQ49" i="31"/>
  <c r="BT49" i="31"/>
  <c r="BW49" i="31"/>
  <c r="BZ49" i="31"/>
  <c r="F50" i="31"/>
  <c r="I50" i="31"/>
  <c r="L50" i="31"/>
  <c r="CB50" i="31"/>
  <c r="O50" i="31"/>
  <c r="Q50" i="31"/>
  <c r="R50" i="31" s="1"/>
  <c r="U50" i="31"/>
  <c r="X50" i="31"/>
  <c r="AA50" i="31"/>
  <c r="AD50" i="31"/>
  <c r="AG50" i="31"/>
  <c r="AJ50" i="31"/>
  <c r="AM50" i="31"/>
  <c r="AP50" i="31"/>
  <c r="AS50" i="31"/>
  <c r="AV50" i="31"/>
  <c r="AY50" i="31"/>
  <c r="BB50" i="31"/>
  <c r="BE50" i="31"/>
  <c r="BH50" i="31"/>
  <c r="BK50" i="31"/>
  <c r="BN50" i="31"/>
  <c r="BQ50" i="31"/>
  <c r="BT50" i="31"/>
  <c r="BW50" i="31"/>
  <c r="BZ50" i="31"/>
  <c r="F51" i="31"/>
  <c r="I51" i="31"/>
  <c r="L51" i="31"/>
  <c r="O51" i="31"/>
  <c r="R51" i="31"/>
  <c r="CE51" i="31" s="1"/>
  <c r="CF51" i="31" s="1"/>
  <c r="CG51" i="31" s="1"/>
  <c r="U51" i="31"/>
  <c r="X51" i="31"/>
  <c r="AA51" i="31"/>
  <c r="AD51" i="31"/>
  <c r="AG51" i="31"/>
  <c r="AJ51" i="31"/>
  <c r="AM51" i="31"/>
  <c r="AP51" i="31"/>
  <c r="AS51" i="31"/>
  <c r="AV51" i="31"/>
  <c r="AY51" i="31"/>
  <c r="BB51" i="31"/>
  <c r="BE51" i="31"/>
  <c r="BH51" i="31"/>
  <c r="BK51" i="31"/>
  <c r="BN51" i="31"/>
  <c r="BQ51" i="31"/>
  <c r="BT51" i="31"/>
  <c r="BW51" i="31"/>
  <c r="BZ51" i="31"/>
  <c r="I52" i="31"/>
  <c r="L52" i="31"/>
  <c r="N52" i="31"/>
  <c r="O52" i="31" s="1"/>
  <c r="Q52" i="31"/>
  <c r="R52" i="31" s="1"/>
  <c r="CE52" i="31" s="1"/>
  <c r="CF52" i="31" s="1"/>
  <c r="CG52" i="31" s="1"/>
  <c r="U52" i="31"/>
  <c r="X52" i="31"/>
  <c r="AA52" i="31"/>
  <c r="AD52" i="31"/>
  <c r="AG52" i="31"/>
  <c r="AJ52" i="31"/>
  <c r="AM52" i="31"/>
  <c r="AP52" i="31"/>
  <c r="AS52" i="31"/>
  <c r="AV52" i="31"/>
  <c r="AY52" i="31"/>
  <c r="BB52" i="31"/>
  <c r="BE52" i="31"/>
  <c r="BH52" i="31"/>
  <c r="BK52" i="31"/>
  <c r="BN52" i="31"/>
  <c r="BQ52" i="31"/>
  <c r="BT52" i="31"/>
  <c r="BW52" i="31"/>
  <c r="BZ52" i="31"/>
  <c r="F53" i="31"/>
  <c r="I53" i="31"/>
  <c r="L53" i="31"/>
  <c r="CB53" i="31" s="1"/>
  <c r="N53" i="31"/>
  <c r="O53" i="31" s="1"/>
  <c r="Q53" i="31"/>
  <c r="R53" i="31" s="1"/>
  <c r="U53" i="31"/>
  <c r="X53" i="31"/>
  <c r="AA53" i="31"/>
  <c r="AD53" i="31"/>
  <c r="AG53" i="31"/>
  <c r="AJ53" i="31"/>
  <c r="AM53" i="31"/>
  <c r="AP53" i="31"/>
  <c r="AS53" i="31"/>
  <c r="AV53" i="31"/>
  <c r="AY53" i="31"/>
  <c r="BB53" i="31"/>
  <c r="BE53" i="31"/>
  <c r="BH53" i="31"/>
  <c r="BK53" i="31"/>
  <c r="BN53" i="31"/>
  <c r="BQ53" i="31"/>
  <c r="BT53" i="31"/>
  <c r="BW53" i="31"/>
  <c r="BZ53" i="31"/>
  <c r="F54" i="31"/>
  <c r="I54" i="31"/>
  <c r="L54" i="31"/>
  <c r="N54" i="31"/>
  <c r="O54" i="31"/>
  <c r="Q54" i="31"/>
  <c r="R54" i="31" s="1"/>
  <c r="U54" i="31"/>
  <c r="X54" i="31"/>
  <c r="AA54" i="31"/>
  <c r="AD54" i="31"/>
  <c r="AG54" i="31"/>
  <c r="AJ54" i="31"/>
  <c r="AM54" i="31"/>
  <c r="AP54" i="31"/>
  <c r="AS54" i="31"/>
  <c r="AV54" i="31"/>
  <c r="AY54" i="31"/>
  <c r="BB54" i="31"/>
  <c r="BE54" i="31"/>
  <c r="BH54" i="31"/>
  <c r="BK54" i="31"/>
  <c r="BN54" i="31"/>
  <c r="BQ54" i="31"/>
  <c r="BT54" i="31"/>
  <c r="BW54" i="31"/>
  <c r="BZ54" i="31"/>
  <c r="F55" i="31"/>
  <c r="I55" i="31"/>
  <c r="L55" i="31"/>
  <c r="CB55" i="31" s="1"/>
  <c r="O55" i="31"/>
  <c r="R55" i="31"/>
  <c r="U55" i="31"/>
  <c r="X55" i="31"/>
  <c r="AA55" i="31"/>
  <c r="AD55" i="31"/>
  <c r="AG55" i="31"/>
  <c r="AJ55" i="31"/>
  <c r="AM55" i="31"/>
  <c r="AP55" i="31"/>
  <c r="AS55" i="31"/>
  <c r="AV55" i="31"/>
  <c r="AY55" i="31"/>
  <c r="BB55" i="31"/>
  <c r="BE55" i="31"/>
  <c r="BH55" i="31"/>
  <c r="BK55" i="31"/>
  <c r="BN55" i="31"/>
  <c r="BQ55" i="31"/>
  <c r="BT55" i="31"/>
  <c r="BW55" i="31"/>
  <c r="BZ55" i="31"/>
  <c r="CE56" i="31"/>
  <c r="CF56" i="31" s="1"/>
  <c r="CG56" i="31" s="1"/>
  <c r="F57" i="31"/>
  <c r="I57" i="31"/>
  <c r="L57" i="31"/>
  <c r="CB57" i="31" s="1"/>
  <c r="O57" i="31"/>
  <c r="Q57" i="31"/>
  <c r="R57" i="31" s="1"/>
  <c r="U57" i="31"/>
  <c r="W57" i="31"/>
  <c r="X57" i="31"/>
  <c r="AA57" i="31"/>
  <c r="AD57" i="31"/>
  <c r="AG57" i="31"/>
  <c r="AJ57" i="31"/>
  <c r="AM57" i="31"/>
  <c r="AP57" i="31"/>
  <c r="AS57" i="31"/>
  <c r="AV57" i="31"/>
  <c r="AY57" i="31"/>
  <c r="BB57" i="31"/>
  <c r="BE57" i="31"/>
  <c r="BH57" i="31"/>
  <c r="BK57" i="31"/>
  <c r="BN57" i="31"/>
  <c r="BQ57" i="31"/>
  <c r="BT57" i="31"/>
  <c r="BW57" i="31"/>
  <c r="BZ57" i="31"/>
  <c r="F58" i="31"/>
  <c r="I58" i="31"/>
  <c r="L58" i="31"/>
  <c r="O58" i="31"/>
  <c r="Q58" i="31"/>
  <c r="R58" i="31"/>
  <c r="U58" i="31"/>
  <c r="W58" i="31"/>
  <c r="X58" i="31" s="1"/>
  <c r="AA58" i="31"/>
  <c r="AD58" i="31"/>
  <c r="AG58" i="31"/>
  <c r="AJ58" i="31"/>
  <c r="AM58" i="31"/>
  <c r="AP58" i="31"/>
  <c r="AS58" i="31"/>
  <c r="AV58" i="31"/>
  <c r="AY58" i="31"/>
  <c r="BB58" i="31"/>
  <c r="BE58" i="31"/>
  <c r="BH58" i="31"/>
  <c r="BK58" i="31"/>
  <c r="BN58" i="31"/>
  <c r="BQ58" i="31"/>
  <c r="BT58" i="31"/>
  <c r="BW58" i="31"/>
  <c r="BZ58" i="31"/>
  <c r="E59" i="31"/>
  <c r="F59" i="31" s="1"/>
  <c r="I59" i="31"/>
  <c r="K59" i="31"/>
  <c r="L59" i="31"/>
  <c r="N59" i="31"/>
  <c r="O59" i="31"/>
  <c r="Q59" i="31"/>
  <c r="R59" i="31" s="1"/>
  <c r="U59" i="31"/>
  <c r="W59" i="31"/>
  <c r="X59" i="31" s="1"/>
  <c r="AA59" i="31"/>
  <c r="AD59" i="31"/>
  <c r="AG59" i="31"/>
  <c r="AJ59" i="31"/>
  <c r="AM59" i="31"/>
  <c r="AP59" i="31"/>
  <c r="AS59" i="31"/>
  <c r="AV59" i="31"/>
  <c r="AY59" i="31"/>
  <c r="BB59" i="31"/>
  <c r="BE59" i="31"/>
  <c r="BH59" i="31"/>
  <c r="BK59" i="31"/>
  <c r="BN59" i="31"/>
  <c r="BQ59" i="31"/>
  <c r="BT59" i="31"/>
  <c r="BW59" i="31"/>
  <c r="BZ59" i="31"/>
  <c r="E60" i="31"/>
  <c r="F60" i="31"/>
  <c r="I60" i="31"/>
  <c r="K60" i="31"/>
  <c r="L60" i="31" s="1"/>
  <c r="N60" i="31"/>
  <c r="O60" i="31" s="1"/>
  <c r="R60" i="31"/>
  <c r="U60" i="31"/>
  <c r="X60" i="31"/>
  <c r="AA60" i="31"/>
  <c r="AD60" i="31"/>
  <c r="AG60" i="31"/>
  <c r="AJ60" i="31"/>
  <c r="AM60" i="31"/>
  <c r="AP60" i="31"/>
  <c r="AS60" i="31"/>
  <c r="AV60" i="31"/>
  <c r="AY60" i="31"/>
  <c r="BB60" i="31"/>
  <c r="BE60" i="31"/>
  <c r="BH60" i="31"/>
  <c r="BK60" i="31"/>
  <c r="BN60" i="31"/>
  <c r="BQ60" i="31"/>
  <c r="BT60" i="31"/>
  <c r="BW60" i="31"/>
  <c r="BZ60" i="31"/>
  <c r="E61" i="31"/>
  <c r="F61" i="31" s="1"/>
  <c r="I61" i="31"/>
  <c r="K61" i="31"/>
  <c r="L61" i="31"/>
  <c r="N61" i="31"/>
  <c r="O61" i="31" s="1"/>
  <c r="Q61" i="31"/>
  <c r="R61" i="31" s="1"/>
  <c r="U61" i="31"/>
  <c r="X61" i="31"/>
  <c r="AA61" i="31"/>
  <c r="AD61" i="31"/>
  <c r="AG61" i="31"/>
  <c r="AJ61" i="31"/>
  <c r="AM61" i="31"/>
  <c r="AP61" i="31"/>
  <c r="AS61" i="31"/>
  <c r="AV61" i="31"/>
  <c r="AY61" i="31"/>
  <c r="BB61" i="31"/>
  <c r="BE61" i="31"/>
  <c r="BH61" i="31"/>
  <c r="BK61" i="31"/>
  <c r="BN61" i="31"/>
  <c r="BQ61" i="31"/>
  <c r="BT61" i="31"/>
  <c r="BW61" i="31"/>
  <c r="BZ61" i="31"/>
  <c r="F62" i="31"/>
  <c r="I62" i="31"/>
  <c r="L62" i="31"/>
  <c r="N62" i="31"/>
  <c r="O62" i="31" s="1"/>
  <c r="Q62" i="31"/>
  <c r="R62" i="31" s="1"/>
  <c r="U62" i="31"/>
  <c r="X62" i="31"/>
  <c r="AA62" i="31"/>
  <c r="AD62" i="31"/>
  <c r="AG62" i="31"/>
  <c r="AJ62" i="31"/>
  <c r="AM62" i="31"/>
  <c r="AP62" i="31"/>
  <c r="AS62" i="31"/>
  <c r="AV62" i="31"/>
  <c r="AY62" i="31"/>
  <c r="BB62" i="31"/>
  <c r="BE62" i="31"/>
  <c r="BH62" i="31"/>
  <c r="BK62" i="31"/>
  <c r="BN62" i="31"/>
  <c r="BQ62" i="31"/>
  <c r="BT62" i="31"/>
  <c r="BW62" i="31"/>
  <c r="BZ62" i="31"/>
  <c r="F63" i="31"/>
  <c r="I63" i="31"/>
  <c r="L63" i="31"/>
  <c r="N63" i="31"/>
  <c r="O63" i="31" s="1"/>
  <c r="Q63" i="31"/>
  <c r="R63" i="31" s="1"/>
  <c r="U63" i="31"/>
  <c r="X63" i="31"/>
  <c r="AA63" i="31"/>
  <c r="AD63" i="31"/>
  <c r="AG63" i="31"/>
  <c r="AJ63" i="31"/>
  <c r="AM63" i="31"/>
  <c r="AP63" i="31"/>
  <c r="AS63" i="31"/>
  <c r="AV63" i="31"/>
  <c r="AY63" i="31"/>
  <c r="BB63" i="31"/>
  <c r="BE63" i="31"/>
  <c r="BH63" i="31"/>
  <c r="BK63" i="31"/>
  <c r="BN63" i="31"/>
  <c r="BQ63" i="31"/>
  <c r="BT63" i="31"/>
  <c r="BW63" i="31"/>
  <c r="BZ63" i="31"/>
  <c r="F64" i="31"/>
  <c r="I64" i="31"/>
  <c r="L64" i="31"/>
  <c r="N64" i="31"/>
  <c r="O64" i="31"/>
  <c r="Q64" i="31"/>
  <c r="R64" i="31"/>
  <c r="U64" i="31"/>
  <c r="X64" i="31"/>
  <c r="AA64" i="31"/>
  <c r="AD64" i="31"/>
  <c r="AG64" i="31"/>
  <c r="AJ64" i="31"/>
  <c r="AM64" i="31"/>
  <c r="AP64" i="31"/>
  <c r="AS64" i="31"/>
  <c r="AV64" i="31"/>
  <c r="AY64" i="31"/>
  <c r="BB64" i="31"/>
  <c r="BE64" i="31"/>
  <c r="BH64" i="31"/>
  <c r="BK64" i="31"/>
  <c r="BN64" i="31"/>
  <c r="BQ64" i="31"/>
  <c r="BT64" i="31"/>
  <c r="BW64" i="31"/>
  <c r="BZ64" i="31"/>
  <c r="CE65" i="31"/>
  <c r="CF65" i="31"/>
  <c r="CG65" i="31"/>
  <c r="F66" i="31"/>
  <c r="I66" i="31"/>
  <c r="L66" i="31"/>
  <c r="O66" i="31"/>
  <c r="R66" i="31"/>
  <c r="U66" i="31"/>
  <c r="X66" i="31"/>
  <c r="AA66" i="31"/>
  <c r="AD66" i="31"/>
  <c r="AG66" i="31"/>
  <c r="AJ66" i="31"/>
  <c r="AM66" i="31"/>
  <c r="AP66" i="31"/>
  <c r="AS66" i="31"/>
  <c r="AV66" i="31"/>
  <c r="AY66" i="31"/>
  <c r="BB66" i="31"/>
  <c r="BE66" i="31"/>
  <c r="BH66" i="31"/>
  <c r="BK66" i="31"/>
  <c r="BN66" i="31"/>
  <c r="BQ66" i="31"/>
  <c r="BT66" i="31"/>
  <c r="BW66" i="31"/>
  <c r="BZ66" i="31"/>
  <c r="E67" i="31"/>
  <c r="F67" i="31"/>
  <c r="I67" i="31"/>
  <c r="K67" i="31"/>
  <c r="L67" i="31" s="1"/>
  <c r="N67" i="31"/>
  <c r="O67" i="31"/>
  <c r="R67" i="31"/>
  <c r="U67" i="31"/>
  <c r="X67" i="31"/>
  <c r="AA67" i="31"/>
  <c r="AD67" i="31"/>
  <c r="AG67" i="31"/>
  <c r="AJ67" i="31"/>
  <c r="AM67" i="31"/>
  <c r="AP67" i="31"/>
  <c r="AS67" i="31"/>
  <c r="AV67" i="31"/>
  <c r="AY67" i="31"/>
  <c r="BB67" i="31"/>
  <c r="BE67" i="31"/>
  <c r="BH67" i="31"/>
  <c r="BK67" i="31"/>
  <c r="BN67" i="31"/>
  <c r="BQ67" i="31"/>
  <c r="BT67" i="31"/>
  <c r="BW67" i="31"/>
  <c r="BZ67" i="31"/>
  <c r="F68" i="31"/>
  <c r="I68" i="31"/>
  <c r="L68" i="31"/>
  <c r="CB68" i="31" s="1"/>
  <c r="O68" i="31"/>
  <c r="Q68" i="31"/>
  <c r="R68" i="31" s="1"/>
  <c r="U68" i="31"/>
  <c r="X68" i="31"/>
  <c r="AA68" i="31"/>
  <c r="AD68" i="31"/>
  <c r="AG68" i="31"/>
  <c r="AJ68" i="31"/>
  <c r="AM68" i="31"/>
  <c r="AP68" i="31"/>
  <c r="AS68" i="31"/>
  <c r="AV68" i="31"/>
  <c r="AY68" i="31"/>
  <c r="BB68" i="31"/>
  <c r="BE68" i="31"/>
  <c r="BH68" i="31"/>
  <c r="BK68" i="31"/>
  <c r="BN68" i="31"/>
  <c r="BQ68" i="31"/>
  <c r="BT68" i="31"/>
  <c r="BW68" i="31"/>
  <c r="BZ68" i="31"/>
  <c r="F69" i="31"/>
  <c r="I69" i="31"/>
  <c r="L69" i="31"/>
  <c r="O69" i="31"/>
  <c r="Q69" i="31"/>
  <c r="R69" i="31" s="1"/>
  <c r="U69" i="31"/>
  <c r="X69" i="31"/>
  <c r="AA69" i="31"/>
  <c r="AD69" i="31"/>
  <c r="AG69" i="31"/>
  <c r="AJ69" i="31"/>
  <c r="AM69" i="31"/>
  <c r="AP69" i="31"/>
  <c r="AS69" i="31"/>
  <c r="AV69" i="31"/>
  <c r="AY69" i="31"/>
  <c r="BB69" i="31"/>
  <c r="BE69" i="31"/>
  <c r="BH69" i="31"/>
  <c r="BK69" i="31"/>
  <c r="BN69" i="31"/>
  <c r="BQ69" i="31"/>
  <c r="BT69" i="31"/>
  <c r="BW69" i="31"/>
  <c r="BZ69" i="31"/>
  <c r="CE70" i="31"/>
  <c r="CF70" i="31"/>
  <c r="CG70" i="31" s="1"/>
  <c r="F71" i="31"/>
  <c r="CB71" i="31" s="1"/>
  <c r="I71" i="31"/>
  <c r="L71" i="31"/>
  <c r="O71" i="31"/>
  <c r="R71" i="31"/>
  <c r="U71" i="31"/>
  <c r="X71" i="31"/>
  <c r="AA71" i="31"/>
  <c r="AD71" i="31"/>
  <c r="AG71" i="31"/>
  <c r="AJ71" i="31"/>
  <c r="AM71" i="31"/>
  <c r="AP71" i="31"/>
  <c r="AS71" i="31"/>
  <c r="AV71" i="31"/>
  <c r="AY71" i="31"/>
  <c r="BB71" i="31"/>
  <c r="BE71" i="31"/>
  <c r="BH71" i="31"/>
  <c r="BK71" i="31"/>
  <c r="BN71" i="31"/>
  <c r="BQ71" i="31"/>
  <c r="BT71" i="31"/>
  <c r="BW71" i="31"/>
  <c r="BZ71" i="31"/>
  <c r="E72" i="31"/>
  <c r="F72" i="31" s="1"/>
  <c r="I72" i="31"/>
  <c r="K72" i="31"/>
  <c r="L72" i="31"/>
  <c r="N72" i="31"/>
  <c r="O72" i="31" s="1"/>
  <c r="R72" i="31"/>
  <c r="U72" i="31"/>
  <c r="X72" i="31"/>
  <c r="AA72" i="31"/>
  <c r="AD72" i="31"/>
  <c r="AG72" i="31"/>
  <c r="AJ72" i="31"/>
  <c r="AM72" i="31"/>
  <c r="AP72" i="31"/>
  <c r="AS72" i="31"/>
  <c r="AV72" i="31"/>
  <c r="AY72" i="31"/>
  <c r="BB72" i="31"/>
  <c r="BE72" i="31"/>
  <c r="BH72" i="31"/>
  <c r="BK72" i="31"/>
  <c r="BN72" i="31"/>
  <c r="BQ72" i="31"/>
  <c r="BT72" i="31"/>
  <c r="BW72" i="31"/>
  <c r="BZ72" i="31"/>
  <c r="F73" i="31"/>
  <c r="I73" i="31"/>
  <c r="L73" i="31"/>
  <c r="O73" i="31"/>
  <c r="Q73" i="31"/>
  <c r="R73" i="31" s="1"/>
  <c r="U73" i="31"/>
  <c r="X73" i="31"/>
  <c r="AA73" i="31"/>
  <c r="AD73" i="31"/>
  <c r="AG73" i="31"/>
  <c r="AJ73" i="31"/>
  <c r="AM73" i="31"/>
  <c r="AP73" i="31"/>
  <c r="AS73" i="31"/>
  <c r="AV73" i="31"/>
  <c r="AY73" i="31"/>
  <c r="BB73" i="31"/>
  <c r="BE73" i="31"/>
  <c r="BH73" i="31"/>
  <c r="BK73" i="31"/>
  <c r="BN73" i="31"/>
  <c r="BQ73" i="31"/>
  <c r="BT73" i="31"/>
  <c r="BW73" i="31"/>
  <c r="BZ73" i="31"/>
  <c r="F74" i="31"/>
  <c r="I74" i="31"/>
  <c r="L74" i="31"/>
  <c r="N74" i="31"/>
  <c r="O74" i="31" s="1"/>
  <c r="R74" i="31"/>
  <c r="U74" i="31"/>
  <c r="X74" i="31"/>
  <c r="AA74" i="31"/>
  <c r="AD74" i="31"/>
  <c r="AG74" i="31"/>
  <c r="AJ74" i="31"/>
  <c r="AM74" i="31"/>
  <c r="AP74" i="31"/>
  <c r="AS74" i="31"/>
  <c r="AV74" i="31"/>
  <c r="AY74" i="31"/>
  <c r="BB74" i="31"/>
  <c r="BE74" i="31"/>
  <c r="BH74" i="31"/>
  <c r="BK74" i="31"/>
  <c r="BN74" i="31"/>
  <c r="BQ74" i="31"/>
  <c r="BT74" i="31"/>
  <c r="BW74" i="31"/>
  <c r="BZ74" i="31"/>
  <c r="CE75" i="31"/>
  <c r="CF75" i="31" s="1"/>
  <c r="CG75" i="31" s="1"/>
  <c r="F76" i="31"/>
  <c r="CB76" i="31" s="1"/>
  <c r="I76" i="31"/>
  <c r="L76" i="31"/>
  <c r="N76" i="31"/>
  <c r="O76" i="31" s="1"/>
  <c r="R76" i="31"/>
  <c r="U76" i="31"/>
  <c r="X76" i="31"/>
  <c r="AA76" i="31"/>
  <c r="AD76" i="31"/>
  <c r="AG76" i="31"/>
  <c r="AJ76" i="31"/>
  <c r="AM76" i="31"/>
  <c r="AP76" i="31"/>
  <c r="AS76" i="31"/>
  <c r="AV76" i="31"/>
  <c r="AY76" i="31"/>
  <c r="BB76" i="31"/>
  <c r="BE76" i="31"/>
  <c r="BH76" i="31"/>
  <c r="BK76" i="31"/>
  <c r="BN76" i="31"/>
  <c r="BQ76" i="31"/>
  <c r="BT76" i="31"/>
  <c r="BW76" i="31"/>
  <c r="BZ76" i="31"/>
  <c r="F77" i="31"/>
  <c r="I77" i="31"/>
  <c r="L77" i="31"/>
  <c r="CE77" i="31" s="1"/>
  <c r="CF77" i="31" s="1"/>
  <c r="CG77" i="31" s="1"/>
  <c r="O77" i="31"/>
  <c r="Q77" i="31"/>
  <c r="R77" i="31" s="1"/>
  <c r="U77" i="31"/>
  <c r="W77" i="31"/>
  <c r="X77" i="31"/>
  <c r="AA77" i="31"/>
  <c r="AD77" i="31"/>
  <c r="AG77" i="31"/>
  <c r="AJ77" i="31"/>
  <c r="AM77" i="31"/>
  <c r="AP77" i="31"/>
  <c r="AS77" i="31"/>
  <c r="AV77" i="31"/>
  <c r="AY77" i="31"/>
  <c r="BB77" i="31"/>
  <c r="BE77" i="31"/>
  <c r="BH77" i="31"/>
  <c r="BK77" i="31"/>
  <c r="BN77" i="31"/>
  <c r="BQ77" i="31"/>
  <c r="BT77" i="31"/>
  <c r="BW77" i="31"/>
  <c r="BZ77" i="31"/>
  <c r="E78" i="31"/>
  <c r="F78" i="31" s="1"/>
  <c r="CB78" i="31" s="1"/>
  <c r="I78" i="31"/>
  <c r="K78" i="31"/>
  <c r="L78" i="31"/>
  <c r="N78" i="31"/>
  <c r="O78" i="31" s="1"/>
  <c r="Q78" i="31"/>
  <c r="R78" i="31"/>
  <c r="U78" i="31"/>
  <c r="W78" i="31"/>
  <c r="X78" i="31" s="1"/>
  <c r="AA78" i="31"/>
  <c r="AD78" i="31"/>
  <c r="AG78" i="31"/>
  <c r="AJ78" i="31"/>
  <c r="AM78" i="31"/>
  <c r="AP78" i="31"/>
  <c r="AS78" i="31"/>
  <c r="AV78" i="31"/>
  <c r="AY78" i="31"/>
  <c r="BB78" i="31"/>
  <c r="BE78" i="31"/>
  <c r="BH78" i="31"/>
  <c r="BK78" i="31"/>
  <c r="BN78" i="31"/>
  <c r="BQ78" i="31"/>
  <c r="BT78" i="31"/>
  <c r="BW78" i="31"/>
  <c r="BZ78" i="31"/>
  <c r="E79" i="31"/>
  <c r="F79" i="31" s="1"/>
  <c r="I79" i="31"/>
  <c r="K79" i="31"/>
  <c r="L79" i="31" s="1"/>
  <c r="N79" i="31"/>
  <c r="O79" i="31" s="1"/>
  <c r="R79" i="31"/>
  <c r="U79" i="31"/>
  <c r="X79" i="31"/>
  <c r="AA79" i="31"/>
  <c r="AD79" i="31"/>
  <c r="AG79" i="31"/>
  <c r="AJ79" i="31"/>
  <c r="AM79" i="31"/>
  <c r="AP79" i="31"/>
  <c r="AS79" i="31"/>
  <c r="AV79" i="31"/>
  <c r="AY79" i="31"/>
  <c r="BB79" i="31"/>
  <c r="BE79" i="31"/>
  <c r="BH79" i="31"/>
  <c r="BK79" i="31"/>
  <c r="BN79" i="31"/>
  <c r="BQ79" i="31"/>
  <c r="BT79" i="31"/>
  <c r="BW79" i="31"/>
  <c r="BZ79" i="31"/>
  <c r="CE80" i="31"/>
  <c r="CF80" i="31" s="1"/>
  <c r="CG80" i="31" s="1"/>
  <c r="F81" i="31"/>
  <c r="I81" i="31"/>
  <c r="L81" i="31"/>
  <c r="O81" i="31"/>
  <c r="R81" i="31"/>
  <c r="U81" i="31"/>
  <c r="X81" i="31"/>
  <c r="AA81" i="31"/>
  <c r="AD81" i="31"/>
  <c r="AG81" i="31"/>
  <c r="AJ81" i="31"/>
  <c r="AM81" i="31"/>
  <c r="AP81" i="31"/>
  <c r="AS81" i="31"/>
  <c r="AV81" i="31"/>
  <c r="AY81" i="31"/>
  <c r="BB81" i="31"/>
  <c r="BE81" i="31"/>
  <c r="BH81" i="31"/>
  <c r="BK81" i="31"/>
  <c r="BN81" i="31"/>
  <c r="BQ81" i="31"/>
  <c r="BT81" i="31"/>
  <c r="BW81" i="31"/>
  <c r="BZ81" i="31"/>
  <c r="E82" i="31"/>
  <c r="F82" i="31"/>
  <c r="I82" i="31"/>
  <c r="K82" i="31"/>
  <c r="L82" i="31" s="1"/>
  <c r="O82" i="31"/>
  <c r="R82" i="31"/>
  <c r="U82" i="31"/>
  <c r="W82" i="31"/>
  <c r="X82" i="31" s="1"/>
  <c r="AA82" i="31"/>
  <c r="AD82" i="31"/>
  <c r="AG82" i="31"/>
  <c r="AJ82" i="31"/>
  <c r="AM82" i="31"/>
  <c r="AP82" i="31"/>
  <c r="AS82" i="31"/>
  <c r="AV82" i="31"/>
  <c r="AY82" i="31"/>
  <c r="BB82" i="31"/>
  <c r="BE82" i="31"/>
  <c r="BH82" i="31"/>
  <c r="BK82" i="31"/>
  <c r="BN82" i="31"/>
  <c r="BQ82" i="31"/>
  <c r="BT82" i="31"/>
  <c r="BW82" i="31"/>
  <c r="BZ82" i="31"/>
  <c r="F83" i="31"/>
  <c r="I83" i="31"/>
  <c r="L83" i="31"/>
  <c r="O83" i="31"/>
  <c r="Q83" i="31"/>
  <c r="R83" i="31"/>
  <c r="U83" i="31"/>
  <c r="X83" i="31"/>
  <c r="AA83" i="31"/>
  <c r="AD83" i="31"/>
  <c r="AG83" i="31"/>
  <c r="AJ83" i="31"/>
  <c r="AM83" i="31"/>
  <c r="AP83" i="31"/>
  <c r="AS83" i="31"/>
  <c r="AV83" i="31"/>
  <c r="AY83" i="31"/>
  <c r="BB83" i="31"/>
  <c r="BE83" i="31"/>
  <c r="BH83" i="31"/>
  <c r="BK83" i="31"/>
  <c r="BN83" i="31"/>
  <c r="BQ83" i="31"/>
  <c r="BT83" i="31"/>
  <c r="BW83" i="31"/>
  <c r="BZ83" i="31"/>
  <c r="F84" i="31"/>
  <c r="I84" i="31"/>
  <c r="L84" i="31"/>
  <c r="O84" i="31"/>
  <c r="Q84" i="31"/>
  <c r="R84" i="31"/>
  <c r="U84" i="31"/>
  <c r="X84" i="31"/>
  <c r="AA84" i="31"/>
  <c r="AD84" i="31"/>
  <c r="AG84" i="31"/>
  <c r="AJ84" i="31"/>
  <c r="AM84" i="31"/>
  <c r="AP84" i="31"/>
  <c r="AS84" i="31"/>
  <c r="AV84" i="31"/>
  <c r="AY84" i="31"/>
  <c r="BB84" i="31"/>
  <c r="BE84" i="31"/>
  <c r="BH84" i="31"/>
  <c r="BK84" i="31"/>
  <c r="BN84" i="31"/>
  <c r="BQ84" i="31"/>
  <c r="BT84" i="31"/>
  <c r="BW84" i="31"/>
  <c r="BZ84" i="31"/>
  <c r="F85" i="31"/>
  <c r="I85" i="31"/>
  <c r="L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F86" i="31"/>
  <c r="I86" i="31"/>
  <c r="L86" i="31"/>
  <c r="CB86" i="31" s="1"/>
  <c r="N86" i="31"/>
  <c r="O86" i="31" s="1"/>
  <c r="Q86" i="31"/>
  <c r="R86" i="31"/>
  <c r="U86" i="31"/>
  <c r="X86" i="31"/>
  <c r="AA86" i="31"/>
  <c r="AD86" i="31"/>
  <c r="AG86" i="31"/>
  <c r="AJ86" i="31"/>
  <c r="AM86" i="31"/>
  <c r="AP86" i="31"/>
  <c r="AS86" i="31"/>
  <c r="AV86" i="31"/>
  <c r="AY86" i="31"/>
  <c r="BB86" i="31"/>
  <c r="BE86" i="31"/>
  <c r="BH86" i="31"/>
  <c r="BK86" i="31"/>
  <c r="BN86" i="31"/>
  <c r="BQ86" i="31"/>
  <c r="BT86" i="31"/>
  <c r="BW86" i="31"/>
  <c r="BZ86" i="31"/>
  <c r="F87" i="31"/>
  <c r="CB87" i="31" s="1"/>
  <c r="I87" i="31"/>
  <c r="L87" i="31"/>
  <c r="N87" i="31"/>
  <c r="O87" i="31" s="1"/>
  <c r="Q87" i="31"/>
  <c r="R87" i="31"/>
  <c r="U87" i="31"/>
  <c r="X87" i="31"/>
  <c r="AA87" i="31"/>
  <c r="AD87" i="31"/>
  <c r="AG87" i="31"/>
  <c r="AJ87" i="31"/>
  <c r="AM87" i="31"/>
  <c r="AP87" i="31"/>
  <c r="AS87" i="31"/>
  <c r="AV87" i="31"/>
  <c r="AY87" i="31"/>
  <c r="BB87" i="31"/>
  <c r="BE87" i="31"/>
  <c r="BH87" i="31"/>
  <c r="BK87" i="31"/>
  <c r="BN87" i="31"/>
  <c r="BQ87" i="31"/>
  <c r="BT87" i="31"/>
  <c r="BW87" i="31"/>
  <c r="BZ87" i="31"/>
  <c r="F88" i="31"/>
  <c r="I88" i="31"/>
  <c r="L88" i="31"/>
  <c r="N88" i="31"/>
  <c r="O88" i="31" s="1"/>
  <c r="Q88" i="31"/>
  <c r="R88" i="31"/>
  <c r="U88" i="31"/>
  <c r="X88" i="31"/>
  <c r="AA88" i="31"/>
  <c r="AD88" i="31"/>
  <c r="AG88" i="31"/>
  <c r="AJ88" i="31"/>
  <c r="AM88" i="31"/>
  <c r="AP88" i="31"/>
  <c r="AS88" i="31"/>
  <c r="AV88" i="31"/>
  <c r="AY88" i="31"/>
  <c r="BB88" i="31"/>
  <c r="BE88" i="31"/>
  <c r="BH88" i="31"/>
  <c r="BK88" i="31"/>
  <c r="BN88" i="31"/>
  <c r="BQ88" i="31"/>
  <c r="BT88" i="31"/>
  <c r="BW88" i="31"/>
  <c r="BZ88" i="31"/>
  <c r="CE89" i="31"/>
  <c r="CF89" i="31" s="1"/>
  <c r="CG89" i="31" s="1"/>
  <c r="E90" i="31"/>
  <c r="F90" i="31" s="1"/>
  <c r="CB90" i="31" s="1"/>
  <c r="I90" i="31"/>
  <c r="L90" i="31"/>
  <c r="O90" i="31"/>
  <c r="R90" i="31"/>
  <c r="U90" i="31"/>
  <c r="X90" i="31"/>
  <c r="AA90" i="31"/>
  <c r="AD90" i="31"/>
  <c r="AG90" i="31"/>
  <c r="AJ90" i="31"/>
  <c r="AM90" i="31"/>
  <c r="AP90" i="31"/>
  <c r="AS90" i="31"/>
  <c r="AV90" i="31"/>
  <c r="AY90" i="31"/>
  <c r="BB90" i="31"/>
  <c r="BE90" i="31"/>
  <c r="BH90" i="31"/>
  <c r="BK90" i="31"/>
  <c r="BN90" i="31"/>
  <c r="BQ90" i="31"/>
  <c r="BT90" i="31"/>
  <c r="BW90" i="31"/>
  <c r="BZ90" i="31"/>
  <c r="F91" i="31"/>
  <c r="CB91" i="31" s="1"/>
  <c r="I91" i="31"/>
  <c r="L91" i="31"/>
  <c r="N91" i="31"/>
  <c r="O91" i="31"/>
  <c r="R91" i="31"/>
  <c r="U91" i="31"/>
  <c r="X91" i="31"/>
  <c r="AA91" i="31"/>
  <c r="AD91" i="31"/>
  <c r="AG91" i="31"/>
  <c r="AJ91" i="31"/>
  <c r="AM91" i="31"/>
  <c r="AP91" i="31"/>
  <c r="AS91" i="31"/>
  <c r="AV91" i="31"/>
  <c r="AY91" i="31"/>
  <c r="BB91" i="31"/>
  <c r="BD91" i="31"/>
  <c r="BE91" i="31" s="1"/>
  <c r="BH91" i="31"/>
  <c r="BK91" i="31"/>
  <c r="BN91" i="31"/>
  <c r="BQ91" i="31"/>
  <c r="BT91" i="31"/>
  <c r="BW91" i="31"/>
  <c r="BZ91" i="31"/>
  <c r="F92" i="31"/>
  <c r="I92" i="31"/>
  <c r="L92" i="31"/>
  <c r="O92" i="31"/>
  <c r="R92" i="31"/>
  <c r="U92" i="31"/>
  <c r="X92" i="31"/>
  <c r="AA92" i="31"/>
  <c r="AD92" i="31"/>
  <c r="AG92" i="31"/>
  <c r="AJ92" i="31"/>
  <c r="AM92" i="31"/>
  <c r="AP92" i="31"/>
  <c r="AS92" i="31"/>
  <c r="AV92" i="31"/>
  <c r="AY92" i="31"/>
  <c r="BB92" i="31"/>
  <c r="BE92" i="31"/>
  <c r="BH92" i="31"/>
  <c r="BK92" i="31"/>
  <c r="BN92" i="31"/>
  <c r="BQ92" i="31"/>
  <c r="BT92" i="31"/>
  <c r="BW92" i="31"/>
  <c r="BZ92" i="31"/>
  <c r="CE93" i="31"/>
  <c r="CF93" i="31" s="1"/>
  <c r="CG93" i="31" s="1"/>
  <c r="E95" i="31"/>
  <c r="F95" i="31" s="1"/>
  <c r="I95" i="31"/>
  <c r="K95" i="31"/>
  <c r="L95" i="31"/>
  <c r="CE95" i="31" s="1"/>
  <c r="CF95" i="31" s="1"/>
  <c r="CG95" i="31" s="1"/>
  <c r="N95" i="31"/>
  <c r="O95" i="31" s="1"/>
  <c r="Q95" i="31"/>
  <c r="R95" i="31" s="1"/>
  <c r="U95" i="31"/>
  <c r="X95" i="31"/>
  <c r="AA95" i="31"/>
  <c r="AD95" i="31"/>
  <c r="AG95" i="31"/>
  <c r="AJ95" i="31"/>
  <c r="AM95" i="31"/>
  <c r="AP95" i="31"/>
  <c r="AS95" i="31"/>
  <c r="AV95" i="31"/>
  <c r="AY95" i="31"/>
  <c r="BB95" i="31"/>
  <c r="BE95" i="31"/>
  <c r="BH95" i="31"/>
  <c r="BK95" i="31"/>
  <c r="BN95" i="31"/>
  <c r="BQ95" i="31"/>
  <c r="BT95" i="31"/>
  <c r="BW95" i="31"/>
  <c r="BZ95" i="31"/>
  <c r="E96" i="31"/>
  <c r="F96" i="31" s="1"/>
  <c r="I96" i="31"/>
  <c r="K96" i="31"/>
  <c r="L96" i="31" s="1"/>
  <c r="N96" i="31"/>
  <c r="O96" i="31"/>
  <c r="Q96" i="31"/>
  <c r="R96" i="31"/>
  <c r="U96" i="31"/>
  <c r="X96" i="31"/>
  <c r="AA96" i="31"/>
  <c r="AD96" i="31"/>
  <c r="AG96" i="31"/>
  <c r="AJ96" i="31"/>
  <c r="AM96" i="31"/>
  <c r="AP96" i="31"/>
  <c r="AS96" i="31"/>
  <c r="AV96" i="31"/>
  <c r="AY96" i="31"/>
  <c r="BB96" i="31"/>
  <c r="BE96" i="31"/>
  <c r="BH96" i="31"/>
  <c r="BK96" i="31"/>
  <c r="BN96" i="31"/>
  <c r="BQ96" i="31"/>
  <c r="BT96" i="31"/>
  <c r="BW96" i="31"/>
  <c r="BZ96" i="31"/>
  <c r="E98" i="31"/>
  <c r="F98" i="31"/>
  <c r="I98" i="31"/>
  <c r="K98" i="31"/>
  <c r="L98" i="31" s="1"/>
  <c r="CB98" i="31" s="1"/>
  <c r="N98" i="31"/>
  <c r="O98" i="31"/>
  <c r="R98" i="31"/>
  <c r="U98" i="31"/>
  <c r="X98" i="31"/>
  <c r="AA98" i="31"/>
  <c r="AD98" i="31"/>
  <c r="AG98" i="31"/>
  <c r="AJ98" i="31"/>
  <c r="AM98" i="31"/>
  <c r="AP98" i="31"/>
  <c r="AS98" i="31"/>
  <c r="AV98" i="31"/>
  <c r="AY98" i="31"/>
  <c r="BB98" i="31"/>
  <c r="BE98" i="31"/>
  <c r="BH98" i="31"/>
  <c r="BK98" i="31"/>
  <c r="BN98" i="31"/>
  <c r="BQ98" i="31"/>
  <c r="BT98" i="31"/>
  <c r="BW98" i="31"/>
  <c r="BZ98" i="31"/>
  <c r="E99" i="31"/>
  <c r="F99" i="31" s="1"/>
  <c r="I99" i="31"/>
  <c r="L99" i="31"/>
  <c r="N99" i="31"/>
  <c r="O99" i="31" s="1"/>
  <c r="R99" i="31"/>
  <c r="U99" i="31"/>
  <c r="X99" i="31"/>
  <c r="AA99" i="31"/>
  <c r="AD99" i="31"/>
  <c r="AG99" i="31"/>
  <c r="AJ99" i="31"/>
  <c r="AM99" i="31"/>
  <c r="AP99" i="31"/>
  <c r="AS99" i="31"/>
  <c r="AV99" i="31"/>
  <c r="AY99" i="31"/>
  <c r="BB99" i="31"/>
  <c r="BE99" i="31"/>
  <c r="BH99" i="31"/>
  <c r="BK99" i="31"/>
  <c r="BN99" i="31"/>
  <c r="BQ99" i="31"/>
  <c r="BT99" i="31"/>
  <c r="BW99" i="31"/>
  <c r="BZ99" i="31"/>
  <c r="CE100" i="31"/>
  <c r="CF100" i="31" s="1"/>
  <c r="CG100" i="31" s="1"/>
  <c r="L101" i="31"/>
  <c r="O101" i="31"/>
  <c r="R101" i="31"/>
  <c r="U101" i="31"/>
  <c r="X101" i="31"/>
  <c r="AA101" i="31"/>
  <c r="AD101" i="31"/>
  <c r="CE101" i="31" s="1"/>
  <c r="CF101" i="31" s="1"/>
  <c r="CG101" i="31" s="1"/>
  <c r="AG101" i="31"/>
  <c r="AJ101" i="31"/>
  <c r="AM101" i="31"/>
  <c r="AP101" i="31"/>
  <c r="AS101" i="31"/>
  <c r="AV101" i="31"/>
  <c r="AY101" i="31"/>
  <c r="BB101" i="31"/>
  <c r="BE101" i="31"/>
  <c r="BH101" i="31"/>
  <c r="BK101" i="31"/>
  <c r="BN101" i="31"/>
  <c r="BQ101" i="31"/>
  <c r="BT101" i="31"/>
  <c r="BW101" i="31"/>
  <c r="BZ101" i="31"/>
  <c r="E102" i="31"/>
  <c r="F102" i="31" s="1"/>
  <c r="I102" i="31"/>
  <c r="L102" i="31"/>
  <c r="N102" i="31"/>
  <c r="O102" i="31"/>
  <c r="R102" i="31"/>
  <c r="U102" i="31"/>
  <c r="X102" i="31"/>
  <c r="AA102" i="31"/>
  <c r="AD102" i="31"/>
  <c r="AG102" i="31"/>
  <c r="AJ102" i="31"/>
  <c r="AM102" i="31"/>
  <c r="AP102" i="31"/>
  <c r="AS102" i="31"/>
  <c r="AV102" i="31"/>
  <c r="AY102" i="31"/>
  <c r="BB102" i="31"/>
  <c r="BE102" i="31"/>
  <c r="BH102" i="31"/>
  <c r="BK102" i="31"/>
  <c r="BN102" i="31"/>
  <c r="BQ102" i="31"/>
  <c r="BT102" i="31"/>
  <c r="BW102" i="31"/>
  <c r="BZ102" i="31"/>
  <c r="E103" i="31"/>
  <c r="F103" i="31"/>
  <c r="I103" i="31"/>
  <c r="L103" i="31"/>
  <c r="N103" i="31"/>
  <c r="O103" i="31" s="1"/>
  <c r="R103" i="31"/>
  <c r="U103" i="31"/>
  <c r="X103" i="31"/>
  <c r="AA103" i="31"/>
  <c r="AD103" i="31"/>
  <c r="AG103" i="31"/>
  <c r="AJ103" i="31"/>
  <c r="AM103" i="31"/>
  <c r="AP103" i="31"/>
  <c r="AS103" i="31"/>
  <c r="AV103" i="31"/>
  <c r="AY103" i="31"/>
  <c r="BB103" i="31"/>
  <c r="BE103" i="31"/>
  <c r="BH103" i="31"/>
  <c r="BK103" i="31"/>
  <c r="BN103" i="31"/>
  <c r="BQ103" i="31"/>
  <c r="BT103" i="31"/>
  <c r="BW103" i="31"/>
  <c r="BZ103" i="31"/>
  <c r="F104" i="31"/>
  <c r="I104" i="31"/>
  <c r="L104" i="31"/>
  <c r="N104" i="31"/>
  <c r="O104" i="31" s="1"/>
  <c r="R104" i="31"/>
  <c r="U104" i="31"/>
  <c r="X104" i="31"/>
  <c r="AA104" i="31"/>
  <c r="AD104" i="31"/>
  <c r="AG104" i="31"/>
  <c r="AJ104" i="31"/>
  <c r="AM104" i="31"/>
  <c r="AP104" i="31"/>
  <c r="AS104" i="31"/>
  <c r="AV104" i="31"/>
  <c r="AY104" i="31"/>
  <c r="BB104" i="31"/>
  <c r="BE104" i="31"/>
  <c r="BH104" i="31"/>
  <c r="BK104" i="31"/>
  <c r="BN104" i="31"/>
  <c r="BQ104" i="31"/>
  <c r="BT104" i="31"/>
  <c r="BW104" i="31"/>
  <c r="BZ104" i="31"/>
  <c r="E105" i="31"/>
  <c r="F105" i="31" s="1"/>
  <c r="CB105" i="31" s="1"/>
  <c r="I105" i="31"/>
  <c r="K105" i="31"/>
  <c r="L105" i="31"/>
  <c r="N105" i="31"/>
  <c r="O105" i="31" s="1"/>
  <c r="R105" i="31"/>
  <c r="U105" i="31"/>
  <c r="X105" i="31"/>
  <c r="AA105" i="31"/>
  <c r="AD105" i="31"/>
  <c r="AG105" i="31"/>
  <c r="AJ105" i="31"/>
  <c r="AM105" i="31"/>
  <c r="AP105" i="31"/>
  <c r="AS105" i="31"/>
  <c r="AV105" i="31"/>
  <c r="AY105" i="31"/>
  <c r="BB105" i="31"/>
  <c r="BE105" i="31"/>
  <c r="BH105" i="31"/>
  <c r="BK105" i="31"/>
  <c r="BN105" i="31"/>
  <c r="BQ105" i="31"/>
  <c r="BT105" i="31"/>
  <c r="BW105" i="31"/>
  <c r="BZ105" i="31"/>
  <c r="F106" i="31"/>
  <c r="I106" i="31"/>
  <c r="N106" i="31"/>
  <c r="O106" i="31" s="1"/>
  <c r="Q106" i="31"/>
  <c r="R106" i="31" s="1"/>
  <c r="U106" i="31"/>
  <c r="X106" i="31"/>
  <c r="AA106" i="31"/>
  <c r="AD106" i="31"/>
  <c r="AG106" i="31"/>
  <c r="AJ106" i="31"/>
  <c r="AM106" i="31"/>
  <c r="AP106" i="31"/>
  <c r="AS106" i="31"/>
  <c r="AV106" i="31"/>
  <c r="AY106" i="31"/>
  <c r="BB106" i="31"/>
  <c r="BE106" i="31"/>
  <c r="BH106" i="31"/>
  <c r="BK106" i="31"/>
  <c r="BN106" i="31"/>
  <c r="BQ106" i="31"/>
  <c r="BT106" i="31"/>
  <c r="BW106" i="31"/>
  <c r="BZ106" i="31"/>
  <c r="CE107" i="31"/>
  <c r="CF107" i="31" s="1"/>
  <c r="CG107" i="31" s="1"/>
  <c r="F108" i="31"/>
  <c r="CB108" i="31" s="1"/>
  <c r="I108" i="31"/>
  <c r="L108" i="31"/>
  <c r="O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E109" i="31"/>
  <c r="F109" i="31" s="1"/>
  <c r="I109" i="31"/>
  <c r="K109" i="31"/>
  <c r="L109" i="31" s="1"/>
  <c r="N109" i="31"/>
  <c r="O109" i="31" s="1"/>
  <c r="R109" i="31"/>
  <c r="U109" i="31"/>
  <c r="X109" i="31"/>
  <c r="AA109" i="31"/>
  <c r="AD109" i="31"/>
  <c r="AG109" i="31"/>
  <c r="AJ109" i="31"/>
  <c r="AM109" i="31"/>
  <c r="AP109" i="31"/>
  <c r="AS109" i="31"/>
  <c r="AV109" i="31"/>
  <c r="AY109" i="31"/>
  <c r="BB109" i="31"/>
  <c r="BE109" i="31"/>
  <c r="BH109" i="31"/>
  <c r="BK109" i="31"/>
  <c r="BN109" i="31"/>
  <c r="BQ109" i="31"/>
  <c r="BT109" i="31"/>
  <c r="BW109" i="31"/>
  <c r="BZ109" i="31"/>
  <c r="E110" i="31"/>
  <c r="F110" i="31" s="1"/>
  <c r="CB110" i="31" s="1"/>
  <c r="I110" i="31"/>
  <c r="L110" i="31"/>
  <c r="N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E111" i="31"/>
  <c r="F111" i="31"/>
  <c r="I111" i="31"/>
  <c r="L111" i="31"/>
  <c r="N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CE112" i="31"/>
  <c r="CF112" i="31" s="1"/>
  <c r="CG112" i="31" s="1"/>
  <c r="F113" i="31"/>
  <c r="I113" i="31"/>
  <c r="L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F114" i="31"/>
  <c r="I114" i="31"/>
  <c r="L114" i="31"/>
  <c r="O114" i="31"/>
  <c r="R114" i="31"/>
  <c r="U114" i="31"/>
  <c r="X114" i="31"/>
  <c r="AA114" i="31"/>
  <c r="AD114" i="31"/>
  <c r="AG114" i="31"/>
  <c r="AJ114" i="31"/>
  <c r="AM114" i="31"/>
  <c r="AP114" i="31"/>
  <c r="AS114" i="31"/>
  <c r="AV114" i="31"/>
  <c r="AY114" i="31"/>
  <c r="BB114" i="31"/>
  <c r="BE114" i="31"/>
  <c r="BH114" i="31"/>
  <c r="BK114" i="31"/>
  <c r="BN114" i="31"/>
  <c r="BQ114" i="31"/>
  <c r="BT114" i="31"/>
  <c r="BW114" i="31"/>
  <c r="BZ114" i="31"/>
  <c r="F115" i="31"/>
  <c r="I115" i="31"/>
  <c r="L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F116" i="31"/>
  <c r="I116" i="31"/>
  <c r="L116" i="31"/>
  <c r="CE116" i="31" s="1"/>
  <c r="CF116" i="31" s="1"/>
  <c r="CG116" i="31" s="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F117" i="31"/>
  <c r="I117" i="31"/>
  <c r="L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F118" i="31"/>
  <c r="I118" i="31"/>
  <c r="L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F119" i="31"/>
  <c r="I119" i="31"/>
  <c r="L119" i="31"/>
  <c r="CB119" i="31" s="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F120" i="31"/>
  <c r="I120" i="31"/>
  <c r="L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CE120" i="31"/>
  <c r="CF120" i="31" s="1"/>
  <c r="CG120" i="31" s="1"/>
  <c r="F121" i="31"/>
  <c r="I121" i="31"/>
  <c r="L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CE122" i="31"/>
  <c r="CF122" i="31" s="1"/>
  <c r="CG122" i="31" s="1"/>
  <c r="F123" i="31"/>
  <c r="I123" i="31"/>
  <c r="L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F124" i="31"/>
  <c r="I124" i="31"/>
  <c r="L124" i="31"/>
  <c r="O124" i="31"/>
  <c r="CE124" i="31" s="1"/>
  <c r="CF124" i="31" s="1"/>
  <c r="CG124" i="31" s="1"/>
  <c r="R124" i="31"/>
  <c r="U124" i="31"/>
  <c r="X124" i="31"/>
  <c r="AA124" i="31"/>
  <c r="AD124" i="31"/>
  <c r="AG124" i="31"/>
  <c r="AJ124" i="31"/>
  <c r="AM124" i="31"/>
  <c r="AP124" i="31"/>
  <c r="AS124" i="31"/>
  <c r="AV124" i="31"/>
  <c r="AY124" i="31"/>
  <c r="BB124" i="31"/>
  <c r="BE124" i="31"/>
  <c r="BH124" i="31"/>
  <c r="BK124" i="31"/>
  <c r="BN124" i="31"/>
  <c r="BQ124" i="31"/>
  <c r="BT124" i="31"/>
  <c r="BW124" i="31"/>
  <c r="BZ124" i="31"/>
  <c r="F125" i="31"/>
  <c r="I125" i="31"/>
  <c r="L125" i="31"/>
  <c r="O125" i="31"/>
  <c r="R125" i="31"/>
  <c r="U125" i="31"/>
  <c r="X125" i="31"/>
  <c r="AA125" i="31"/>
  <c r="AD125" i="31"/>
  <c r="AG125" i="31"/>
  <c r="AJ125" i="31"/>
  <c r="AM125" i="31"/>
  <c r="AP125" i="31"/>
  <c r="AS125" i="31"/>
  <c r="AV125" i="31"/>
  <c r="AY125" i="31"/>
  <c r="BB125" i="31"/>
  <c r="BE125" i="31"/>
  <c r="BH125" i="31"/>
  <c r="BN125" i="31"/>
  <c r="BQ125" i="31"/>
  <c r="BT125" i="31"/>
  <c r="BW125" i="31"/>
  <c r="BZ125" i="31"/>
  <c r="F126" i="31"/>
  <c r="I126" i="31"/>
  <c r="L126" i="31"/>
  <c r="CB126" i="31" s="1"/>
  <c r="N126" i="31"/>
  <c r="O126" i="31" s="1"/>
  <c r="Q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F127" i="31"/>
  <c r="I127" i="31"/>
  <c r="L127" i="31"/>
  <c r="O127" i="31"/>
  <c r="R127" i="31"/>
  <c r="U127" i="31"/>
  <c r="X127" i="31"/>
  <c r="AA127" i="31"/>
  <c r="AD127" i="31"/>
  <c r="AG127" i="31"/>
  <c r="AJ127" i="31"/>
  <c r="AM127" i="31"/>
  <c r="AP127" i="31"/>
  <c r="AS127" i="31"/>
  <c r="AV127" i="31"/>
  <c r="AY127" i="31"/>
  <c r="BB127" i="31"/>
  <c r="BE127" i="31"/>
  <c r="BH127" i="31"/>
  <c r="BK127" i="31"/>
  <c r="BN127" i="31"/>
  <c r="BQ127" i="31"/>
  <c r="BT127" i="31"/>
  <c r="BW127" i="31"/>
  <c r="BZ127" i="31"/>
  <c r="F128" i="31"/>
  <c r="I128" i="31"/>
  <c r="L128" i="31"/>
  <c r="O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F129" i="31"/>
  <c r="I129" i="31"/>
  <c r="L129" i="31"/>
  <c r="N129" i="31"/>
  <c r="O129" i="31" s="1"/>
  <c r="Q129" i="31"/>
  <c r="R129" i="31" s="1"/>
  <c r="U129" i="31"/>
  <c r="X129" i="31"/>
  <c r="AA129" i="31"/>
  <c r="AD129" i="31"/>
  <c r="AG129" i="31"/>
  <c r="AJ129" i="31"/>
  <c r="AM129" i="31"/>
  <c r="AP129" i="31"/>
  <c r="AS129" i="31"/>
  <c r="AV129" i="31"/>
  <c r="AY129" i="31"/>
  <c r="BB129" i="31"/>
  <c r="BE129" i="31"/>
  <c r="BH129" i="31"/>
  <c r="BK129" i="31"/>
  <c r="BN129" i="31"/>
  <c r="BQ129" i="31"/>
  <c r="BT129" i="31"/>
  <c r="BW129" i="31"/>
  <c r="BZ129" i="31"/>
  <c r="F130" i="31"/>
  <c r="I130" i="31"/>
  <c r="L130" i="3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F131" i="31"/>
  <c r="I131" i="31"/>
  <c r="L131" i="31"/>
  <c r="CB131" i="31" s="1"/>
  <c r="O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CE132" i="31"/>
  <c r="CF132" i="31"/>
  <c r="CG132" i="31" s="1"/>
  <c r="CE133" i="31"/>
  <c r="CF133" i="31" s="1"/>
  <c r="CG133" i="31" s="1"/>
  <c r="F134" i="31"/>
  <c r="I134" i="31"/>
  <c r="L134" i="31"/>
  <c r="O134" i="31"/>
  <c r="R134" i="31"/>
  <c r="U134" i="31"/>
  <c r="X134" i="31"/>
  <c r="AA134" i="31"/>
  <c r="AD134" i="31"/>
  <c r="AG134" i="31"/>
  <c r="AJ134" i="31"/>
  <c r="AM134" i="31"/>
  <c r="AP134" i="31"/>
  <c r="AS134" i="31"/>
  <c r="AV134" i="31"/>
  <c r="AY134" i="31"/>
  <c r="BB134" i="31"/>
  <c r="BE134" i="31"/>
  <c r="BH134" i="31"/>
  <c r="BK134" i="31"/>
  <c r="BN134" i="31"/>
  <c r="BQ134" i="31"/>
  <c r="BT134" i="31"/>
  <c r="BW134" i="31"/>
  <c r="BZ134" i="31"/>
  <c r="F135" i="31"/>
  <c r="I135" i="31"/>
  <c r="L135" i="31"/>
  <c r="O135" i="31"/>
  <c r="R135" i="31"/>
  <c r="U135" i="31"/>
  <c r="X135" i="31"/>
  <c r="AA135" i="31"/>
  <c r="AD135" i="31"/>
  <c r="AG135" i="31"/>
  <c r="AJ135" i="31"/>
  <c r="AM135" i="31"/>
  <c r="AP135" i="31"/>
  <c r="AS135" i="31"/>
  <c r="AV135" i="31"/>
  <c r="AY135" i="31"/>
  <c r="BB135" i="31"/>
  <c r="BE135" i="31"/>
  <c r="BH135" i="31"/>
  <c r="BK135" i="31"/>
  <c r="BN135" i="31"/>
  <c r="BQ135" i="31"/>
  <c r="BT135" i="31"/>
  <c r="BW135" i="31"/>
  <c r="BZ135" i="31"/>
  <c r="F136" i="31"/>
  <c r="CE136" i="31" s="1"/>
  <c r="CF136" i="31" s="1"/>
  <c r="CG136" i="31" s="1"/>
  <c r="I136" i="31"/>
  <c r="L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F137" i="31"/>
  <c r="CB137" i="31" s="1"/>
  <c r="I137" i="31"/>
  <c r="L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F138" i="31"/>
  <c r="I138" i="31"/>
  <c r="L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F139" i="31"/>
  <c r="I139" i="31"/>
  <c r="L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F140" i="31"/>
  <c r="I140" i="31"/>
  <c r="L140" i="31"/>
  <c r="CE140" i="31" s="1"/>
  <c r="CF140" i="31" s="1"/>
  <c r="CG140" i="31" s="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F141" i="31"/>
  <c r="I141" i="31"/>
  <c r="L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F142" i="31"/>
  <c r="I142" i="31"/>
  <c r="L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CB143" i="31"/>
  <c r="E63" i="14"/>
  <c r="G63" i="14" s="1"/>
  <c r="H63" i="14" s="1"/>
  <c r="E64" i="14"/>
  <c r="E65" i="14"/>
  <c r="E71" i="14"/>
  <c r="E72" i="14"/>
  <c r="G72" i="14"/>
  <c r="H72" i="14" s="1"/>
  <c r="I72" i="14"/>
  <c r="J72" i="14" s="1"/>
  <c r="E73" i="14"/>
  <c r="E74" i="14"/>
  <c r="G74" i="14"/>
  <c r="H74" i="14" s="1"/>
  <c r="I74" i="14"/>
  <c r="J74" i="14" s="1"/>
  <c r="AM5" i="15"/>
  <c r="AM6" i="15"/>
  <c r="AM14" i="15"/>
  <c r="AM15" i="15"/>
  <c r="AM23" i="15"/>
  <c r="AM24" i="15"/>
  <c r="AM29" i="15"/>
  <c r="AM30" i="15"/>
  <c r="AM48" i="15"/>
  <c r="AM49" i="15"/>
  <c r="AM54" i="15"/>
  <c r="AM55" i="15"/>
  <c r="AM57" i="15"/>
  <c r="AM58" i="15"/>
  <c r="AM69" i="15"/>
  <c r="AM70" i="15"/>
  <c r="E40" i="32"/>
  <c r="E38" i="14"/>
  <c r="E39" i="14"/>
  <c r="E40" i="14"/>
  <c r="E32" i="14"/>
  <c r="E33" i="14"/>
  <c r="E34" i="14"/>
  <c r="K40" i="32"/>
  <c r="F65" i="15"/>
  <c r="F66" i="15"/>
  <c r="F67" i="15"/>
  <c r="F68" i="15"/>
  <c r="BN66" i="15"/>
  <c r="BN67" i="15"/>
  <c r="AX65" i="15"/>
  <c r="AX66" i="15"/>
  <c r="AX67" i="15"/>
  <c r="AX68" i="15"/>
  <c r="BA65" i="15" a="1"/>
  <c r="BA65" i="15" s="1"/>
  <c r="BD65" i="15" s="1"/>
  <c r="BA66" i="15" a="1"/>
  <c r="BA66" i="15" s="1"/>
  <c r="BD66" i="15" s="1"/>
  <c r="BA67" i="15" a="1"/>
  <c r="BA67" i="15" s="1"/>
  <c r="BD67" i="15" s="1"/>
  <c r="BA68" i="15" a="1"/>
  <c r="BA68" i="15" s="1"/>
  <c r="BD68" i="15" s="1"/>
  <c r="BC65" i="15"/>
  <c r="BC66" i="15"/>
  <c r="BC67" i="15"/>
  <c r="BC68" i="15"/>
  <c r="BK65" i="15"/>
  <c r="BK66" i="15"/>
  <c r="BK67" i="15"/>
  <c r="BK68" i="15"/>
  <c r="BM65" i="15"/>
  <c r="BM66" i="15"/>
  <c r="BM67" i="15"/>
  <c r="BM68" i="15"/>
  <c r="F62" i="15"/>
  <c r="AX62" i="15"/>
  <c r="BA62" i="15" a="1"/>
  <c r="BA62" i="15" s="1"/>
  <c r="BD62" i="15" s="1"/>
  <c r="BC62" i="15"/>
  <c r="BK62" i="15"/>
  <c r="BM62" i="15"/>
  <c r="F60" i="15"/>
  <c r="F61" i="15"/>
  <c r="F63" i="15"/>
  <c r="F64" i="15"/>
  <c r="AX60" i="15"/>
  <c r="AX61" i="15"/>
  <c r="AX63" i="15"/>
  <c r="AX64" i="15"/>
  <c r="BA60" i="15" a="1"/>
  <c r="BA60" i="15" s="1"/>
  <c r="BD60" i="15" s="1"/>
  <c r="BA61" i="15" a="1"/>
  <c r="BA61" i="15" s="1"/>
  <c r="BD61" i="15" s="1"/>
  <c r="BA63" i="15" a="1"/>
  <c r="BA63" i="15" s="1"/>
  <c r="BD63" i="15" s="1"/>
  <c r="BA64" i="15" a="1"/>
  <c r="BA64" i="15" s="1"/>
  <c r="BD64" i="15" s="1"/>
  <c r="BC60" i="15"/>
  <c r="BC61" i="15"/>
  <c r="BC63" i="15"/>
  <c r="BC64" i="15"/>
  <c r="BK60" i="15"/>
  <c r="BK61" i="15"/>
  <c r="BK63" i="15"/>
  <c r="BK64" i="15"/>
  <c r="BM60" i="15"/>
  <c r="BM61" i="15"/>
  <c r="BM63" i="15"/>
  <c r="BM64" i="15"/>
  <c r="AV9" i="15"/>
  <c r="AW9" i="15" s="1"/>
  <c r="E83" i="14"/>
  <c r="E6" i="25"/>
  <c r="F6" i="25"/>
  <c r="G6" i="25"/>
  <c r="H6" i="25" s="1"/>
  <c r="E8" i="25"/>
  <c r="F8" i="25"/>
  <c r="G8" i="25"/>
  <c r="L8" i="25" s="1"/>
  <c r="E10" i="25"/>
  <c r="F10" i="25"/>
  <c r="G10" i="25"/>
  <c r="L10" i="25" s="1"/>
  <c r="O11" i="25"/>
  <c r="G11" i="25" s="1"/>
  <c r="O12" i="25"/>
  <c r="G12" i="25" s="1"/>
  <c r="F14" i="15"/>
  <c r="AX14" i="15"/>
  <c r="AY14" i="15"/>
  <c r="AZ14" i="15"/>
  <c r="BA14" i="15" a="1"/>
  <c r="BA14" i="15" s="1"/>
  <c r="BB14" i="15"/>
  <c r="BC14" i="15"/>
  <c r="BI14" i="15"/>
  <c r="BK14" i="15"/>
  <c r="BL14" i="15"/>
  <c r="BM14" i="15"/>
  <c r="BN14" i="15"/>
  <c r="F15" i="15"/>
  <c r="AX15" i="15"/>
  <c r="BA15" i="15" a="1"/>
  <c r="BA15" i="15" s="1"/>
  <c r="BB15" i="15"/>
  <c r="BC15" i="15"/>
  <c r="BI15" i="15"/>
  <c r="BK15" i="15"/>
  <c r="BM15" i="15"/>
  <c r="BN15" i="15"/>
  <c r="CD5" i="28"/>
  <c r="CD6" i="28"/>
  <c r="CD7" i="28"/>
  <c r="CD8" i="28"/>
  <c r="CD9" i="28"/>
  <c r="CD10" i="28"/>
  <c r="CD11" i="28"/>
  <c r="CD12" i="28"/>
  <c r="CD13" i="28"/>
  <c r="CD14" i="28"/>
  <c r="AM26" i="15"/>
  <c r="AM27" i="15"/>
  <c r="AV40" i="15"/>
  <c r="AW40" i="15" s="1"/>
  <c r="AV52" i="15"/>
  <c r="AW52" i="15" s="1"/>
  <c r="AV58" i="15"/>
  <c r="AW58" i="15" s="1"/>
  <c r="G29" i="29"/>
  <c r="G30" i="29"/>
  <c r="G31" i="29"/>
  <c r="G32" i="29"/>
  <c r="G33" i="29"/>
  <c r="G34" i="29"/>
  <c r="H29" i="29"/>
  <c r="H30" i="29"/>
  <c r="H31" i="29"/>
  <c r="H32" i="29"/>
  <c r="H33" i="29"/>
  <c r="H34" i="29"/>
  <c r="I29" i="29"/>
  <c r="I30" i="29"/>
  <c r="I31" i="29"/>
  <c r="I32" i="29"/>
  <c r="I33" i="29"/>
  <c r="I34" i="29"/>
  <c r="E46" i="32"/>
  <c r="E45" i="32"/>
  <c r="E44" i="32"/>
  <c r="E43" i="32"/>
  <c r="E42" i="32"/>
  <c r="E41" i="32"/>
  <c r="E39" i="32"/>
  <c r="E38" i="32"/>
  <c r="E37" i="32"/>
  <c r="E36" i="32"/>
  <c r="E35" i="32"/>
  <c r="G34" i="32"/>
  <c r="H34" i="32" s="1"/>
  <c r="F34" i="32"/>
  <c r="E34" i="32"/>
  <c r="I34" i="32"/>
  <c r="J34" i="32" s="1"/>
  <c r="D34" i="32"/>
  <c r="E30" i="32"/>
  <c r="E29" i="32"/>
  <c r="E28" i="32"/>
  <c r="E27" i="32"/>
  <c r="E26" i="32"/>
  <c r="E25" i="32"/>
  <c r="E24" i="32"/>
  <c r="E23" i="32"/>
  <c r="G22" i="32"/>
  <c r="H22" i="32" s="1"/>
  <c r="F22" i="32"/>
  <c r="E22" i="32"/>
  <c r="I22" i="32" s="1"/>
  <c r="J22" i="32" s="1"/>
  <c r="D22" i="32"/>
  <c r="E21" i="32"/>
  <c r="E20" i="32"/>
  <c r="E19" i="32"/>
  <c r="G18" i="32"/>
  <c r="H18" i="32" s="1"/>
  <c r="F18" i="32"/>
  <c r="E18" i="32"/>
  <c r="I18" i="32" s="1"/>
  <c r="J18" i="32" s="1"/>
  <c r="D18" i="32"/>
  <c r="E17" i="32"/>
  <c r="E16" i="32"/>
  <c r="E15" i="32"/>
  <c r="G14" i="32"/>
  <c r="H14" i="32" s="1"/>
  <c r="F14" i="32"/>
  <c r="E14" i="32"/>
  <c r="I14" i="32" s="1"/>
  <c r="J14" i="32" s="1"/>
  <c r="D14" i="32"/>
  <c r="G13" i="32"/>
  <c r="H13" i="32" s="1"/>
  <c r="F13" i="32"/>
  <c r="E13" i="32"/>
  <c r="I13" i="32" s="1"/>
  <c r="J13" i="32" s="1"/>
  <c r="D13" i="32"/>
  <c r="E12" i="32"/>
  <c r="E11" i="32"/>
  <c r="E10" i="32"/>
  <c r="G9" i="32"/>
  <c r="H9" i="32" s="1"/>
  <c r="F9" i="32"/>
  <c r="E9" i="32"/>
  <c r="I9" i="32" s="1"/>
  <c r="J9" i="32" s="1"/>
  <c r="D9" i="32"/>
  <c r="E8" i="32"/>
  <c r="E7" i="32"/>
  <c r="E6" i="32"/>
  <c r="G5" i="32"/>
  <c r="H5" i="32" s="1"/>
  <c r="F5" i="32"/>
  <c r="E5" i="32"/>
  <c r="I5" i="32" s="1"/>
  <c r="J5" i="32" s="1"/>
  <c r="D5" i="32"/>
  <c r="L88" i="14"/>
  <c r="O15" i="25"/>
  <c r="G15" i="25" s="1"/>
  <c r="K40" i="18"/>
  <c r="L40" i="18"/>
  <c r="M40" i="18"/>
  <c r="N40" i="18"/>
  <c r="K41" i="18"/>
  <c r="L41" i="18"/>
  <c r="M41" i="18"/>
  <c r="N41" i="18"/>
  <c r="E16" i="18"/>
  <c r="E15" i="18"/>
  <c r="AA71" i="15"/>
  <c r="G38" i="29"/>
  <c r="G39" i="29"/>
  <c r="BC9" i="15"/>
  <c r="BK9" i="15"/>
  <c r="BM9" i="15"/>
  <c r="BN5" i="15"/>
  <c r="BN6" i="15"/>
  <c r="BN23" i="15"/>
  <c r="BN24" i="15"/>
  <c r="BN29" i="15"/>
  <c r="BN30" i="15"/>
  <c r="BN48" i="15"/>
  <c r="BN49" i="15"/>
  <c r="BN54" i="15"/>
  <c r="BN55" i="15"/>
  <c r="BN57" i="15"/>
  <c r="BN58" i="15"/>
  <c r="BN69" i="15"/>
  <c r="BN70" i="15"/>
  <c r="F50" i="15"/>
  <c r="AX50" i="15"/>
  <c r="BA50" i="15" a="1"/>
  <c r="BA50" i="15" s="1"/>
  <c r="BD50" i="15" s="1"/>
  <c r="BC50" i="15"/>
  <c r="BK50" i="15"/>
  <c r="BM50" i="15"/>
  <c r="F70" i="15"/>
  <c r="AX70" i="15"/>
  <c r="BA70" i="15" a="1"/>
  <c r="BA70" i="15" s="1"/>
  <c r="BB70" i="15"/>
  <c r="BC70" i="15"/>
  <c r="BI70" i="15"/>
  <c r="BK70" i="15"/>
  <c r="BM70" i="15"/>
  <c r="F69" i="15"/>
  <c r="AX69" i="15"/>
  <c r="BA69" i="15" a="1"/>
  <c r="BA69" i="15" s="1"/>
  <c r="BB69" i="15"/>
  <c r="BC69" i="15"/>
  <c r="BI69" i="15"/>
  <c r="BK69" i="15"/>
  <c r="BM69" i="15"/>
  <c r="AZ69" i="15"/>
  <c r="BL69" i="15"/>
  <c r="BC5" i="15"/>
  <c r="BC6" i="15"/>
  <c r="BC11" i="15"/>
  <c r="BC23" i="15"/>
  <c r="BC24" i="15"/>
  <c r="BC25" i="15"/>
  <c r="BC26" i="15"/>
  <c r="BC27" i="15"/>
  <c r="BC28" i="15"/>
  <c r="BC29" i="15"/>
  <c r="BC30" i="15"/>
  <c r="BC37" i="15"/>
  <c r="BC38" i="15"/>
  <c r="BC39" i="15"/>
  <c r="BC40" i="15"/>
  <c r="BC41" i="15"/>
  <c r="BC43" i="15"/>
  <c r="BC44" i="15"/>
  <c r="BC45" i="15"/>
  <c r="BC46" i="15"/>
  <c r="BC47" i="15"/>
  <c r="BC48" i="15"/>
  <c r="BC49" i="15"/>
  <c r="BC51" i="15"/>
  <c r="BC52" i="15"/>
  <c r="BC53" i="15"/>
  <c r="BC54" i="15"/>
  <c r="BC55" i="15"/>
  <c r="BC56" i="15"/>
  <c r="BC57" i="15"/>
  <c r="BC58" i="15"/>
  <c r="BC59" i="15"/>
  <c r="BC71" i="15"/>
  <c r="F37" i="15"/>
  <c r="AX37" i="15"/>
  <c r="BA37" i="15" a="1"/>
  <c r="BA37" i="15" s="1"/>
  <c r="BD37" i="15" s="1"/>
  <c r="BK37" i="15"/>
  <c r="BM37" i="15"/>
  <c r="F43" i="15"/>
  <c r="AX43" i="15"/>
  <c r="BA43" i="15" a="1"/>
  <c r="BA43" i="15" s="1"/>
  <c r="BD43" i="15" s="1"/>
  <c r="BK43" i="15"/>
  <c r="BM43" i="15"/>
  <c r="CE5" i="28"/>
  <c r="CF5" i="28" s="1"/>
  <c r="CE6" i="28"/>
  <c r="CF6" i="28"/>
  <c r="CE7" i="28"/>
  <c r="CF7" i="28" s="1"/>
  <c r="CE8" i="28"/>
  <c r="CF8" i="28" s="1"/>
  <c r="CE9" i="28"/>
  <c r="CF9" i="28" s="1"/>
  <c r="CE10" i="28"/>
  <c r="CF10" i="28" s="1"/>
  <c r="CE11" i="28"/>
  <c r="CF11" i="28" s="1"/>
  <c r="CE12" i="28"/>
  <c r="CF12" i="28" s="1"/>
  <c r="CE13" i="28"/>
  <c r="CF13" i="28"/>
  <c r="CE14" i="28"/>
  <c r="CF14" i="28" s="1"/>
  <c r="CC5" i="28"/>
  <c r="CC6" i="28"/>
  <c r="CC7" i="28"/>
  <c r="CC8" i="28"/>
  <c r="CC9" i="28"/>
  <c r="CC10" i="28"/>
  <c r="CC11" i="28"/>
  <c r="CC12" i="28"/>
  <c r="CC13" i="28"/>
  <c r="CC14" i="28"/>
  <c r="BB5" i="15"/>
  <c r="BB6" i="15"/>
  <c r="BB23" i="15"/>
  <c r="BB24" i="15"/>
  <c r="BB29" i="15"/>
  <c r="BB30" i="15"/>
  <c r="BB48" i="15"/>
  <c r="BB49" i="15"/>
  <c r="BB54" i="15"/>
  <c r="BB55" i="15"/>
  <c r="BB57" i="15"/>
  <c r="BB58" i="15"/>
  <c r="BK5" i="15"/>
  <c r="BK6" i="15"/>
  <c r="BK11" i="15"/>
  <c r="BK23" i="15"/>
  <c r="BK24" i="15"/>
  <c r="BK29" i="15"/>
  <c r="BK30" i="15"/>
  <c r="BK38" i="15"/>
  <c r="BK39" i="15"/>
  <c r="BK40" i="15"/>
  <c r="BK41" i="15"/>
  <c r="BK44" i="15"/>
  <c r="BK45" i="15"/>
  <c r="BK46" i="15"/>
  <c r="BK47" i="15"/>
  <c r="BK48" i="15"/>
  <c r="BK49" i="15"/>
  <c r="BK51" i="15"/>
  <c r="BK52" i="15"/>
  <c r="BK53" i="15"/>
  <c r="BK54" i="15"/>
  <c r="BK55" i="15"/>
  <c r="BK56" i="15"/>
  <c r="BK57" i="15"/>
  <c r="BK58" i="15"/>
  <c r="BK59" i="15"/>
  <c r="BK71" i="15"/>
  <c r="F71" i="15"/>
  <c r="AX71" i="15"/>
  <c r="BM71" i="15"/>
  <c r="CB14" i="31"/>
  <c r="AX11" i="15"/>
  <c r="E11" i="25"/>
  <c r="E5" i="25"/>
  <c r="E7" i="25"/>
  <c r="E9" i="25"/>
  <c r="E15" i="25"/>
  <c r="G14" i="25"/>
  <c r="L14" i="25" s="1"/>
  <c r="E13" i="25"/>
  <c r="G5" i="25"/>
  <c r="L5" i="25" s="1"/>
  <c r="G7" i="25"/>
  <c r="L7" i="25" s="1"/>
  <c r="G9" i="25"/>
  <c r="H9" i="25" s="1"/>
  <c r="G13" i="25"/>
  <c r="BM5" i="15"/>
  <c r="BM6" i="15"/>
  <c r="BM11" i="15"/>
  <c r="BM23" i="15"/>
  <c r="BM24" i="15"/>
  <c r="BM25" i="15"/>
  <c r="BM26" i="15"/>
  <c r="BM27" i="15"/>
  <c r="BM28" i="15"/>
  <c r="BM29" i="15"/>
  <c r="BM30" i="15"/>
  <c r="BM38" i="15"/>
  <c r="BM39" i="15"/>
  <c r="BM40" i="15"/>
  <c r="BM41" i="15"/>
  <c r="BM44" i="15"/>
  <c r="BM45" i="15"/>
  <c r="BM46" i="15"/>
  <c r="BM47" i="15"/>
  <c r="BM48" i="15"/>
  <c r="BM49" i="15"/>
  <c r="BM51" i="15"/>
  <c r="BM52" i="15"/>
  <c r="BM53" i="15"/>
  <c r="BM54" i="15"/>
  <c r="BM55" i="15"/>
  <c r="BM56" i="15"/>
  <c r="BM57" i="15"/>
  <c r="BM58" i="15"/>
  <c r="BM59" i="15"/>
  <c r="I6" i="24"/>
  <c r="I10" i="24"/>
  <c r="I14" i="24"/>
  <c r="I17" i="24"/>
  <c r="I21" i="24"/>
  <c r="I24" i="24"/>
  <c r="I33" i="24"/>
  <c r="I6" i="18"/>
  <c r="I10" i="18"/>
  <c r="I25" i="18"/>
  <c r="I28" i="18"/>
  <c r="I33" i="18"/>
  <c r="I37" i="18"/>
  <c r="I45" i="18"/>
  <c r="CB5" i="28" a="1"/>
  <c r="CB5" i="28" s="1"/>
  <c r="CB6" i="28" a="1"/>
  <c r="CB6" i="28" s="1"/>
  <c r="CB7" i="28" a="1"/>
  <c r="CB7" i="28" s="1"/>
  <c r="CB8" i="28" a="1"/>
  <c r="CB8" i="28" s="1"/>
  <c r="CB9" i="28" a="1"/>
  <c r="CB9" i="28" s="1"/>
  <c r="CB10" i="28" a="1"/>
  <c r="CB10" i="28" s="1"/>
  <c r="CB11" i="28" a="1"/>
  <c r="CB11" i="28" s="1"/>
  <c r="CB12" i="28" a="1"/>
  <c r="CB12" i="28" s="1"/>
  <c r="CB13" i="28" a="1"/>
  <c r="CB13" i="28" s="1"/>
  <c r="CB14" i="28" a="1"/>
  <c r="CB14" i="28" s="1"/>
  <c r="BA5" i="15" a="1"/>
  <c r="BA5" i="15" s="1"/>
  <c r="BA6" i="15" a="1"/>
  <c r="BA6" i="15" s="1"/>
  <c r="G13" i="29"/>
  <c r="G14" i="29"/>
  <c r="G17" i="29"/>
  <c r="BA9" i="15" a="1"/>
  <c r="BA9" i="15" s="1"/>
  <c r="BD9" i="15" s="1"/>
  <c r="G24" i="29"/>
  <c r="G25" i="29"/>
  <c r="BA11" i="15" a="1"/>
  <c r="BA11" i="15" s="1"/>
  <c r="BD11" i="15" s="1"/>
  <c r="BA23" i="15" a="1"/>
  <c r="BA23" i="15" s="1"/>
  <c r="BA24" i="15" a="1"/>
  <c r="BA24" i="15" s="1"/>
  <c r="BA25" i="15" a="1"/>
  <c r="BA25" i="15" s="1"/>
  <c r="BD25" i="15" s="1"/>
  <c r="BA26" i="15" a="1"/>
  <c r="BA26" i="15" s="1"/>
  <c r="BD26" i="15" s="1"/>
  <c r="BA27" i="15" a="1"/>
  <c r="BA27" i="15" s="1"/>
  <c r="BD27" i="15" s="1"/>
  <c r="BA28" i="15" a="1"/>
  <c r="BA28" i="15" s="1"/>
  <c r="BD28" i="15" s="1"/>
  <c r="BA29" i="15" a="1"/>
  <c r="BA29" i="15" s="1"/>
  <c r="BA30" i="15" a="1"/>
  <c r="BA30" i="15" s="1"/>
  <c r="H24" i="29"/>
  <c r="H25" i="29"/>
  <c r="BA38" i="15" a="1"/>
  <c r="BA38" i="15" s="1"/>
  <c r="BD38" i="15" s="1"/>
  <c r="BA39" i="15" a="1"/>
  <c r="BA39" i="15" s="1"/>
  <c r="BD39" i="15" s="1"/>
  <c r="I13" i="29"/>
  <c r="I14" i="29"/>
  <c r="I17" i="29"/>
  <c r="BA41" i="15" a="1"/>
  <c r="BA41" i="15" s="1"/>
  <c r="BD41" i="15" s="1"/>
  <c r="BA44" i="15" a="1"/>
  <c r="BA44" i="15" s="1"/>
  <c r="BD44" i="15" s="1"/>
  <c r="BA45" i="15" a="1"/>
  <c r="BA45" i="15" s="1"/>
  <c r="BD45" i="15" s="1"/>
  <c r="BA47" i="15" a="1"/>
  <c r="BA47" i="15" s="1"/>
  <c r="BD47" i="15" s="1"/>
  <c r="BA48" i="15" a="1"/>
  <c r="BA48" i="15" s="1"/>
  <c r="BA49" i="15" a="1"/>
  <c r="BA49" i="15" s="1"/>
  <c r="BA54" i="15" a="1"/>
  <c r="BA54" i="15" s="1"/>
  <c r="BA55" i="15" a="1"/>
  <c r="BA55" i="15" s="1"/>
  <c r="F92" i="29"/>
  <c r="H92" i="29" s="1"/>
  <c r="F93" i="29"/>
  <c r="I93" i="29" s="1"/>
  <c r="F94" i="29"/>
  <c r="G94" i="29"/>
  <c r="F95" i="29"/>
  <c r="BA57" i="15" a="1"/>
  <c r="BA57" i="15" s="1"/>
  <c r="BA58" i="15" a="1"/>
  <c r="BA58" i="15" s="1"/>
  <c r="I6" i="29"/>
  <c r="I7" i="29"/>
  <c r="I11" i="29"/>
  <c r="I12" i="29"/>
  <c r="I18" i="29"/>
  <c r="I19" i="29"/>
  <c r="I20" i="29"/>
  <c r="I21" i="29"/>
  <c r="I22" i="29"/>
  <c r="I23" i="29"/>
  <c r="I24" i="29"/>
  <c r="I25" i="29"/>
  <c r="I26" i="29"/>
  <c r="I27" i="29"/>
  <c r="I28" i="29"/>
  <c r="I35" i="29"/>
  <c r="I36" i="29"/>
  <c r="I37" i="29"/>
  <c r="I38" i="29"/>
  <c r="I39"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6" i="29"/>
  <c r="I97" i="29"/>
  <c r="I101" i="29"/>
  <c r="H6" i="29"/>
  <c r="H7" i="29"/>
  <c r="H11" i="29"/>
  <c r="H12" i="29"/>
  <c r="H13" i="29"/>
  <c r="H14" i="29"/>
  <c r="H17" i="29"/>
  <c r="H18" i="29"/>
  <c r="H19" i="29"/>
  <c r="H20" i="29"/>
  <c r="H21" i="29"/>
  <c r="H22" i="29"/>
  <c r="H23" i="29"/>
  <c r="H26" i="29"/>
  <c r="H27" i="29"/>
  <c r="H28" i="29"/>
  <c r="H35" i="29"/>
  <c r="H36" i="29"/>
  <c r="H37" i="29"/>
  <c r="H38" i="29"/>
  <c r="H39"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6" i="29"/>
  <c r="H97" i="29"/>
  <c r="H101" i="29"/>
  <c r="G6" i="29"/>
  <c r="G7" i="29"/>
  <c r="G11" i="29"/>
  <c r="G12" i="29"/>
  <c r="G18" i="29"/>
  <c r="G19" i="29"/>
  <c r="G20" i="29"/>
  <c r="G21" i="29"/>
  <c r="G22" i="29"/>
  <c r="G23" i="29"/>
  <c r="G26" i="29"/>
  <c r="G27" i="29"/>
  <c r="G28" i="29"/>
  <c r="G35" i="29"/>
  <c r="G36" i="29"/>
  <c r="G37" i="29"/>
  <c r="G44" i="29"/>
  <c r="G45" i="29"/>
  <c r="G46" i="29"/>
  <c r="G47" i="29"/>
  <c r="G48" i="29"/>
  <c r="G49" i="29"/>
  <c r="G50" i="29"/>
  <c r="G51" i="29"/>
  <c r="G52" i="29"/>
  <c r="G53" i="29"/>
  <c r="G54" i="29"/>
  <c r="G55" i="29"/>
  <c r="G56" i="29"/>
  <c r="G57" i="29"/>
  <c r="G58" i="29"/>
  <c r="G59" i="29"/>
  <c r="G60"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6" i="29"/>
  <c r="G97" i="29"/>
  <c r="G101" i="29"/>
  <c r="CB7" i="31"/>
  <c r="CB49" i="31"/>
  <c r="CB81" i="31"/>
  <c r="CB88" i="31"/>
  <c r="CB106" i="31"/>
  <c r="CB130" i="31"/>
  <c r="CB134" i="31"/>
  <c r="AJ56" i="15"/>
  <c r="AK56" i="15" s="1"/>
  <c r="AH56" i="15"/>
  <c r="F70" i="31"/>
  <c r="I70" i="31"/>
  <c r="L70" i="31"/>
  <c r="O70" i="31"/>
  <c r="R70" i="31"/>
  <c r="U70" i="31"/>
  <c r="X70" i="31"/>
  <c r="AA70" i="31"/>
  <c r="AD70" i="31"/>
  <c r="AG70" i="31"/>
  <c r="AJ70" i="31"/>
  <c r="AM70" i="31"/>
  <c r="AP70" i="31"/>
  <c r="AS70" i="31"/>
  <c r="AV70" i="31"/>
  <c r="AY70" i="31"/>
  <c r="BB70" i="31"/>
  <c r="BE70" i="31"/>
  <c r="BH70" i="31"/>
  <c r="BK70" i="31"/>
  <c r="BN70" i="31"/>
  <c r="BQ70" i="31"/>
  <c r="BT70" i="31"/>
  <c r="BW70" i="31"/>
  <c r="BZ70" i="31"/>
  <c r="BI5" i="15"/>
  <c r="BI6" i="15"/>
  <c r="BI23" i="15"/>
  <c r="BI24" i="15"/>
  <c r="BI29" i="15"/>
  <c r="BI30" i="15"/>
  <c r="BI48" i="15"/>
  <c r="BI49" i="15"/>
  <c r="BI54" i="15"/>
  <c r="BI55" i="15"/>
  <c r="BI57" i="15"/>
  <c r="BI58" i="15"/>
  <c r="CI5" i="28"/>
  <c r="CI6" i="28"/>
  <c r="CI7" i="28"/>
  <c r="CI8" i="28"/>
  <c r="CI9" i="28"/>
  <c r="CI10" i="28"/>
  <c r="CI11" i="28"/>
  <c r="CI12" i="28"/>
  <c r="CI13" i="28"/>
  <c r="CI14" i="28"/>
  <c r="G6" i="28"/>
  <c r="G8" i="28"/>
  <c r="G10" i="28"/>
  <c r="G12" i="28"/>
  <c r="G14" i="28"/>
  <c r="F5" i="28"/>
  <c r="G5" i="28" s="1"/>
  <c r="F7" i="28"/>
  <c r="G7" i="28" s="1"/>
  <c r="F9" i="28"/>
  <c r="G9" i="28" s="1"/>
  <c r="F11" i="28"/>
  <c r="G11" i="28" s="1"/>
  <c r="F13" i="28"/>
  <c r="G13" i="28" s="1"/>
  <c r="E11" i="33"/>
  <c r="F11" i="33" s="1"/>
  <c r="E22" i="24"/>
  <c r="E34" i="18"/>
  <c r="E11" i="24"/>
  <c r="J19" i="24"/>
  <c r="J34" i="24" s="1"/>
  <c r="C9" i="13" s="1"/>
  <c r="J15" i="24"/>
  <c r="F38" i="15"/>
  <c r="F39" i="15"/>
  <c r="F40" i="15"/>
  <c r="F41" i="15"/>
  <c r="AX38" i="15"/>
  <c r="AX39" i="15"/>
  <c r="AX40" i="15"/>
  <c r="AX41" i="15"/>
  <c r="F28" i="15"/>
  <c r="AX28" i="15"/>
  <c r="T5" i="28"/>
  <c r="T6" i="28"/>
  <c r="T7" i="28"/>
  <c r="T8" i="28"/>
  <c r="T9" i="28"/>
  <c r="T10" i="28"/>
  <c r="T11" i="28"/>
  <c r="T12" i="28"/>
  <c r="T13" i="28"/>
  <c r="T14" i="28"/>
  <c r="H5" i="24"/>
  <c r="H6" i="24"/>
  <c r="H9" i="24"/>
  <c r="H10" i="24"/>
  <c r="H13" i="24"/>
  <c r="H14" i="24"/>
  <c r="H16" i="24"/>
  <c r="H17" i="24"/>
  <c r="H20" i="24"/>
  <c r="H21" i="24"/>
  <c r="H23" i="24"/>
  <c r="H24" i="24"/>
  <c r="H32" i="24"/>
  <c r="H33" i="24"/>
  <c r="H5" i="18"/>
  <c r="H6" i="18"/>
  <c r="H9" i="18"/>
  <c r="H10" i="18"/>
  <c r="H24" i="18"/>
  <c r="H25" i="18"/>
  <c r="H27" i="18"/>
  <c r="H28" i="18"/>
  <c r="H32" i="18"/>
  <c r="H33" i="18"/>
  <c r="H36" i="18"/>
  <c r="H37" i="18"/>
  <c r="H44" i="18"/>
  <c r="H45" i="18"/>
  <c r="E35" i="14"/>
  <c r="E36" i="14"/>
  <c r="E37" i="14"/>
  <c r="F5" i="15"/>
  <c r="AX5" i="15"/>
  <c r="F122" i="31"/>
  <c r="I122" i="31"/>
  <c r="L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BW5" i="31"/>
  <c r="BW13" i="31"/>
  <c r="BW19" i="31"/>
  <c r="BW38" i="31"/>
  <c r="BW45" i="31"/>
  <c r="BW56" i="31"/>
  <c r="BW65" i="31"/>
  <c r="BW75" i="31"/>
  <c r="BW80" i="31"/>
  <c r="BW89" i="31"/>
  <c r="BW93" i="31"/>
  <c r="BW100" i="31"/>
  <c r="BW107" i="31"/>
  <c r="BW112" i="31"/>
  <c r="BW132" i="31"/>
  <c r="BW133" i="31"/>
  <c r="BT5" i="31"/>
  <c r="BT13" i="31"/>
  <c r="BT19" i="31"/>
  <c r="BT38" i="31"/>
  <c r="BT45" i="31"/>
  <c r="BT56" i="31"/>
  <c r="BT65" i="31"/>
  <c r="BT75" i="31"/>
  <c r="BT80" i="31"/>
  <c r="BT89" i="31"/>
  <c r="BT93" i="31"/>
  <c r="BT100" i="31"/>
  <c r="BT107" i="31"/>
  <c r="BT112" i="31"/>
  <c r="BT132" i="31"/>
  <c r="BT133" i="31"/>
  <c r="BZ5" i="31"/>
  <c r="BZ13" i="31"/>
  <c r="BZ19" i="31"/>
  <c r="BZ38" i="31"/>
  <c r="BZ45" i="31"/>
  <c r="BZ56" i="31"/>
  <c r="BZ65" i="31"/>
  <c r="BZ75" i="31"/>
  <c r="BZ80" i="31"/>
  <c r="BZ89" i="31"/>
  <c r="BZ93" i="31"/>
  <c r="BZ100" i="31"/>
  <c r="BZ107" i="31"/>
  <c r="BZ112" i="31"/>
  <c r="BZ132" i="31"/>
  <c r="BZ133" i="31"/>
  <c r="BQ5" i="31"/>
  <c r="BQ13" i="31"/>
  <c r="BQ19" i="31"/>
  <c r="BQ38" i="31"/>
  <c r="BQ45" i="31"/>
  <c r="BQ56" i="31"/>
  <c r="BQ65" i="31"/>
  <c r="BQ75" i="31"/>
  <c r="BQ80" i="31"/>
  <c r="BQ89" i="31"/>
  <c r="BQ93" i="31"/>
  <c r="BQ100" i="31"/>
  <c r="BQ107" i="31"/>
  <c r="BQ112" i="31"/>
  <c r="BQ132" i="31"/>
  <c r="BQ133" i="31"/>
  <c r="E61" i="14"/>
  <c r="E62" i="14"/>
  <c r="G6" i="14"/>
  <c r="H6" i="14" s="1"/>
  <c r="G18" i="14"/>
  <c r="H18" i="14" s="1"/>
  <c r="G68" i="14"/>
  <c r="H68" i="14" s="1"/>
  <c r="G78" i="14"/>
  <c r="H78" i="14" s="1"/>
  <c r="G86" i="14"/>
  <c r="H86" i="14" s="1"/>
  <c r="G100" i="14"/>
  <c r="H100" i="14" s="1"/>
  <c r="G105" i="14"/>
  <c r="H105" i="14" s="1"/>
  <c r="G111" i="14"/>
  <c r="H111" i="14" s="1"/>
  <c r="G116" i="14"/>
  <c r="H116" i="14" s="1"/>
  <c r="G22" i="14"/>
  <c r="H22" i="14" s="1"/>
  <c r="G59" i="14"/>
  <c r="H59" i="14" s="1"/>
  <c r="I6" i="14"/>
  <c r="J6" i="14" s="1"/>
  <c r="I18" i="14"/>
  <c r="J18" i="14" s="1"/>
  <c r="I68" i="14"/>
  <c r="J68" i="14" s="1"/>
  <c r="I78" i="14"/>
  <c r="J78" i="14" s="1"/>
  <c r="I86" i="14"/>
  <c r="J86" i="14" s="1"/>
  <c r="I100" i="14"/>
  <c r="J100" i="14" s="1"/>
  <c r="I105" i="14"/>
  <c r="J105" i="14" s="1"/>
  <c r="I111" i="14"/>
  <c r="J111" i="14" s="1"/>
  <c r="I116" i="14"/>
  <c r="J116" i="14" s="1"/>
  <c r="I22" i="14"/>
  <c r="J22" i="14" s="1"/>
  <c r="I59" i="14"/>
  <c r="J59" i="14" s="1"/>
  <c r="E120" i="14"/>
  <c r="L106" i="14"/>
  <c r="E109" i="14"/>
  <c r="F133" i="31"/>
  <c r="I133" i="31"/>
  <c r="L133" i="31"/>
  <c r="O133" i="31"/>
  <c r="R133" i="31"/>
  <c r="U133" i="31"/>
  <c r="X133" i="31"/>
  <c r="AA133" i="31"/>
  <c r="AD133" i="31"/>
  <c r="AG133" i="31"/>
  <c r="AJ133" i="31"/>
  <c r="AM133" i="31"/>
  <c r="AP133" i="31"/>
  <c r="AS133" i="31"/>
  <c r="AV133" i="31"/>
  <c r="AY133" i="31"/>
  <c r="BB133" i="31"/>
  <c r="BE133" i="31"/>
  <c r="BH133" i="31"/>
  <c r="BK133" i="31"/>
  <c r="BN133" i="31"/>
  <c r="F132" i="31"/>
  <c r="CB132" i="31" s="1"/>
  <c r="I132" i="31"/>
  <c r="L132" i="31"/>
  <c r="O132" i="31"/>
  <c r="R132" i="31"/>
  <c r="U132" i="31"/>
  <c r="X132" i="31"/>
  <c r="AA132" i="31"/>
  <c r="AD132" i="31"/>
  <c r="AG132" i="31"/>
  <c r="AJ132" i="31"/>
  <c r="AM132" i="31"/>
  <c r="AP132" i="31"/>
  <c r="AS132" i="31"/>
  <c r="AV132" i="31"/>
  <c r="AY132" i="31"/>
  <c r="BB132" i="31"/>
  <c r="BE132" i="31"/>
  <c r="BH132" i="31"/>
  <c r="BK132" i="31"/>
  <c r="BN132" i="31"/>
  <c r="F112" i="31"/>
  <c r="I112" i="31"/>
  <c r="L112" i="31"/>
  <c r="O112" i="31"/>
  <c r="R112" i="31"/>
  <c r="U112" i="31"/>
  <c r="X112" i="31"/>
  <c r="AA112" i="31"/>
  <c r="AD112" i="31"/>
  <c r="AG112" i="31"/>
  <c r="AJ112" i="31"/>
  <c r="AM112" i="31"/>
  <c r="AP112" i="31"/>
  <c r="AS112" i="31"/>
  <c r="AV112" i="31"/>
  <c r="AY112" i="31"/>
  <c r="BB112" i="31"/>
  <c r="BE112" i="31"/>
  <c r="BH112" i="31"/>
  <c r="BK112" i="31"/>
  <c r="BN112" i="31"/>
  <c r="F65" i="31"/>
  <c r="I65" i="31"/>
  <c r="L65" i="31"/>
  <c r="O65" i="31"/>
  <c r="R65" i="31"/>
  <c r="U65" i="31"/>
  <c r="X65" i="31"/>
  <c r="AA65" i="31"/>
  <c r="AD65" i="31"/>
  <c r="AG65" i="31"/>
  <c r="AJ65" i="31"/>
  <c r="AM65" i="31"/>
  <c r="AP65" i="31"/>
  <c r="AS65" i="31"/>
  <c r="AV65" i="31"/>
  <c r="AY65" i="31"/>
  <c r="BB65" i="31"/>
  <c r="BE65" i="31"/>
  <c r="BH65" i="31"/>
  <c r="BK65" i="31"/>
  <c r="BN65" i="31"/>
  <c r="BN5" i="31"/>
  <c r="BN13" i="31"/>
  <c r="BN19" i="31"/>
  <c r="BN38" i="31"/>
  <c r="BN45" i="31"/>
  <c r="BN56" i="31"/>
  <c r="BN75" i="31"/>
  <c r="BN80" i="31"/>
  <c r="BN89" i="31"/>
  <c r="BN93" i="31"/>
  <c r="BN100" i="31"/>
  <c r="BN107" i="31"/>
  <c r="BK5" i="31"/>
  <c r="BK13" i="31"/>
  <c r="BK19" i="31"/>
  <c r="BK38" i="31"/>
  <c r="BK45" i="31"/>
  <c r="BK56" i="31"/>
  <c r="BK75" i="31"/>
  <c r="BK80" i="31"/>
  <c r="BK89" i="31"/>
  <c r="BK93" i="31"/>
  <c r="BK100" i="31"/>
  <c r="BK107" i="31"/>
  <c r="F100" i="31"/>
  <c r="CB100" i="31" s="1"/>
  <c r="I100" i="31"/>
  <c r="L100" i="31"/>
  <c r="O100" i="31"/>
  <c r="R100" i="31"/>
  <c r="U100" i="31"/>
  <c r="X100" i="31"/>
  <c r="AA100" i="31"/>
  <c r="AD100" i="31"/>
  <c r="AG100" i="31"/>
  <c r="AJ100" i="31"/>
  <c r="AM100" i="31"/>
  <c r="AP100" i="31"/>
  <c r="AS100" i="31"/>
  <c r="AV100" i="31"/>
  <c r="AY100" i="31"/>
  <c r="BB100" i="31"/>
  <c r="BE100" i="31"/>
  <c r="BH100" i="31"/>
  <c r="F107" i="31"/>
  <c r="I107" i="31"/>
  <c r="L107" i="31"/>
  <c r="O107" i="31"/>
  <c r="R107" i="31"/>
  <c r="U107" i="31"/>
  <c r="X107" i="31"/>
  <c r="AA107" i="31"/>
  <c r="AD107" i="31"/>
  <c r="AG107" i="31"/>
  <c r="AJ107" i="31"/>
  <c r="AM107" i="31"/>
  <c r="AP107" i="31"/>
  <c r="AS107" i="31"/>
  <c r="AV107" i="31"/>
  <c r="AY107" i="31"/>
  <c r="BB107" i="31"/>
  <c r="BE107" i="31"/>
  <c r="BH107" i="31"/>
  <c r="F55" i="15"/>
  <c r="AX55" i="15"/>
  <c r="F58" i="15"/>
  <c r="AX58" i="15"/>
  <c r="F6" i="15"/>
  <c r="F23" i="15"/>
  <c r="F24" i="15"/>
  <c r="F25" i="15"/>
  <c r="F26" i="15"/>
  <c r="F27" i="15"/>
  <c r="F29" i="15"/>
  <c r="F30" i="15"/>
  <c r="F44" i="15"/>
  <c r="F45" i="15"/>
  <c r="F46" i="15"/>
  <c r="F47" i="15"/>
  <c r="F48" i="15"/>
  <c r="F49" i="15"/>
  <c r="F51" i="15"/>
  <c r="F52" i="15"/>
  <c r="F53" i="15"/>
  <c r="F54" i="15"/>
  <c r="F56" i="15"/>
  <c r="F57" i="15"/>
  <c r="F59" i="15"/>
  <c r="E16" i="33"/>
  <c r="F16" i="33" s="1"/>
  <c r="E15" i="33"/>
  <c r="F15" i="33" s="1"/>
  <c r="E13" i="33"/>
  <c r="F13" i="33" s="1"/>
  <c r="AX59" i="15"/>
  <c r="AX57" i="15"/>
  <c r="AX56" i="15"/>
  <c r="AX54" i="15"/>
  <c r="E12" i="33"/>
  <c r="F12" i="33" s="1"/>
  <c r="E17" i="33"/>
  <c r="F17" i="33"/>
  <c r="AZ57" i="15"/>
  <c r="BL57" i="15"/>
  <c r="AZ54" i="15"/>
  <c r="BL54" i="15"/>
  <c r="F75" i="31"/>
  <c r="I75" i="31"/>
  <c r="L75" i="31"/>
  <c r="O75" i="31"/>
  <c r="R75" i="31"/>
  <c r="U75" i="31"/>
  <c r="X75" i="31"/>
  <c r="AA75" i="31"/>
  <c r="AD75" i="31"/>
  <c r="AG75" i="31"/>
  <c r="AJ75" i="31"/>
  <c r="AM75" i="31"/>
  <c r="AP75" i="31"/>
  <c r="AS75" i="31"/>
  <c r="AV75" i="31"/>
  <c r="AY75" i="31"/>
  <c r="BB75" i="31"/>
  <c r="BE75" i="31"/>
  <c r="BH75" i="31"/>
  <c r="F7" i="16"/>
  <c r="F8" i="16"/>
  <c r="F56" i="31"/>
  <c r="CB56" i="31" s="1"/>
  <c r="L56" i="31"/>
  <c r="I56" i="31"/>
  <c r="O56" i="31"/>
  <c r="R56" i="31"/>
  <c r="U56" i="31"/>
  <c r="X56" i="31"/>
  <c r="AA56" i="31"/>
  <c r="AD56" i="31"/>
  <c r="AG56" i="31"/>
  <c r="AJ56" i="31"/>
  <c r="AM56" i="31"/>
  <c r="AP56" i="31"/>
  <c r="AS56" i="31"/>
  <c r="AV56" i="31"/>
  <c r="AY56" i="31"/>
  <c r="BB56" i="31"/>
  <c r="BE56" i="31"/>
  <c r="BH56" i="31"/>
  <c r="F38" i="31"/>
  <c r="I38" i="31"/>
  <c r="L38" i="31"/>
  <c r="O38" i="31"/>
  <c r="R38" i="31"/>
  <c r="U38" i="31"/>
  <c r="X38" i="31"/>
  <c r="AA38" i="31"/>
  <c r="AD38" i="31"/>
  <c r="AG38" i="31"/>
  <c r="AJ38" i="31"/>
  <c r="AM38" i="31"/>
  <c r="AP38" i="31"/>
  <c r="AS38" i="31"/>
  <c r="AV38" i="31"/>
  <c r="AY38" i="31"/>
  <c r="BB38" i="31"/>
  <c r="BE38" i="31"/>
  <c r="BH38" i="31"/>
  <c r="F45" i="31"/>
  <c r="CB45" i="31" s="1"/>
  <c r="L45" i="31"/>
  <c r="I45" i="31"/>
  <c r="O45" i="31"/>
  <c r="R45" i="31"/>
  <c r="U45" i="31"/>
  <c r="X45" i="31"/>
  <c r="AA45" i="31"/>
  <c r="AD45" i="31"/>
  <c r="AG45" i="31"/>
  <c r="AJ45" i="31"/>
  <c r="AM45" i="31"/>
  <c r="AP45" i="31"/>
  <c r="AS45" i="31"/>
  <c r="AV45" i="31"/>
  <c r="AY45" i="31"/>
  <c r="BB45" i="31"/>
  <c r="BE45" i="31"/>
  <c r="BH45" i="31"/>
  <c r="X5" i="31"/>
  <c r="X13" i="31"/>
  <c r="X19" i="31"/>
  <c r="X80" i="31"/>
  <c r="X89" i="31"/>
  <c r="X93" i="31"/>
  <c r="BH5" i="31"/>
  <c r="BH13" i="31"/>
  <c r="BH19" i="31"/>
  <c r="BH80" i="31"/>
  <c r="BH89" i="31"/>
  <c r="BH93" i="31"/>
  <c r="BE5" i="31"/>
  <c r="BE13" i="31"/>
  <c r="BE19" i="31"/>
  <c r="BE80" i="31"/>
  <c r="BE89" i="31"/>
  <c r="BE93" i="31"/>
  <c r="BB5" i="31"/>
  <c r="BB13" i="31"/>
  <c r="BB19" i="31"/>
  <c r="BB80" i="31"/>
  <c r="BB89" i="31"/>
  <c r="BB93" i="31"/>
  <c r="AY5" i="31"/>
  <c r="AY13" i="31"/>
  <c r="AY19" i="31"/>
  <c r="AY80" i="31"/>
  <c r="AY89" i="31"/>
  <c r="AY93" i="31"/>
  <c r="AV5" i="31"/>
  <c r="AV13" i="31"/>
  <c r="AV19" i="31"/>
  <c r="AV80" i="31"/>
  <c r="AV89" i="31"/>
  <c r="AV93" i="31"/>
  <c r="AS5" i="31"/>
  <c r="AS13" i="31"/>
  <c r="AS19" i="31"/>
  <c r="AS80" i="31"/>
  <c r="AS89" i="31"/>
  <c r="AS93" i="31"/>
  <c r="AP5" i="31"/>
  <c r="AP13" i="31"/>
  <c r="AP19" i="31"/>
  <c r="AP80" i="31"/>
  <c r="AP89" i="31"/>
  <c r="AP93" i="31"/>
  <c r="AM5" i="31"/>
  <c r="AM13" i="31"/>
  <c r="AM19" i="31"/>
  <c r="AM80" i="31"/>
  <c r="AM89" i="31"/>
  <c r="AM93" i="31"/>
  <c r="AJ5" i="31"/>
  <c r="AJ13" i="31"/>
  <c r="AJ19" i="31"/>
  <c r="AJ80" i="31"/>
  <c r="AJ89" i="31"/>
  <c r="AJ93" i="31"/>
  <c r="AG5" i="31"/>
  <c r="AG13" i="31"/>
  <c r="AG19" i="31"/>
  <c r="AG80" i="31"/>
  <c r="AG89" i="31"/>
  <c r="AG93" i="31"/>
  <c r="AD5" i="31"/>
  <c r="AD13" i="31"/>
  <c r="AD19" i="31"/>
  <c r="AD80" i="31"/>
  <c r="AD89" i="31"/>
  <c r="AD93" i="31"/>
  <c r="AA5" i="31"/>
  <c r="AA13" i="31"/>
  <c r="AA19" i="31"/>
  <c r="AA80" i="31"/>
  <c r="AA89" i="31"/>
  <c r="AA93" i="31"/>
  <c r="U5" i="31"/>
  <c r="U13" i="31"/>
  <c r="U19" i="31"/>
  <c r="U80" i="31"/>
  <c r="U89" i="31"/>
  <c r="U93" i="31"/>
  <c r="R5" i="31"/>
  <c r="R13" i="31"/>
  <c r="R19" i="31"/>
  <c r="R80" i="31"/>
  <c r="R89" i="31"/>
  <c r="R93" i="31"/>
  <c r="O5" i="31"/>
  <c r="O13" i="31"/>
  <c r="O19" i="31"/>
  <c r="O80" i="31"/>
  <c r="O89" i="31"/>
  <c r="O93" i="31"/>
  <c r="L5" i="31"/>
  <c r="L13" i="31"/>
  <c r="L19" i="31"/>
  <c r="CB19" i="31" s="1"/>
  <c r="L80" i="31"/>
  <c r="F80" i="31"/>
  <c r="CB80" i="31" s="1"/>
  <c r="L89" i="31"/>
  <c r="L93" i="31"/>
  <c r="CB93" i="31" s="1"/>
  <c r="F93" i="31"/>
  <c r="I5" i="31"/>
  <c r="I13" i="31"/>
  <c r="I19" i="31"/>
  <c r="I80" i="31"/>
  <c r="I89" i="31"/>
  <c r="I93" i="31"/>
  <c r="F5" i="31"/>
  <c r="F13" i="31"/>
  <c r="F19" i="31"/>
  <c r="F89" i="31"/>
  <c r="E49" i="14"/>
  <c r="E50" i="14"/>
  <c r="E51" i="14"/>
  <c r="E52" i="14"/>
  <c r="E53" i="14"/>
  <c r="E54" i="14"/>
  <c r="E55" i="14"/>
  <c r="E56" i="14"/>
  <c r="E45" i="14"/>
  <c r="E46" i="14"/>
  <c r="E26" i="14"/>
  <c r="E27" i="14"/>
  <c r="E28" i="14"/>
  <c r="E7" i="16"/>
  <c r="E8" i="16"/>
  <c r="E9" i="16"/>
  <c r="E10" i="16"/>
  <c r="E11" i="16"/>
  <c r="E12" i="16"/>
  <c r="E5" i="14"/>
  <c r="G5" i="14" s="1"/>
  <c r="H5" i="14" s="1"/>
  <c r="E6" i="14"/>
  <c r="E7" i="14"/>
  <c r="E8" i="14"/>
  <c r="E9" i="14"/>
  <c r="E10" i="14"/>
  <c r="E11" i="14"/>
  <c r="E12" i="14"/>
  <c r="E13" i="14"/>
  <c r="E14" i="14"/>
  <c r="E16" i="14"/>
  <c r="E17" i="14"/>
  <c r="I17" i="14" s="1"/>
  <c r="J17" i="14" s="1"/>
  <c r="G17" i="14"/>
  <c r="H17" i="14" s="1"/>
  <c r="E18" i="14"/>
  <c r="E19" i="14"/>
  <c r="E20" i="14"/>
  <c r="E66" i="14"/>
  <c r="G66" i="14" s="1"/>
  <c r="H66" i="14" s="1"/>
  <c r="E67" i="14"/>
  <c r="E68" i="14"/>
  <c r="E69" i="14"/>
  <c r="E70" i="14"/>
  <c r="E75" i="14"/>
  <c r="E76" i="14"/>
  <c r="E77" i="14"/>
  <c r="I77" i="14" s="1"/>
  <c r="J77" i="14" s="1"/>
  <c r="E78" i="14"/>
  <c r="E79" i="14"/>
  <c r="E80" i="14"/>
  <c r="E81" i="14"/>
  <c r="E82" i="14"/>
  <c r="E84" i="14"/>
  <c r="E85" i="14"/>
  <c r="G85" i="14" s="1"/>
  <c r="H85" i="14" s="1"/>
  <c r="E86" i="14"/>
  <c r="E87" i="14"/>
  <c r="E88" i="14"/>
  <c r="E89" i="14"/>
  <c r="E90" i="14"/>
  <c r="E91" i="14"/>
  <c r="E99" i="14"/>
  <c r="I99" i="14" s="1"/>
  <c r="J99" i="14" s="1"/>
  <c r="E100" i="14"/>
  <c r="E101" i="14"/>
  <c r="E102" i="14"/>
  <c r="E103" i="14"/>
  <c r="E104" i="14"/>
  <c r="E105" i="14"/>
  <c r="E106" i="14"/>
  <c r="E107" i="14"/>
  <c r="E108" i="14"/>
  <c r="E110" i="14"/>
  <c r="G110" i="14" s="1"/>
  <c r="H110" i="14" s="1"/>
  <c r="E111" i="14"/>
  <c r="E112" i="14"/>
  <c r="E113" i="14"/>
  <c r="E114" i="14"/>
  <c r="E115" i="14"/>
  <c r="E116" i="14"/>
  <c r="E117" i="14"/>
  <c r="E118" i="14"/>
  <c r="E119" i="14"/>
  <c r="E21" i="14"/>
  <c r="E22" i="14"/>
  <c r="E23" i="14"/>
  <c r="E24" i="14"/>
  <c r="E25" i="14"/>
  <c r="E29" i="14"/>
  <c r="E30" i="14"/>
  <c r="E31" i="14"/>
  <c r="E41" i="14"/>
  <c r="E42" i="14"/>
  <c r="E43" i="14"/>
  <c r="E47" i="14"/>
  <c r="E44" i="14"/>
  <c r="E48" i="14"/>
  <c r="E57" i="14"/>
  <c r="E58" i="14"/>
  <c r="I58" i="14" s="1"/>
  <c r="J58" i="14" s="1"/>
  <c r="E59" i="14"/>
  <c r="E60" i="14"/>
  <c r="E5" i="24"/>
  <c r="I5" i="24" s="1"/>
  <c r="E6" i="24"/>
  <c r="E7" i="24"/>
  <c r="E8" i="24"/>
  <c r="E9" i="24"/>
  <c r="I9" i="24" s="1"/>
  <c r="E10" i="24"/>
  <c r="E12" i="24"/>
  <c r="E13" i="24"/>
  <c r="I13" i="24" s="1"/>
  <c r="E14" i="24"/>
  <c r="E15" i="24"/>
  <c r="E16" i="24"/>
  <c r="I16" i="24" s="1"/>
  <c r="E17" i="24"/>
  <c r="E18" i="24"/>
  <c r="E19" i="24"/>
  <c r="E20" i="24"/>
  <c r="I20" i="24" s="1"/>
  <c r="E21" i="24"/>
  <c r="E23" i="24"/>
  <c r="I23" i="24" s="1"/>
  <c r="E24" i="24"/>
  <c r="E25" i="24"/>
  <c r="E26" i="24"/>
  <c r="E27" i="24"/>
  <c r="E28" i="24"/>
  <c r="E29" i="24"/>
  <c r="E30" i="24"/>
  <c r="E31" i="24"/>
  <c r="E32" i="24"/>
  <c r="I32" i="24" s="1"/>
  <c r="E33" i="24"/>
  <c r="E34" i="24"/>
  <c r="E35" i="24"/>
  <c r="E36" i="24"/>
  <c r="E37" i="24"/>
  <c r="E38" i="24"/>
  <c r="E5" i="18"/>
  <c r="I5" i="18" s="1"/>
  <c r="E6" i="18"/>
  <c r="E7" i="18"/>
  <c r="E8" i="18"/>
  <c r="E9" i="18"/>
  <c r="I9" i="18" s="1"/>
  <c r="E10" i="18"/>
  <c r="E12" i="18"/>
  <c r="E24" i="18"/>
  <c r="I24" i="18" s="1"/>
  <c r="E25" i="18"/>
  <c r="E26" i="18"/>
  <c r="E27" i="18"/>
  <c r="I27" i="18" s="1"/>
  <c r="E28" i="18"/>
  <c r="E32" i="18"/>
  <c r="I32" i="18" s="1"/>
  <c r="E33" i="18"/>
  <c r="E36" i="18"/>
  <c r="I36" i="18" s="1"/>
  <c r="E37" i="18"/>
  <c r="E38" i="18"/>
  <c r="E39" i="18"/>
  <c r="E40" i="18"/>
  <c r="E41" i="18"/>
  <c r="E42" i="18"/>
  <c r="E43" i="18"/>
  <c r="E44" i="18"/>
  <c r="I44" i="18" s="1"/>
  <c r="E45" i="18"/>
  <c r="E46" i="18"/>
  <c r="E47" i="18"/>
  <c r="E48" i="18"/>
  <c r="E49" i="18"/>
  <c r="E12" i="25"/>
  <c r="E14" i="25"/>
  <c r="E5" i="28"/>
  <c r="E6" i="28"/>
  <c r="E7" i="28"/>
  <c r="E8" i="28"/>
  <c r="E9" i="28"/>
  <c r="E10" i="28"/>
  <c r="E11" i="28"/>
  <c r="E12" i="28"/>
  <c r="E13" i="28"/>
  <c r="E14" i="28"/>
  <c r="L112" i="14"/>
  <c r="L117" i="14"/>
  <c r="L101" i="14"/>
  <c r="F116" i="14"/>
  <c r="F111" i="14"/>
  <c r="F105" i="14"/>
  <c r="L80" i="14"/>
  <c r="F86" i="14"/>
  <c r="F100" i="14"/>
  <c r="F78" i="14"/>
  <c r="L70" i="14"/>
  <c r="F5" i="14"/>
  <c r="F6" i="14"/>
  <c r="F17" i="14"/>
  <c r="F18" i="14"/>
  <c r="F66" i="14"/>
  <c r="F68" i="14"/>
  <c r="F58" i="14"/>
  <c r="F59" i="14"/>
  <c r="F21" i="14"/>
  <c r="F22" i="14"/>
  <c r="F5" i="24"/>
  <c r="F6" i="24"/>
  <c r="F9" i="24"/>
  <c r="F10" i="24"/>
  <c r="F13" i="24"/>
  <c r="F14" i="24"/>
  <c r="F16" i="24"/>
  <c r="F17" i="24"/>
  <c r="F20" i="24"/>
  <c r="F21" i="24"/>
  <c r="F23" i="24"/>
  <c r="F24" i="24"/>
  <c r="F32" i="24"/>
  <c r="F33" i="24"/>
  <c r="F5" i="18"/>
  <c r="F6" i="18"/>
  <c r="F9" i="18"/>
  <c r="F10" i="18"/>
  <c r="F24" i="18"/>
  <c r="F25" i="18"/>
  <c r="F27" i="18"/>
  <c r="F28" i="18"/>
  <c r="F32" i="18"/>
  <c r="F33" i="18"/>
  <c r="F36" i="18"/>
  <c r="F37" i="18"/>
  <c r="F44" i="18"/>
  <c r="F45" i="18"/>
  <c r="F5" i="25"/>
  <c r="F7" i="25"/>
  <c r="F9" i="25"/>
  <c r="F13" i="25"/>
  <c r="F14" i="25"/>
  <c r="H5" i="28"/>
  <c r="H6" i="28"/>
  <c r="H7" i="28"/>
  <c r="H8" i="28"/>
  <c r="H9" i="28"/>
  <c r="H10" i="28"/>
  <c r="H11" i="28"/>
  <c r="H12" i="28"/>
  <c r="H13" i="28"/>
  <c r="H14" i="28"/>
  <c r="AX6" i="15"/>
  <c r="AX23" i="15"/>
  <c r="AX24" i="15"/>
  <c r="AX25" i="15"/>
  <c r="AX26" i="15"/>
  <c r="AX27" i="15"/>
  <c r="AX29" i="15"/>
  <c r="AX30" i="15"/>
  <c r="AX44" i="15"/>
  <c r="AX45" i="15"/>
  <c r="AX46" i="15"/>
  <c r="AX47" i="15"/>
  <c r="AX48" i="15"/>
  <c r="AX49" i="15"/>
  <c r="AX51" i="15"/>
  <c r="AX52" i="15"/>
  <c r="AX53" i="15"/>
  <c r="AY23" i="15"/>
  <c r="AY29" i="15"/>
  <c r="AY48" i="15"/>
  <c r="AZ23" i="15"/>
  <c r="AZ29" i="15"/>
  <c r="AZ48" i="15"/>
  <c r="BL23" i="15"/>
  <c r="BL29" i="15"/>
  <c r="BL48" i="15"/>
  <c r="AY5" i="15"/>
  <c r="K7" i="16"/>
  <c r="K8" i="16"/>
  <c r="G7" i="16"/>
  <c r="H7" i="16" s="1"/>
  <c r="G5" i="18"/>
  <c r="G9" i="18"/>
  <c r="G24" i="18"/>
  <c r="G27" i="18"/>
  <c r="G32" i="18"/>
  <c r="G36" i="18"/>
  <c r="G44" i="18"/>
  <c r="G16" i="24"/>
  <c r="G32" i="24"/>
  <c r="G23" i="24"/>
  <c r="G20" i="24"/>
  <c r="G13" i="24"/>
  <c r="G9" i="24"/>
  <c r="G5" i="24"/>
  <c r="S5" i="28"/>
  <c r="S6" i="28"/>
  <c r="S7" i="28"/>
  <c r="S8" i="28"/>
  <c r="S9" i="28"/>
  <c r="S10" i="28"/>
  <c r="S11" i="28"/>
  <c r="S12" i="28"/>
  <c r="S13" i="28"/>
  <c r="S14" i="28"/>
  <c r="BU5" i="28"/>
  <c r="BU7" i="28"/>
  <c r="BU9" i="28"/>
  <c r="BU11" i="28"/>
  <c r="BU13" i="28"/>
  <c r="BR5" i="28"/>
  <c r="BR7" i="28"/>
  <c r="BR9" i="28"/>
  <c r="BR11" i="28"/>
  <c r="BR13" i="28"/>
  <c r="BO5" i="28"/>
  <c r="BO7" i="28"/>
  <c r="BO9" i="28"/>
  <c r="BO11" i="28"/>
  <c r="BO13" i="28"/>
  <c r="BL5" i="28"/>
  <c r="BL7" i="28"/>
  <c r="BL9" i="28"/>
  <c r="BL11" i="28"/>
  <c r="BL13" i="28"/>
  <c r="BI5" i="28"/>
  <c r="BI7" i="28"/>
  <c r="BI9" i="28"/>
  <c r="BI11" i="28"/>
  <c r="BI13" i="28"/>
  <c r="BF5" i="28"/>
  <c r="BF7" i="28"/>
  <c r="BF9" i="28"/>
  <c r="BF11" i="28"/>
  <c r="BF13" i="28"/>
  <c r="BC5" i="28"/>
  <c r="BC7" i="28"/>
  <c r="BC9" i="28"/>
  <c r="BC11" i="28"/>
  <c r="BC13" i="28"/>
  <c r="AZ5" i="28"/>
  <c r="AZ7" i="28"/>
  <c r="AZ9" i="28"/>
  <c r="AZ11" i="28"/>
  <c r="AZ13" i="28"/>
  <c r="AW5" i="28"/>
  <c r="AW7" i="28"/>
  <c r="AW9" i="28"/>
  <c r="AW11" i="28"/>
  <c r="AW13" i="28"/>
  <c r="AT5" i="28"/>
  <c r="AT7" i="28"/>
  <c r="AT9" i="28"/>
  <c r="AT11" i="28"/>
  <c r="AT13" i="28"/>
  <c r="CA5" i="28"/>
  <c r="CA7" i="28"/>
  <c r="CA9" i="28"/>
  <c r="CA11" i="28"/>
  <c r="CA13" i="28"/>
  <c r="BZ5" i="28"/>
  <c r="BZ7" i="28"/>
  <c r="BZ9" i="28"/>
  <c r="BZ11" i="28"/>
  <c r="BZ13" i="28"/>
  <c r="I7" i="16"/>
  <c r="J7" i="16" s="1"/>
  <c r="I8" i="16"/>
  <c r="J8" i="16" s="1"/>
  <c r="D13" i="28"/>
  <c r="D11" i="28"/>
  <c r="D9" i="28"/>
  <c r="D7" i="28"/>
  <c r="D5" i="28"/>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s="1"/>
  <c r="L8" i="26" s="1"/>
  <c r="M8" i="26" s="1"/>
  <c r="D24" i="18"/>
  <c r="D9" i="25"/>
  <c r="D5" i="25"/>
  <c r="D13" i="25"/>
  <c r="D17" i="14"/>
  <c r="D5" i="14"/>
  <c r="D5" i="24"/>
  <c r="D9" i="24"/>
  <c r="D13" i="24"/>
  <c r="D16" i="24"/>
  <c r="D20" i="24"/>
  <c r="D32" i="24"/>
  <c r="D5" i="18"/>
  <c r="D9" i="18"/>
  <c r="D27" i="18"/>
  <c r="D32" i="18"/>
  <c r="D36" i="18"/>
  <c r="D66" i="14"/>
  <c r="B2" i="24"/>
  <c r="K15" i="24"/>
  <c r="K18" i="24"/>
  <c r="L15" i="24"/>
  <c r="L18" i="24"/>
  <c r="M15" i="24"/>
  <c r="N15" i="24"/>
  <c r="B9" i="13"/>
  <c r="B8" i="13"/>
  <c r="D44" i="18"/>
  <c r="B2" i="18"/>
  <c r="D23" i="24"/>
  <c r="E14" i="18"/>
  <c r="D7" i="25"/>
  <c r="D67" i="14"/>
  <c r="D77" i="14"/>
  <c r="D99" i="14"/>
  <c r="F99" i="14"/>
  <c r="F85" i="14"/>
  <c r="F77" i="14"/>
  <c r="F67" i="14"/>
  <c r="N18" i="24"/>
  <c r="M18" i="24"/>
  <c r="D58" i="14"/>
  <c r="D21" i="14"/>
  <c r="D104" i="14"/>
  <c r="D115" i="14"/>
  <c r="D85" i="14"/>
  <c r="D110" i="14"/>
  <c r="F115" i="14"/>
  <c r="F110" i="14"/>
  <c r="F104" i="14"/>
  <c r="M19" i="24"/>
  <c r="M34" i="24" s="1"/>
  <c r="M38" i="24" s="1"/>
  <c r="L19" i="24"/>
  <c r="L34" i="24" s="1"/>
  <c r="L38" i="24" s="1"/>
  <c r="K19" i="24"/>
  <c r="K34" i="24" s="1"/>
  <c r="K38" i="24" s="1"/>
  <c r="N19" i="24"/>
  <c r="N34" i="24" s="1"/>
  <c r="N38" i="24" s="1"/>
  <c r="AY57" i="15"/>
  <c r="AY54" i="15"/>
  <c r="BL5" i="15"/>
  <c r="AZ5" i="15"/>
  <c r="H14" i="25"/>
  <c r="I92" i="29"/>
  <c r="CB122" i="31"/>
  <c r="CB129" i="31"/>
  <c r="CB123" i="31"/>
  <c r="CB127" i="31"/>
  <c r="CB58" i="31"/>
  <c r="CB41" i="31"/>
  <c r="CB139" i="31"/>
  <c r="CB112" i="31"/>
  <c r="CB85" i="31"/>
  <c r="I104" i="14"/>
  <c r="J104" i="14" s="1"/>
  <c r="G104" i="14"/>
  <c r="H104" i="14" s="1"/>
  <c r="CB101" i="31"/>
  <c r="AY69" i="15"/>
  <c r="BB67" i="15"/>
  <c r="BB60" i="15"/>
  <c r="BB38" i="15"/>
  <c r="BB46" i="15"/>
  <c r="BB26" i="15"/>
  <c r="BB11" i="15"/>
  <c r="BB53" i="15"/>
  <c r="BB41" i="15"/>
  <c r="BB44" i="15"/>
  <c r="BB25" i="15"/>
  <c r="BB39" i="15"/>
  <c r="BB50" i="15"/>
  <c r="BB61" i="15"/>
  <c r="BB65" i="15"/>
  <c r="BB66" i="15"/>
  <c r="BB51" i="15"/>
  <c r="BB47" i="15"/>
  <c r="BB63" i="15"/>
  <c r="BB45" i="15"/>
  <c r="BB59" i="15"/>
  <c r="BB71" i="15"/>
  <c r="BB68" i="15"/>
  <c r="BB40" i="15"/>
  <c r="BB28" i="15"/>
  <c r="BB43" i="15"/>
  <c r="BB64" i="15"/>
  <c r="BB9" i="15"/>
  <c r="BB52" i="15"/>
  <c r="BB62" i="15"/>
  <c r="BB56" i="15"/>
  <c r="BB37" i="15"/>
  <c r="BB27" i="15"/>
  <c r="I94" i="29"/>
  <c r="H94" i="29"/>
  <c r="AV26" i="15"/>
  <c r="AW26" i="15" s="1"/>
  <c r="BN26" i="15"/>
  <c r="BN40" i="15"/>
  <c r="AV51" i="15"/>
  <c r="AW51" i="15" s="1"/>
  <c r="AV66" i="15"/>
  <c r="AW66" i="15" s="1"/>
  <c r="AV67" i="15"/>
  <c r="AW67" i="15" s="1"/>
  <c r="AM40" i="15"/>
  <c r="CB138" i="31"/>
  <c r="CB65" i="31"/>
  <c r="CB136" i="31"/>
  <c r="CB64" i="31"/>
  <c r="CB135" i="31"/>
  <c r="CB121" i="31"/>
  <c r="CB141" i="31"/>
  <c r="CB104" i="31"/>
  <c r="CB113" i="31"/>
  <c r="CB133" i="31"/>
  <c r="CB60" i="31"/>
  <c r="CB115" i="31"/>
  <c r="BN62" i="15"/>
  <c r="CB125" i="31"/>
  <c r="CB117" i="31"/>
  <c r="I5" i="14"/>
  <c r="J5" i="14" s="1"/>
  <c r="AX9" i="15"/>
  <c r="L11" i="16"/>
  <c r="L10" i="16"/>
  <c r="L9" i="16"/>
  <c r="AV11" i="15"/>
  <c r="AW11" i="15" s="1"/>
  <c r="L12" i="16"/>
  <c r="F99" i="29"/>
  <c r="H99" i="29" s="1"/>
  <c r="BA46" i="15" a="1"/>
  <c r="BA46" i="15" s="1"/>
  <c r="BD46" i="15" s="1"/>
  <c r="F98" i="29"/>
  <c r="I98" i="29" s="1"/>
  <c r="F100" i="29"/>
  <c r="I100" i="29" s="1"/>
  <c r="F63" i="14"/>
  <c r="M46" i="18"/>
  <c r="M49" i="18" s="1"/>
  <c r="L46" i="18"/>
  <c r="L49" i="18" s="1"/>
  <c r="K46" i="18"/>
  <c r="K49" i="18" s="1"/>
  <c r="N46" i="18"/>
  <c r="N49" i="18" s="1"/>
  <c r="D63" i="14"/>
  <c r="G71" i="14"/>
  <c r="H71" i="14" s="1"/>
  <c r="I71" i="14"/>
  <c r="J71" i="14" s="1"/>
  <c r="D92" i="14"/>
  <c r="F92" i="14"/>
  <c r="D48" i="15"/>
  <c r="D54" i="15"/>
  <c r="D57" i="15"/>
  <c r="D69" i="15"/>
  <c r="I66" i="14"/>
  <c r="J66" i="14" s="1"/>
  <c r="I110" i="14"/>
  <c r="J110" i="14" s="1"/>
  <c r="I63" i="14"/>
  <c r="J63" i="14" s="1"/>
  <c r="H10" i="25"/>
  <c r="H7" i="25"/>
  <c r="AX8" i="15"/>
  <c r="BI28" i="15"/>
  <c r="BA40" i="15" a="1"/>
  <c r="BA40" i="15" s="1"/>
  <c r="BD40" i="15" s="1"/>
  <c r="G92" i="29"/>
  <c r="BA51" i="15" a="1"/>
  <c r="BA51" i="15" s="1"/>
  <c r="BD51" i="15" s="1"/>
  <c r="BA53" i="15" a="1"/>
  <c r="BA53" i="15" s="1"/>
  <c r="BD53" i="15" s="1"/>
  <c r="CB70" i="31"/>
  <c r="CB46" i="31"/>
  <c r="CB35" i="31"/>
  <c r="CB38" i="31"/>
  <c r="CB75" i="31"/>
  <c r="CE68" i="31"/>
  <c r="CF68" i="31" s="1"/>
  <c r="CG68" i="31"/>
  <c r="CE43" i="31"/>
  <c r="CF43" i="31" s="1"/>
  <c r="CG43" i="31" s="1"/>
  <c r="CE40" i="31"/>
  <c r="CF40" i="31" s="1"/>
  <c r="CG40" i="31" s="1"/>
  <c r="CE86" i="31"/>
  <c r="CF86" i="31" s="1"/>
  <c r="CG86" i="31" s="1"/>
  <c r="CB89" i="31"/>
  <c r="CB107" i="31"/>
  <c r="CE42" i="31"/>
  <c r="CF42" i="31" s="1"/>
  <c r="CG42" i="31" s="1"/>
  <c r="CB13" i="31"/>
  <c r="CB52" i="31"/>
  <c r="CB94" i="31"/>
  <c r="CB26" i="31"/>
  <c r="CE44" i="31"/>
  <c r="CF44" i="31" s="1"/>
  <c r="CG44" i="31"/>
  <c r="CE98" i="31"/>
  <c r="CF98" i="31" s="1"/>
  <c r="CG98" i="31" s="1"/>
  <c r="CB111" i="31"/>
  <c r="CE39" i="31"/>
  <c r="CF39" i="31" s="1"/>
  <c r="CG39" i="31" s="1"/>
  <c r="CB6" i="31"/>
  <c r="CE96" i="31"/>
  <c r="CF96" i="31" s="1"/>
  <c r="CG96" i="31" s="1"/>
  <c r="CB61" i="31"/>
  <c r="CE31" i="31"/>
  <c r="CF31" i="31" s="1"/>
  <c r="CG31" i="31" s="1"/>
  <c r="CB31" i="31"/>
  <c r="CB73" i="31"/>
  <c r="CB84" i="31"/>
  <c r="CE35" i="31"/>
  <c r="CF35" i="31" s="1"/>
  <c r="CG35" i="31" s="1"/>
  <c r="CB102" i="31"/>
  <c r="CE102" i="31"/>
  <c r="CF102" i="31" s="1"/>
  <c r="CG102" i="31" s="1"/>
  <c r="CB15" i="31"/>
  <c r="CB103" i="31"/>
  <c r="CB8" i="31"/>
  <c r="CB27" i="31"/>
  <c r="CB83" i="31"/>
  <c r="G20" i="14"/>
  <c r="AP10" i="10"/>
  <c r="W27" i="10"/>
  <c r="CH5" i="28"/>
  <c r="CJ14" i="28"/>
  <c r="I62" i="14"/>
  <c r="P18" i="10"/>
  <c r="AG18" i="10"/>
  <c r="AZ13" i="10"/>
  <c r="AY18" i="10"/>
  <c r="F14" i="28"/>
  <c r="U13" i="10"/>
  <c r="BU10" i="28"/>
  <c r="D111" i="14"/>
  <c r="AE27" i="10"/>
  <c r="AZ47" i="15"/>
  <c r="BO71" i="15"/>
  <c r="BI14" i="28"/>
  <c r="AX27" i="10"/>
  <c r="D35" i="32"/>
  <c r="D68" i="14"/>
  <c r="BB14" i="28"/>
  <c r="AZ27" i="10"/>
  <c r="BG14" i="28"/>
  <c r="AR13" i="10"/>
  <c r="AO27" i="10"/>
  <c r="BB10" i="28"/>
  <c r="AU18" i="10"/>
  <c r="AS18" i="10"/>
  <c r="AV13" i="10"/>
  <c r="D18" i="14"/>
  <c r="R10" i="10"/>
  <c r="BL12" i="28"/>
  <c r="AR18" i="10"/>
  <c r="D78" i="14"/>
  <c r="AV6" i="28"/>
  <c r="AY55" i="15"/>
  <c r="CJ8" i="28"/>
  <c r="BW8" i="28"/>
  <c r="BF8" i="28"/>
  <c r="BT8" i="28"/>
  <c r="AQ18" i="10"/>
  <c r="BC8" i="28"/>
  <c r="D93" i="14"/>
  <c r="D6" i="18"/>
  <c r="I16" i="14"/>
  <c r="E7" i="26"/>
  <c r="T13" i="10"/>
  <c r="AF18" i="10"/>
  <c r="CA6" i="28"/>
  <c r="AX14" i="28"/>
  <c r="BH12" i="28"/>
  <c r="AY8" i="28"/>
  <c r="AT27" i="10"/>
  <c r="BL13" i="15"/>
  <c r="D17" i="26"/>
  <c r="V13" i="10"/>
  <c r="BQ8" i="28"/>
  <c r="AM27" i="10"/>
  <c r="AR27" i="10"/>
  <c r="BF12" i="28"/>
  <c r="W10" i="10"/>
  <c r="G84" i="14"/>
  <c r="I84" i="14"/>
  <c r="AM18" i="10"/>
  <c r="AZ10" i="28"/>
  <c r="S27" i="10"/>
  <c r="CG14" i="28"/>
  <c r="I114" i="14"/>
  <c r="O27" i="10"/>
  <c r="AK27" i="10"/>
  <c r="AW6" i="28"/>
  <c r="Z10" i="10"/>
  <c r="BA27" i="10"/>
  <c r="AZ68" i="15"/>
  <c r="AZ6" i="28"/>
  <c r="BW12" i="28"/>
  <c r="AD10" i="10"/>
  <c r="AB27" i="10"/>
  <c r="G91" i="14"/>
  <c r="CJ6" i="28"/>
  <c r="AZ22" i="15"/>
  <c r="AZ53" i="15"/>
  <c r="BL8" i="28"/>
  <c r="F12" i="28"/>
  <c r="P10" i="10"/>
  <c r="D28" i="18"/>
  <c r="AW13" i="10"/>
  <c r="BF14" i="28"/>
  <c r="D8" i="26"/>
  <c r="BH6" i="28"/>
  <c r="CJ10" i="28"/>
  <c r="AS10" i="10"/>
  <c r="BO6" i="28"/>
  <c r="AZ71" i="15"/>
  <c r="I20" i="14"/>
  <c r="CG8" i="28"/>
  <c r="D100" i="14"/>
  <c r="BO20" i="15"/>
  <c r="BO19" i="15" s="1"/>
  <c r="Y10" i="10"/>
  <c r="AP27" i="10"/>
  <c r="CG6" i="28"/>
  <c r="BR14" i="28"/>
  <c r="BQ12" i="28"/>
  <c r="X13" i="10"/>
  <c r="D8" i="28"/>
  <c r="Z18" i="10"/>
  <c r="D116" i="14"/>
  <c r="BU6" i="28"/>
  <c r="BM14" i="28"/>
  <c r="AF27" i="10"/>
  <c r="D22" i="14"/>
  <c r="BV14" i="28"/>
  <c r="BH14" i="28"/>
  <c r="BF10" i="28"/>
  <c r="AT18" i="10"/>
  <c r="Z27" i="10"/>
  <c r="D14" i="24"/>
  <c r="BR6" i="28"/>
  <c r="E18" i="26"/>
  <c r="E9" i="26"/>
  <c r="AP18" i="10"/>
  <c r="AR10" i="10"/>
  <c r="AN53" i="15"/>
  <c r="G62" i="14"/>
  <c r="BO10" i="28"/>
  <c r="BH10" i="28"/>
  <c r="AH27" i="10"/>
  <c r="X27" i="10"/>
  <c r="AV12" i="28"/>
  <c r="BW10" i="28"/>
  <c r="AG10" i="10"/>
  <c r="D58" i="15"/>
  <c r="AX18" i="10"/>
  <c r="AY70" i="15"/>
  <c r="BZ12" i="28"/>
  <c r="G98" i="14"/>
  <c r="AY10" i="10"/>
  <c r="AN10" i="10"/>
  <c r="G16" i="14"/>
  <c r="BJ28" i="15"/>
  <c r="BB8" i="28"/>
  <c r="AY15" i="15"/>
  <c r="AL13" i="10"/>
  <c r="AF10" i="10"/>
  <c r="BE10" i="28"/>
  <c r="E10" i="26"/>
  <c r="BR12" i="28"/>
  <c r="BE14" i="28"/>
  <c r="CJ12" i="28"/>
  <c r="BW6" i="28"/>
  <c r="BA10" i="10"/>
  <c r="R13" i="10"/>
  <c r="BI10" i="28"/>
  <c r="D15" i="26"/>
  <c r="CA12" i="28"/>
  <c r="AC13" i="10"/>
  <c r="BJ47" i="15"/>
  <c r="AD27" i="10"/>
  <c r="E20" i="26"/>
  <c r="D10" i="18"/>
  <c r="AW27" i="10"/>
  <c r="AE10" i="10"/>
  <c r="G114" i="14"/>
  <c r="D25" i="18"/>
  <c r="BC6" i="28"/>
  <c r="AV14" i="28"/>
  <c r="AI27" i="10"/>
  <c r="AU13" i="10"/>
  <c r="AW12" i="28"/>
  <c r="AG13" i="10"/>
  <c r="D24" i="24"/>
  <c r="AW8" i="28"/>
  <c r="BN8" i="28"/>
  <c r="BE6" i="28"/>
  <c r="AT13" i="10"/>
  <c r="D37" i="18"/>
  <c r="R18" i="10"/>
  <c r="BL22" i="15"/>
  <c r="D10" i="28"/>
  <c r="AV18" i="10"/>
  <c r="E17" i="26"/>
  <c r="AP13" i="10"/>
  <c r="BJ68" i="15"/>
  <c r="S18" i="10"/>
  <c r="O18" i="10"/>
  <c r="D6" i="32"/>
  <c r="AH13" i="10"/>
  <c r="BA14" i="28"/>
  <c r="D21" i="24"/>
  <c r="AY27" i="10"/>
  <c r="AJ27" i="10"/>
  <c r="S13" i="10"/>
  <c r="BT6" i="28"/>
  <c r="AO13" i="10"/>
  <c r="BO8" i="28"/>
  <c r="D33" i="18"/>
  <c r="I76" i="14"/>
  <c r="BZ6" i="28"/>
  <c r="O10" i="10"/>
  <c r="D6" i="15"/>
  <c r="AL27" i="10"/>
  <c r="E22" i="26"/>
  <c r="AA18" i="10"/>
  <c r="E12" i="26"/>
  <c r="AI13" i="10"/>
  <c r="BK6" i="28"/>
  <c r="BN6" i="28"/>
  <c r="AV10" i="28"/>
  <c r="AL10" i="10"/>
  <c r="BO70" i="15"/>
  <c r="BO12" i="28"/>
  <c r="D8" i="16"/>
  <c r="D9" i="16" s="1"/>
  <c r="BL53" i="15"/>
  <c r="AC27" i="10"/>
  <c r="D55" i="15"/>
  <c r="AI10" i="10"/>
  <c r="AC18" i="10"/>
  <c r="S10" i="10"/>
  <c r="AT8" i="28"/>
  <c r="AZ12" i="28"/>
  <c r="AQ27" i="10"/>
  <c r="W13" i="10"/>
  <c r="D19" i="32"/>
  <c r="BW9" i="28"/>
  <c r="AY49" i="15"/>
  <c r="BQ10" i="28"/>
  <c r="BK14" i="28"/>
  <c r="F6" i="28"/>
  <c r="AD13" i="10"/>
  <c r="N18" i="10"/>
  <c r="D7" i="32"/>
  <c r="BR10" i="28"/>
  <c r="E19" i="26"/>
  <c r="D12" i="28"/>
  <c r="D14" i="28"/>
  <c r="BW14" i="28"/>
  <c r="BW13" i="28" s="1"/>
  <c r="AY12" i="28"/>
  <c r="D6" i="14"/>
  <c r="AY30" i="15"/>
  <c r="Y13" i="10"/>
  <c r="I98" i="14"/>
  <c r="AW10" i="10"/>
  <c r="E14" i="26"/>
  <c r="D17" i="24"/>
  <c r="AH18" i="10"/>
  <c r="AH10" i="10"/>
  <c r="G65" i="14"/>
  <c r="T18" i="10"/>
  <c r="D15" i="15"/>
  <c r="AZ10" i="10"/>
  <c r="BN14" i="28"/>
  <c r="X18" i="10"/>
  <c r="Z13" i="10"/>
  <c r="BD14" i="28"/>
  <c r="AO18" i="10"/>
  <c r="BN10" i="28"/>
  <c r="AG27" i="10"/>
  <c r="D49" i="15"/>
  <c r="AV11" i="28"/>
  <c r="G103" i="14"/>
  <c r="AU27" i="10"/>
  <c r="AT12" i="28"/>
  <c r="D6" i="24"/>
  <c r="BU8" i="28"/>
  <c r="D33" i="24"/>
  <c r="D24" i="15"/>
  <c r="BI8" i="28"/>
  <c r="AY10" i="28"/>
  <c r="BI12" i="28"/>
  <c r="AU10" i="10"/>
  <c r="AY6" i="15"/>
  <c r="AE18" i="10"/>
  <c r="Q13" i="10"/>
  <c r="BC10" i="28"/>
  <c r="BF6" i="28"/>
  <c r="AT10" i="10"/>
  <c r="AJ13" i="10"/>
  <c r="V18" i="10"/>
  <c r="AE13" i="10"/>
  <c r="AZ56" i="15"/>
  <c r="BZ14" i="28"/>
  <c r="Q10" i="10"/>
  <c r="BU14" i="28"/>
  <c r="Q18" i="10"/>
  <c r="BJ14" i="28"/>
  <c r="D6" i="25"/>
  <c r="D10" i="32"/>
  <c r="P27" i="10"/>
  <c r="P13" i="10"/>
  <c r="AN20" i="15"/>
  <c r="D105" i="14"/>
  <c r="BK8" i="28"/>
  <c r="E15" i="26"/>
  <c r="BW11" i="28"/>
  <c r="BA13" i="10"/>
  <c r="E11" i="26"/>
  <c r="AY13" i="10"/>
  <c r="AY58" i="15"/>
  <c r="AA10" i="10"/>
  <c r="E8" i="26"/>
  <c r="AV27" i="10"/>
  <c r="T10" i="10"/>
  <c r="U18" i="10"/>
  <c r="I103" i="14"/>
  <c r="D64" i="14"/>
  <c r="D14" i="25"/>
  <c r="D30" i="15"/>
  <c r="AY14" i="28"/>
  <c r="AX13" i="10"/>
  <c r="X10" i="10"/>
  <c r="BQ14" i="28"/>
  <c r="BT10" i="28"/>
  <c r="BA18" i="10"/>
  <c r="V27" i="10"/>
  <c r="D10" i="24"/>
  <c r="D11" i="24" s="1"/>
  <c r="BP14" i="28"/>
  <c r="BZ10" i="28"/>
  <c r="Y18" i="10"/>
  <c r="BW5" i="28"/>
  <c r="AZ28" i="15"/>
  <c r="AA13" i="10"/>
  <c r="BJ19" i="15"/>
  <c r="AU14" i="28"/>
  <c r="BB12" i="28"/>
  <c r="F8" i="28"/>
  <c r="AZ14" i="28"/>
  <c r="AY56" i="15"/>
  <c r="AM13" i="10"/>
  <c r="BL28" i="15"/>
  <c r="BZ8" i="28"/>
  <c r="BE5" i="28"/>
  <c r="AD18" i="10"/>
  <c r="AZ8" i="28"/>
  <c r="CA8" i="28"/>
  <c r="AQ10" i="10"/>
  <c r="G109" i="14"/>
  <c r="BI6" i="28"/>
  <c r="CG12" i="28"/>
  <c r="U10" i="10"/>
  <c r="AC10" i="10"/>
  <c r="D15" i="32"/>
  <c r="BL6" i="28"/>
  <c r="AM10" i="10"/>
  <c r="Q27" i="10"/>
  <c r="BK10" i="28"/>
  <c r="BK9" i="28" s="1"/>
  <c r="G76" i="14"/>
  <c r="AB10" i="10"/>
  <c r="AY24" i="15"/>
  <c r="Y27" i="10"/>
  <c r="BC14" i="28"/>
  <c r="D59" i="14"/>
  <c r="N10" i="10"/>
  <c r="I109" i="14"/>
  <c r="AQ13" i="10"/>
  <c r="BE8" i="28"/>
  <c r="BJ53" i="15"/>
  <c r="BL68" i="15"/>
  <c r="E13" i="26"/>
  <c r="AF13" i="10"/>
  <c r="AS13" i="10"/>
  <c r="D19" i="26"/>
  <c r="D20" i="26" s="1"/>
  <c r="V10" i="10"/>
  <c r="BO14" i="28"/>
  <c r="E21" i="26"/>
  <c r="AL18" i="10"/>
  <c r="BO68" i="15"/>
  <c r="BK12" i="28"/>
  <c r="AN27" i="10"/>
  <c r="AI18" i="10"/>
  <c r="AT14" i="28"/>
  <c r="D86" i="14"/>
  <c r="AW10" i="28"/>
  <c r="D70" i="15"/>
  <c r="J5" i="25"/>
  <c r="AO10" i="10"/>
  <c r="BB6" i="28"/>
  <c r="BT12" i="28"/>
  <c r="BR8" i="28"/>
  <c r="AZ18" i="10"/>
  <c r="R27" i="10"/>
  <c r="BJ56" i="15"/>
  <c r="CA10" i="28"/>
  <c r="BL56" i="15"/>
  <c r="BL14" i="28"/>
  <c r="BS14" i="28"/>
  <c r="AN13" i="10"/>
  <c r="AY6" i="28"/>
  <c r="E16" i="26"/>
  <c r="BJ13" i="15"/>
  <c r="BL71" i="15"/>
  <c r="BH5" i="15"/>
  <c r="AT10" i="28"/>
  <c r="D6" i="28"/>
  <c r="BH13" i="28"/>
  <c r="AK10" i="10"/>
  <c r="I65" i="14"/>
  <c r="AS27" i="10"/>
  <c r="CG10" i="28"/>
  <c r="AB18" i="10"/>
  <c r="O13" i="10"/>
  <c r="U27" i="10"/>
  <c r="AA27" i="10"/>
  <c r="AW18" i="10"/>
  <c r="AJ18" i="10"/>
  <c r="BN12" i="28"/>
  <c r="F10" i="28"/>
  <c r="D13" i="26"/>
  <c r="D45" i="18"/>
  <c r="AB13" i="10"/>
  <c r="BC12" i="28"/>
  <c r="CA14" i="28"/>
  <c r="AJ10" i="10"/>
  <c r="AK13" i="10"/>
  <c r="BH8" i="28"/>
  <c r="AK18" i="10"/>
  <c r="AW14" i="28"/>
  <c r="BU12" i="28"/>
  <c r="BE12" i="28"/>
  <c r="AN18" i="10"/>
  <c r="AX10" i="10"/>
  <c r="AZ13" i="15"/>
  <c r="D10" i="25"/>
  <c r="D22" i="26"/>
  <c r="AV10" i="10"/>
  <c r="AT6" i="28"/>
  <c r="BL47" i="15"/>
  <c r="D23" i="32"/>
  <c r="BT14" i="28"/>
  <c r="W18" i="10"/>
  <c r="D11" i="26"/>
  <c r="AV8" i="28"/>
  <c r="T27" i="10"/>
  <c r="BL10" i="28"/>
  <c r="BJ71" i="15"/>
  <c r="D8" i="25"/>
  <c r="BQ6" i="28"/>
  <c r="I91" i="14"/>
  <c r="I57" i="14"/>
  <c r="CE54" i="31" l="1"/>
  <c r="CF54" i="31" s="1"/>
  <c r="CG54" i="31" s="1"/>
  <c r="CB18" i="31"/>
  <c r="CE18" i="31"/>
  <c r="CF18" i="31" s="1"/>
  <c r="CG18" i="31" s="1"/>
  <c r="CE17" i="31"/>
  <c r="CF17" i="31" s="1"/>
  <c r="CG17" i="31" s="1"/>
  <c r="CE15" i="31"/>
  <c r="CF15" i="31" s="1"/>
  <c r="CG15" i="31" s="1"/>
  <c r="CE12" i="31"/>
  <c r="CF12" i="31" s="1"/>
  <c r="CG12" i="31" s="1"/>
  <c r="CB12" i="31"/>
  <c r="CE104" i="31"/>
  <c r="CF104" i="31" s="1"/>
  <c r="CG104" i="31" s="1"/>
  <c r="CB72" i="31"/>
  <c r="CE72" i="31"/>
  <c r="CF72" i="31" s="1"/>
  <c r="CG72" i="31" s="1"/>
  <c r="CE84" i="31"/>
  <c r="CF84" i="31" s="1"/>
  <c r="CG84" i="31" s="1"/>
  <c r="CE83" i="31"/>
  <c r="CF83" i="31" s="1"/>
  <c r="CG83" i="31" s="1"/>
  <c r="CB82" i="31"/>
  <c r="CE59" i="31"/>
  <c r="CF59" i="31" s="1"/>
  <c r="CG59" i="31" s="1"/>
  <c r="CB33" i="31"/>
  <c r="CE33" i="31"/>
  <c r="CF33" i="31" s="1"/>
  <c r="CG33" i="31" s="1"/>
  <c r="G58" i="14"/>
  <c r="H58" i="14" s="1"/>
  <c r="CE37" i="31"/>
  <c r="CF37" i="31" s="1"/>
  <c r="CG37" i="31" s="1"/>
  <c r="CB11" i="31"/>
  <c r="CE11" i="31"/>
  <c r="CF11" i="31" s="1"/>
  <c r="CG11" i="31" s="1"/>
  <c r="CE61" i="31"/>
  <c r="CF61" i="31" s="1"/>
  <c r="CG61" i="31" s="1"/>
  <c r="CE24" i="31"/>
  <c r="CF24" i="31" s="1"/>
  <c r="CG24" i="31" s="1"/>
  <c r="CB24" i="31"/>
  <c r="CE99" i="31"/>
  <c r="CF99" i="31" s="1"/>
  <c r="CG99" i="31" s="1"/>
  <c r="CB99" i="31"/>
  <c r="CB28" i="31"/>
  <c r="CE28" i="31"/>
  <c r="CF28" i="31" s="1"/>
  <c r="CG28" i="31" s="1"/>
  <c r="CE50" i="31"/>
  <c r="CF50" i="31" s="1"/>
  <c r="CG50" i="31" s="1"/>
  <c r="H93" i="29"/>
  <c r="G93" i="29"/>
  <c r="L13" i="25"/>
  <c r="H13" i="25"/>
  <c r="CE134" i="31"/>
  <c r="CF134" i="31" s="1"/>
  <c r="CG134" i="31" s="1"/>
  <c r="CE111" i="31"/>
  <c r="CF111" i="31" s="1"/>
  <c r="CG111" i="31" s="1"/>
  <c r="CE74" i="31"/>
  <c r="CF74" i="31" s="1"/>
  <c r="CG74" i="31" s="1"/>
  <c r="CE67" i="31"/>
  <c r="CF67" i="31" s="1"/>
  <c r="CG67" i="31" s="1"/>
  <c r="CB67" i="31"/>
  <c r="CE53" i="31"/>
  <c r="CF53" i="31" s="1"/>
  <c r="CG53" i="31" s="1"/>
  <c r="I21" i="14"/>
  <c r="J21" i="14" s="1"/>
  <c r="G21" i="14"/>
  <c r="H21" i="14" s="1"/>
  <c r="CE49" i="31"/>
  <c r="CF49" i="31" s="1"/>
  <c r="CG49" i="31" s="1"/>
  <c r="CE25" i="31"/>
  <c r="CF25" i="31" s="1"/>
  <c r="CG25" i="31" s="1"/>
  <c r="CE97" i="31"/>
  <c r="CF97" i="31" s="1"/>
  <c r="CG97" i="31" s="1"/>
  <c r="CE130" i="31"/>
  <c r="CF130" i="31" s="1"/>
  <c r="CG130" i="31" s="1"/>
  <c r="CB124" i="31"/>
  <c r="CB120" i="31"/>
  <c r="CB74" i="31"/>
  <c r="CB37" i="31"/>
  <c r="CB17" i="31"/>
  <c r="CE119" i="31"/>
  <c r="CF119" i="31" s="1"/>
  <c r="CG119" i="31" s="1"/>
  <c r="CB109" i="31"/>
  <c r="CE88" i="31"/>
  <c r="CF88" i="31" s="1"/>
  <c r="CG88" i="31" s="1"/>
  <c r="CE82" i="31"/>
  <c r="CF82" i="31" s="1"/>
  <c r="CG82" i="31" s="1"/>
  <c r="CE78" i="31"/>
  <c r="CF78" i="31" s="1"/>
  <c r="CG78" i="31" s="1"/>
  <c r="CB77" i="31"/>
  <c r="CE64" i="31"/>
  <c r="CF64" i="31" s="1"/>
  <c r="CG64" i="31" s="1"/>
  <c r="CB63" i="31"/>
  <c r="CE58" i="31"/>
  <c r="CF58" i="31" s="1"/>
  <c r="CG58" i="31" s="1"/>
  <c r="CB16" i="31"/>
  <c r="CE135" i="31"/>
  <c r="CF135" i="31" s="1"/>
  <c r="CG135" i="31" s="1"/>
  <c r="G99" i="14"/>
  <c r="H99" i="14" s="1"/>
  <c r="I85" i="14"/>
  <c r="J85" i="14" s="1"/>
  <c r="G77" i="14"/>
  <c r="H77" i="14" s="1"/>
  <c r="CB5" i="31"/>
  <c r="CC5" i="31" s="1"/>
  <c r="CD5" i="31" s="1"/>
  <c r="CE117" i="31"/>
  <c r="CF117" i="31" s="1"/>
  <c r="CG117" i="31" s="1"/>
  <c r="CB62" i="31"/>
  <c r="CB51" i="31"/>
  <c r="CB23" i="31"/>
  <c r="CB140" i="31"/>
  <c r="CE129" i="31"/>
  <c r="CF129" i="31" s="1"/>
  <c r="CG129" i="31" s="1"/>
  <c r="CB92" i="31"/>
  <c r="CB43" i="31"/>
  <c r="CB9" i="31"/>
  <c r="CE126" i="31"/>
  <c r="CF126" i="31" s="1"/>
  <c r="CG126" i="31" s="1"/>
  <c r="CB116" i="31"/>
  <c r="CE109" i="31"/>
  <c r="CF109" i="31" s="1"/>
  <c r="CG109" i="31" s="1"/>
  <c r="CE60" i="31"/>
  <c r="CF60" i="31" s="1"/>
  <c r="CG60" i="31" s="1"/>
  <c r="CB54" i="31"/>
  <c r="CB34" i="31"/>
  <c r="CB21" i="31"/>
  <c r="CE138" i="31"/>
  <c r="CF138" i="31" s="1"/>
  <c r="CG138" i="31" s="1"/>
  <c r="CE127" i="31"/>
  <c r="CF127" i="31" s="1"/>
  <c r="CG127" i="31" s="1"/>
  <c r="CE66" i="31"/>
  <c r="CF66" i="31" s="1"/>
  <c r="CG66" i="31" s="1"/>
  <c r="CB66" i="31"/>
  <c r="CE92" i="31"/>
  <c r="CF92" i="31" s="1"/>
  <c r="CG92" i="31" s="1"/>
  <c r="CE91" i="31"/>
  <c r="CF91" i="31" s="1"/>
  <c r="CG91" i="31" s="1"/>
  <c r="CE90" i="31"/>
  <c r="CF90" i="31" s="1"/>
  <c r="CG90" i="31" s="1"/>
  <c r="CE87" i="31"/>
  <c r="CF87" i="31" s="1"/>
  <c r="CG87" i="31" s="1"/>
  <c r="CE71" i="31"/>
  <c r="CF71" i="31" s="1"/>
  <c r="CG71" i="31" s="1"/>
  <c r="CE69" i="31"/>
  <c r="CF69" i="31" s="1"/>
  <c r="CG69" i="31" s="1"/>
  <c r="CB69" i="31"/>
  <c r="CE6" i="31"/>
  <c r="CF6" i="31" s="1"/>
  <c r="CG6" i="31" s="1"/>
  <c r="CB128" i="31"/>
  <c r="CE128" i="31"/>
  <c r="CF128" i="31" s="1"/>
  <c r="CG128" i="31" s="1"/>
  <c r="CE57" i="31"/>
  <c r="CF57" i="31" s="1"/>
  <c r="CG57" i="31" s="1"/>
  <c r="CE103" i="31"/>
  <c r="CF103" i="31" s="1"/>
  <c r="CG103" i="31" s="1"/>
  <c r="CB22" i="31"/>
  <c r="CE22" i="31"/>
  <c r="CF22" i="31" s="1"/>
  <c r="CG22" i="31" s="1"/>
  <c r="CE16" i="31"/>
  <c r="CF16" i="31" s="1"/>
  <c r="CG16" i="31" s="1"/>
  <c r="CE63" i="31"/>
  <c r="CF63" i="31" s="1"/>
  <c r="CG63" i="31" s="1"/>
  <c r="CB114" i="31"/>
  <c r="CE114" i="31"/>
  <c r="CF114" i="31" s="1"/>
  <c r="CG114" i="31" s="1"/>
  <c r="CE105" i="31"/>
  <c r="CF105" i="31" s="1"/>
  <c r="CG105" i="31" s="1"/>
  <c r="CE46" i="31"/>
  <c r="CF46" i="31" s="1"/>
  <c r="CG46" i="31" s="1"/>
  <c r="CB32" i="31"/>
  <c r="CE32" i="31"/>
  <c r="CF32" i="31" s="1"/>
  <c r="CG32" i="31" s="1"/>
  <c r="CE30" i="31"/>
  <c r="CF30" i="31" s="1"/>
  <c r="CG30" i="31" s="1"/>
  <c r="CB30" i="31"/>
  <c r="CE29" i="31"/>
  <c r="CF29" i="31" s="1"/>
  <c r="CG29" i="31" s="1"/>
  <c r="CB118" i="31"/>
  <c r="CE118" i="31"/>
  <c r="CF118" i="31" s="1"/>
  <c r="CG118" i="31" s="1"/>
  <c r="CB142" i="31"/>
  <c r="CE142" i="31"/>
  <c r="CF142" i="31" s="1"/>
  <c r="CG142" i="31" s="1"/>
  <c r="CE23" i="31"/>
  <c r="CF23" i="31" s="1"/>
  <c r="CG23" i="31" s="1"/>
  <c r="CE110" i="31"/>
  <c r="CF110" i="31" s="1"/>
  <c r="CG110" i="31" s="1"/>
  <c r="CE62" i="31"/>
  <c r="CF62" i="31" s="1"/>
  <c r="CG62" i="31" s="1"/>
  <c r="CE47" i="31"/>
  <c r="CF47" i="31" s="1"/>
  <c r="CG47" i="31" s="1"/>
  <c r="CE36" i="31"/>
  <c r="CF36" i="31" s="1"/>
  <c r="CG36" i="31" s="1"/>
  <c r="CE34" i="31"/>
  <c r="CF34" i="31" s="1"/>
  <c r="CG34" i="31" s="1"/>
  <c r="CE141" i="31"/>
  <c r="CF141" i="31" s="1"/>
  <c r="CG141" i="31" s="1"/>
  <c r="CE131" i="31"/>
  <c r="CF131" i="31" s="1"/>
  <c r="CG131" i="31" s="1"/>
  <c r="CE113" i="31"/>
  <c r="CF113" i="31" s="1"/>
  <c r="CG113" i="31" s="1"/>
  <c r="CE73" i="31"/>
  <c r="CF73" i="31" s="1"/>
  <c r="CG73" i="31" s="1"/>
  <c r="CE55" i="31"/>
  <c r="CF55" i="31" s="1"/>
  <c r="CG55" i="31" s="1"/>
  <c r="CE21" i="31"/>
  <c r="CF21" i="31" s="1"/>
  <c r="CG21" i="31" s="1"/>
  <c r="CE146" i="31"/>
  <c r="CF146" i="31" s="1"/>
  <c r="CG146" i="31" s="1"/>
  <c r="I92" i="14"/>
  <c r="J92" i="14" s="1"/>
  <c r="G92" i="14"/>
  <c r="H92" i="14" s="1"/>
  <c r="I67" i="14"/>
  <c r="J67" i="14" s="1"/>
  <c r="G67" i="14"/>
  <c r="H67" i="14" s="1"/>
  <c r="BA21" i="15" a="1"/>
  <c r="BA21" i="15" s="1"/>
  <c r="BD21" i="15" s="1"/>
  <c r="BE21" i="15" s="1"/>
  <c r="BF21" i="15" s="1"/>
  <c r="BA16" i="15" a="1"/>
  <c r="BA16" i="15" s="1"/>
  <c r="BD16" i="15" s="1"/>
  <c r="BE16" i="15" s="1"/>
  <c r="BF16" i="15" s="1"/>
  <c r="BA19" i="15" a="1"/>
  <c r="BA19" i="15" s="1"/>
  <c r="BD19" i="15" s="1"/>
  <c r="BE19" i="15" s="1"/>
  <c r="BF19" i="15" s="1"/>
  <c r="BA17" i="15" a="1"/>
  <c r="BA17" i="15" s="1"/>
  <c r="BD17" i="15" s="1"/>
  <c r="BE17" i="15" s="1"/>
  <c r="BF17" i="15" s="1"/>
  <c r="BA18" i="15" a="1"/>
  <c r="BA18" i="15" s="1"/>
  <c r="BD18" i="15" s="1"/>
  <c r="BE18" i="15" s="1"/>
  <c r="BF18" i="15" s="1"/>
  <c r="BA52" i="15" a="1"/>
  <c r="BA52" i="15" s="1"/>
  <c r="BD52" i="15" s="1"/>
  <c r="BE52" i="15" s="1"/>
  <c r="BF52" i="15" s="1"/>
  <c r="BA71" i="15" a="1"/>
  <c r="BA71" i="15" s="1"/>
  <c r="BD71" i="15" s="1"/>
  <c r="BE71" i="15" s="1"/>
  <c r="BF71" i="15" s="1"/>
  <c r="CE14" i="31"/>
  <c r="CF14" i="31" s="1"/>
  <c r="CG14" i="31" s="1"/>
  <c r="CE7" i="31"/>
  <c r="CF7" i="31" s="1"/>
  <c r="CG7" i="31" s="1"/>
  <c r="AV61" i="15"/>
  <c r="AW61" i="15" s="1"/>
  <c r="BN61" i="15"/>
  <c r="CE139" i="31"/>
  <c r="CF139" i="31" s="1"/>
  <c r="CG139" i="31" s="1"/>
  <c r="CB96" i="31"/>
  <c r="CE85" i="31"/>
  <c r="CF85" i="31" s="1"/>
  <c r="CG85" i="31" s="1"/>
  <c r="CE81" i="31"/>
  <c r="CF81" i="31" s="1"/>
  <c r="CG81" i="31" s="1"/>
  <c r="CB47" i="31"/>
  <c r="CB144" i="31"/>
  <c r="CE144" i="31"/>
  <c r="CF144" i="31" s="1"/>
  <c r="CG144" i="31" s="1"/>
  <c r="D8" i="10"/>
  <c r="I115" i="14"/>
  <c r="J115" i="14" s="1"/>
  <c r="G115" i="14"/>
  <c r="H115" i="14" s="1"/>
  <c r="I95" i="29"/>
  <c r="G95" i="29"/>
  <c r="BA56" i="15" s="1" a="1"/>
  <c r="BA56" i="15" s="1"/>
  <c r="BD56" i="15" s="1"/>
  <c r="BE56" i="15" s="1"/>
  <c r="BF56" i="15" s="1"/>
  <c r="CE125" i="31"/>
  <c r="CF125" i="31" s="1"/>
  <c r="CG125" i="31" s="1"/>
  <c r="CE123" i="31"/>
  <c r="CF123" i="31" s="1"/>
  <c r="CG123" i="31" s="1"/>
  <c r="CE121" i="31"/>
  <c r="CF121" i="31" s="1"/>
  <c r="CG121" i="31" s="1"/>
  <c r="CE108" i="31"/>
  <c r="CF108" i="31" s="1"/>
  <c r="CG108" i="31" s="1"/>
  <c r="CE79" i="31"/>
  <c r="CF79" i="31" s="1"/>
  <c r="CG79" i="31" s="1"/>
  <c r="CB79" i="31"/>
  <c r="CE115" i="31"/>
  <c r="CF115" i="31" s="1"/>
  <c r="CG115" i="31" s="1"/>
  <c r="CE106" i="31"/>
  <c r="CF106" i="31" s="1"/>
  <c r="CG106" i="31" s="1"/>
  <c r="CE76" i="31"/>
  <c r="CF76" i="31" s="1"/>
  <c r="CG76" i="31" s="1"/>
  <c r="CE48" i="31"/>
  <c r="CF48" i="31" s="1"/>
  <c r="CG48" i="31" s="1"/>
  <c r="CE41" i="31"/>
  <c r="CF41" i="31" s="1"/>
  <c r="CG41" i="31" s="1"/>
  <c r="CE94" i="31"/>
  <c r="CF94" i="31" s="1"/>
  <c r="CG94" i="31" s="1"/>
  <c r="CE137" i="31"/>
  <c r="CF137" i="31" s="1"/>
  <c r="CG137" i="31" s="1"/>
  <c r="CB95" i="31"/>
  <c r="CB59" i="31"/>
  <c r="CB44" i="31"/>
  <c r="CE26" i="31"/>
  <c r="CF26" i="31" s="1"/>
  <c r="CG26" i="31" s="1"/>
  <c r="CE145" i="31"/>
  <c r="CF145" i="31" s="1"/>
  <c r="CG145" i="31" s="1"/>
  <c r="CB145" i="31"/>
  <c r="BA22" i="15" a="1"/>
  <c r="BA22" i="15" s="1"/>
  <c r="BD22" i="15" s="1"/>
  <c r="BE22" i="15" s="1"/>
  <c r="BF22" i="15" s="1"/>
  <c r="BA20" i="15" a="1"/>
  <c r="BA20" i="15" s="1"/>
  <c r="BD20" i="15" s="1"/>
  <c r="BE20" i="15" s="1"/>
  <c r="BF20" i="15" s="1"/>
  <c r="L15" i="25"/>
  <c r="BE34" i="15"/>
  <c r="BF34" i="15" s="1"/>
  <c r="BN41" i="15"/>
  <c r="AM50" i="15"/>
  <c r="BN27" i="15"/>
  <c r="AV50" i="15"/>
  <c r="AW50" i="15" s="1"/>
  <c r="AM41" i="15"/>
  <c r="BK25" i="15"/>
  <c r="H8" i="25"/>
  <c r="L6" i="25"/>
  <c r="AM13" i="15"/>
  <c r="BN13" i="15"/>
  <c r="BN45" i="15"/>
  <c r="AV45" i="15"/>
  <c r="AW45" i="15" s="1"/>
  <c r="H95" i="29"/>
  <c r="L9" i="25"/>
  <c r="H15" i="25"/>
  <c r="H5" i="25"/>
  <c r="BN47" i="15"/>
  <c r="AM47" i="15"/>
  <c r="AM38" i="15"/>
  <c r="BN38" i="15"/>
  <c r="AV64" i="15"/>
  <c r="AW64" i="15" s="1"/>
  <c r="AM9" i="15"/>
  <c r="J12" i="18"/>
  <c r="J29" i="18" s="1"/>
  <c r="J30" i="18" s="1"/>
  <c r="BK27" i="15"/>
  <c r="BN9" i="15"/>
  <c r="BE31" i="15"/>
  <c r="BF31" i="15" s="1"/>
  <c r="AV25" i="15"/>
  <c r="AW25" i="15" s="1"/>
  <c r="AM65" i="15"/>
  <c r="AM39" i="15"/>
  <c r="AV65" i="15"/>
  <c r="AW65" i="15" s="1"/>
  <c r="AV39" i="15"/>
  <c r="AW39" i="15" s="1"/>
  <c r="BE40" i="15"/>
  <c r="BF40" i="15" s="1"/>
  <c r="BN25" i="15"/>
  <c r="AV34" i="15"/>
  <c r="AW34" i="15" s="1"/>
  <c r="AM34" i="15"/>
  <c r="AM37" i="15"/>
  <c r="BN63" i="15"/>
  <c r="AX12" i="15"/>
  <c r="D11" i="10" s="1"/>
  <c r="BK12" i="15"/>
  <c r="BK13" i="15"/>
  <c r="BE53" i="15"/>
  <c r="BF53" i="15" s="1"/>
  <c r="BK26" i="15"/>
  <c r="BE27" i="15"/>
  <c r="BF27" i="15" s="1"/>
  <c r="L11" i="25"/>
  <c r="H11" i="25"/>
  <c r="BN46" i="15"/>
  <c r="AV46" i="15"/>
  <c r="AW46" i="15" s="1"/>
  <c r="AV53" i="15"/>
  <c r="AW53" i="15" s="1"/>
  <c r="BN53" i="15" s="1"/>
  <c r="BN8" i="15"/>
  <c r="BE26" i="15"/>
  <c r="BF26" i="15" s="1"/>
  <c r="D7" i="10"/>
  <c r="BE50" i="15"/>
  <c r="BF50" i="15" s="1"/>
  <c r="AV71" i="15"/>
  <c r="AW71" i="15" s="1"/>
  <c r="AV37" i="15"/>
  <c r="AW37" i="15" s="1"/>
  <c r="AM71" i="15"/>
  <c r="H12" i="25"/>
  <c r="L12" i="25"/>
  <c r="BE44" i="15"/>
  <c r="BF44" i="15" s="1"/>
  <c r="BE65" i="15"/>
  <c r="BF65" i="15" s="1"/>
  <c r="BE11" i="15"/>
  <c r="BF11" i="15" s="1"/>
  <c r="BE43" i="15"/>
  <c r="BF43" i="15" s="1"/>
  <c r="BE41" i="15"/>
  <c r="BF41" i="15" s="1"/>
  <c r="BE51" i="15"/>
  <c r="BF51" i="15" s="1"/>
  <c r="BE13" i="15"/>
  <c r="BF13" i="15" s="1"/>
  <c r="BE28" i="15"/>
  <c r="BF28" i="15" s="1"/>
  <c r="BE64" i="15"/>
  <c r="BF64" i="15" s="1"/>
  <c r="BE46" i="15"/>
  <c r="BF46" i="15" s="1"/>
  <c r="BE39" i="15"/>
  <c r="BF39" i="15" s="1"/>
  <c r="BE63" i="15"/>
  <c r="BF63" i="15" s="1"/>
  <c r="BE62" i="15"/>
  <c r="BF62" i="15" s="1"/>
  <c r="BE68" i="15"/>
  <c r="BF68" i="15" s="1"/>
  <c r="BE47" i="15"/>
  <c r="BF47" i="15" s="1"/>
  <c r="BE38" i="15"/>
  <c r="BF38" i="15" s="1"/>
  <c r="BE61" i="15"/>
  <c r="BF61" i="15" s="1"/>
  <c r="BE67" i="15"/>
  <c r="BF67" i="15" s="1"/>
  <c r="BE45" i="15"/>
  <c r="BF45" i="15" s="1"/>
  <c r="BE25" i="15"/>
  <c r="BF25" i="15" s="1"/>
  <c r="BE37" i="15"/>
  <c r="BF37" i="15" s="1"/>
  <c r="BE60" i="15"/>
  <c r="BF60" i="15" s="1"/>
  <c r="BE66" i="15"/>
  <c r="BF66" i="15" s="1"/>
  <c r="BN10" i="15"/>
  <c r="BE12" i="15"/>
  <c r="BF12" i="15" s="1"/>
  <c r="AV12" i="15"/>
  <c r="AW12" i="15" s="1"/>
  <c r="BN12" i="15" s="1"/>
  <c r="AV44" i="15"/>
  <c r="AW44" i="15" s="1"/>
  <c r="BN11" i="15"/>
  <c r="J15" i="18"/>
  <c r="J40" i="18" s="1"/>
  <c r="BN52" i="15"/>
  <c r="J11" i="24"/>
  <c r="J27" i="24" s="1"/>
  <c r="BN44" i="15"/>
  <c r="BI10" i="15"/>
  <c r="BE10" i="15"/>
  <c r="BF10" i="15" s="1"/>
  <c r="BN51" i="15"/>
  <c r="BN43" i="15"/>
  <c r="AV43" i="15"/>
  <c r="AW43" i="15" s="1"/>
  <c r="AV68" i="15"/>
  <c r="AW68" i="15" s="1"/>
  <c r="AM60" i="15"/>
  <c r="BN28" i="15"/>
  <c r="BN60" i="15"/>
  <c r="AM28" i="15"/>
  <c r="G99" i="29"/>
  <c r="AV31" i="15"/>
  <c r="AW31" i="15" s="1"/>
  <c r="BN31" i="15"/>
  <c r="BE9" i="15"/>
  <c r="BF9" i="15" s="1"/>
  <c r="H98" i="29"/>
  <c r="G98" i="29"/>
  <c r="I99" i="29"/>
  <c r="C22" i="13"/>
  <c r="I14" i="13"/>
  <c r="BE8" i="15"/>
  <c r="BF8" i="15" s="1"/>
  <c r="G13" i="13"/>
  <c r="K14" i="13"/>
  <c r="AJ59" i="15"/>
  <c r="AK59" i="15" s="1"/>
  <c r="AL62" i="15" s="1"/>
  <c r="AM62" i="15" s="1"/>
  <c r="AM12" i="15"/>
  <c r="AV56" i="15"/>
  <c r="AW56" i="15" s="1"/>
  <c r="BN56" i="15" s="1"/>
  <c r="J12" i="24"/>
  <c r="G14" i="13"/>
  <c r="H14" i="13" s="1"/>
  <c r="AM56" i="15"/>
  <c r="H100" i="29"/>
  <c r="AH59" i="15"/>
  <c r="L14" i="13"/>
  <c r="G100" i="29"/>
  <c r="G6" i="18"/>
  <c r="G9" i="16"/>
  <c r="F9" i="16"/>
  <c r="BY14" i="28"/>
  <c r="BY6" i="28"/>
  <c r="J16" i="14"/>
  <c r="G14" i="24"/>
  <c r="G25" i="18"/>
  <c r="G19" i="32"/>
  <c r="H19" i="32" s="1"/>
  <c r="F19" i="32"/>
  <c r="J20" i="14"/>
  <c r="F35" i="32"/>
  <c r="G35" i="32"/>
  <c r="H35" i="32" s="1"/>
  <c r="J62" i="14"/>
  <c r="J98" i="14"/>
  <c r="J76" i="14"/>
  <c r="G33" i="18"/>
  <c r="H20" i="14"/>
  <c r="H114" i="14"/>
  <c r="F7" i="32"/>
  <c r="G7" i="32"/>
  <c r="H7" i="32" s="1"/>
  <c r="BY8" i="28"/>
  <c r="H65" i="14"/>
  <c r="J57" i="14"/>
  <c r="H103" i="14"/>
  <c r="F11" i="24"/>
  <c r="G11" i="24"/>
  <c r="H11" i="24" s="1"/>
  <c r="K42" i="18" a="1"/>
  <c r="K42" i="18" s="1"/>
  <c r="K47" i="18" s="1"/>
  <c r="L43" i="18" a="1"/>
  <c r="L43" i="18" s="1"/>
  <c r="L48" i="18" s="1"/>
  <c r="N43" i="18" a="1"/>
  <c r="N43" i="18" s="1"/>
  <c r="N48" i="18" s="1"/>
  <c r="K43" i="18" a="1"/>
  <c r="K43" i="18" s="1"/>
  <c r="K48" i="18" s="1"/>
  <c r="M42" i="18" a="1"/>
  <c r="M42" i="18" s="1"/>
  <c r="M47" i="18" s="1"/>
  <c r="M43" i="18" a="1"/>
  <c r="M43" i="18" s="1"/>
  <c r="M48" i="18" s="1"/>
  <c r="N42" i="18" a="1"/>
  <c r="N42" i="18" s="1"/>
  <c r="N47" i="18" s="1"/>
  <c r="L42" i="18" a="1"/>
  <c r="L42" i="18" s="1"/>
  <c r="L47" i="18" s="1"/>
  <c r="H109" i="14"/>
  <c r="H84" i="14"/>
  <c r="G21" i="24"/>
  <c r="G33" i="24"/>
  <c r="G17" i="24"/>
  <c r="J91" i="14"/>
  <c r="G6" i="32"/>
  <c r="H6" i="32" s="1"/>
  <c r="F6" i="32"/>
  <c r="J109" i="14"/>
  <c r="BX14" i="28"/>
  <c r="H76" i="14"/>
  <c r="BY12" i="28"/>
  <c r="J65" i="14"/>
  <c r="G45" i="18"/>
  <c r="H98" i="14"/>
  <c r="BY10" i="28"/>
  <c r="J114" i="14"/>
  <c r="J103" i="14"/>
  <c r="G24" i="24"/>
  <c r="G8" i="16"/>
  <c r="H8" i="16" s="1"/>
  <c r="G10" i="24"/>
  <c r="G10" i="18"/>
  <c r="J84" i="14"/>
  <c r="F64" i="14"/>
  <c r="F23" i="32"/>
  <c r="G23" i="32"/>
  <c r="H23" i="32" s="1"/>
  <c r="H91" i="14"/>
  <c r="G6" i="24"/>
  <c r="G37" i="18"/>
  <c r="G28" i="18"/>
  <c r="H62" i="14"/>
  <c r="H16" i="14"/>
  <c r="G10" i="32"/>
  <c r="H10" i="32" s="1"/>
  <c r="F10" i="32"/>
  <c r="F15" i="32"/>
  <c r="G15" i="32"/>
  <c r="H15" i="32" s="1"/>
  <c r="CG9" i="28"/>
  <c r="BJ46" i="15"/>
  <c r="I120" i="14"/>
  <c r="D65" i="14"/>
  <c r="BO53" i="15"/>
  <c r="AY13" i="28"/>
  <c r="M12" i="25"/>
  <c r="BT5" i="28"/>
  <c r="BN9" i="28"/>
  <c r="D31" i="15"/>
  <c r="AN71" i="15"/>
  <c r="D25" i="24"/>
  <c r="BT9" i="28"/>
  <c r="D12" i="24"/>
  <c r="I12" i="25"/>
  <c r="CJ13" i="28"/>
  <c r="BJ13" i="28"/>
  <c r="BJ70" i="15"/>
  <c r="CH6" i="28"/>
  <c r="BQ13" i="28"/>
  <c r="AY5" i="28"/>
  <c r="I6" i="32"/>
  <c r="D79" i="14"/>
  <c r="BJ45" i="15"/>
  <c r="BH9" i="28"/>
  <c r="BB11" i="28"/>
  <c r="BT13" i="28"/>
  <c r="BJ27" i="15"/>
  <c r="AN13" i="15"/>
  <c r="D18" i="24"/>
  <c r="D11" i="25"/>
  <c r="D24" i="32"/>
  <c r="BO67" i="15"/>
  <c r="D16" i="32"/>
  <c r="BJ55" i="15"/>
  <c r="CJ11" i="28"/>
  <c r="G120" i="14"/>
  <c r="BH11" i="28"/>
  <c r="D34" i="18"/>
  <c r="AY16" i="15"/>
  <c r="BS13" i="28"/>
  <c r="D117" i="14"/>
  <c r="D36" i="32"/>
  <c r="BJ54" i="15"/>
  <c r="D35" i="18"/>
  <c r="BK13" i="28"/>
  <c r="D7" i="18"/>
  <c r="D15" i="25"/>
  <c r="AZ70" i="15"/>
  <c r="AV5" i="28"/>
  <c r="D8" i="18"/>
  <c r="BL55" i="15"/>
  <c r="D50" i="15"/>
  <c r="BA13" i="28"/>
  <c r="BN13" i="28"/>
  <c r="CJ9" i="28"/>
  <c r="J6" i="25"/>
  <c r="BG13" i="28"/>
  <c r="AZ12" i="15"/>
  <c r="AZ67" i="15"/>
  <c r="G64" i="14"/>
  <c r="AY9" i="28"/>
  <c r="I15" i="25"/>
  <c r="D118" i="14"/>
  <c r="D10" i="16"/>
  <c r="BL21" i="15"/>
  <c r="CG7" i="28"/>
  <c r="BO56" i="15"/>
  <c r="BL52" i="15"/>
  <c r="AV9" i="28"/>
  <c r="D60" i="14"/>
  <c r="CG5" i="28"/>
  <c r="D87" i="14"/>
  <c r="BL46" i="15"/>
  <c r="BT11" i="28"/>
  <c r="AZ52" i="15"/>
  <c r="D34" i="24"/>
  <c r="D29" i="18"/>
  <c r="D15" i="24"/>
  <c r="BJ18" i="15"/>
  <c r="BJ17" i="15" s="1"/>
  <c r="BE13" i="28"/>
  <c r="BO69" i="15"/>
  <c r="BB9" i="28"/>
  <c r="BB5" i="28"/>
  <c r="BG56" i="15"/>
  <c r="BT7" i="28"/>
  <c r="D25" i="32"/>
  <c r="BN7" i="28"/>
  <c r="BH5" i="28"/>
  <c r="D16" i="15"/>
  <c r="BE9" i="28"/>
  <c r="BG28" i="15"/>
  <c r="BH6" i="15"/>
  <c r="BB7" i="28"/>
  <c r="AU13" i="28"/>
  <c r="D37" i="32"/>
  <c r="AV13" i="28"/>
  <c r="BE7" i="28"/>
  <c r="BN11" i="28"/>
  <c r="D26" i="18"/>
  <c r="BG71" i="15"/>
  <c r="CG11" i="28"/>
  <c r="D106" i="14"/>
  <c r="D107" i="14" s="1"/>
  <c r="BL12" i="15"/>
  <c r="AN56" i="15"/>
  <c r="BO28" i="15"/>
  <c r="AZ55" i="15"/>
  <c r="BQ11" i="28"/>
  <c r="D23" i="14"/>
  <c r="D24" i="14" s="1"/>
  <c r="G23" i="14" s="1"/>
  <c r="AY71" i="15"/>
  <c r="BG47" i="15"/>
  <c r="BO13" i="15"/>
  <c r="AY59" i="15"/>
  <c r="D101" i="14"/>
  <c r="BJ52" i="15"/>
  <c r="AZ27" i="15"/>
  <c r="I35" i="32"/>
  <c r="D7" i="14"/>
  <c r="BQ7" i="28"/>
  <c r="BP13" i="28"/>
  <c r="D59" i="15"/>
  <c r="BL70" i="15"/>
  <c r="D25" i="15"/>
  <c r="AY7" i="28"/>
  <c r="D8" i="32"/>
  <c r="D25" i="14"/>
  <c r="D112" i="14"/>
  <c r="CJ7" i="28"/>
  <c r="BO47" i="15"/>
  <c r="D69" i="14"/>
  <c r="BQ9" i="28"/>
  <c r="D94" i="14"/>
  <c r="BQ5" i="28"/>
  <c r="BO18" i="15"/>
  <c r="AN28" i="15"/>
  <c r="I64" i="14"/>
  <c r="D8" i="14"/>
  <c r="BV13" i="28"/>
  <c r="BV12" i="28" s="1"/>
  <c r="D46" i="18"/>
  <c r="CG13" i="28"/>
  <c r="AY7" i="15"/>
  <c r="AY31" i="15"/>
  <c r="AN47" i="15"/>
  <c r="D20" i="32"/>
  <c r="I19" i="32" s="1"/>
  <c r="AZ21" i="15"/>
  <c r="AN19" i="15"/>
  <c r="BH7" i="28"/>
  <c r="BB13" i="28"/>
  <c r="I23" i="14"/>
  <c r="D21" i="32"/>
  <c r="CJ5" i="28"/>
  <c r="BE11" i="28"/>
  <c r="BG22" i="15"/>
  <c r="BG13" i="15"/>
  <c r="BG12" i="15" s="1"/>
  <c r="AY11" i="28"/>
  <c r="D108" i="14"/>
  <c r="D56" i="15"/>
  <c r="D19" i="14"/>
  <c r="BJ16" i="15"/>
  <c r="BG68" i="15"/>
  <c r="AX13" i="28"/>
  <c r="D11" i="18"/>
  <c r="M15" i="25"/>
  <c r="BK7" i="28"/>
  <c r="BJ12" i="15"/>
  <c r="D9" i="14"/>
  <c r="BM13" i="28"/>
  <c r="BM12" i="28" s="1"/>
  <c r="AV7" i="28"/>
  <c r="D38" i="18"/>
  <c r="BK11" i="28"/>
  <c r="AY25" i="15"/>
  <c r="BD13" i="28"/>
  <c r="BD12" i="28" s="1"/>
  <c r="BL67" i="15"/>
  <c r="D7" i="24"/>
  <c r="D11" i="32"/>
  <c r="I10" i="32" s="1"/>
  <c r="I117" i="14"/>
  <c r="D12" i="25"/>
  <c r="BW7" i="28"/>
  <c r="BJ67" i="15"/>
  <c r="AY50" i="15"/>
  <c r="BN5" i="28"/>
  <c r="AZ46" i="15"/>
  <c r="D12" i="32"/>
  <c r="BK5" i="28"/>
  <c r="G57" i="14"/>
  <c r="BG53" i="15"/>
  <c r="BG52" i="15" s="1"/>
  <c r="D71" i="15"/>
  <c r="BL27" i="15"/>
  <c r="D22" i="24"/>
  <c r="I23" i="32"/>
  <c r="I7" i="32"/>
  <c r="G117" i="14"/>
  <c r="D119" i="14"/>
  <c r="I106" i="14"/>
  <c r="G24" i="14"/>
  <c r="D26" i="14"/>
  <c r="I24" i="14"/>
  <c r="D95" i="14"/>
  <c r="I7" i="14"/>
  <c r="D109" i="14"/>
  <c r="G107" i="14"/>
  <c r="I107" i="14"/>
  <c r="D20" i="14"/>
  <c r="G19" i="14" s="1"/>
  <c r="I8" i="14"/>
  <c r="G8" i="14"/>
  <c r="D120" i="14"/>
  <c r="G118" i="14"/>
  <c r="I118" i="14"/>
  <c r="I25" i="14"/>
  <c r="D27" i="14"/>
  <c r="G25" i="14"/>
  <c r="I94" i="14"/>
  <c r="G94" i="14"/>
  <c r="D96" i="14"/>
  <c r="G108" i="14"/>
  <c r="I108" i="14"/>
  <c r="G119" i="14"/>
  <c r="I119" i="14"/>
  <c r="G26" i="14"/>
  <c r="I26" i="14"/>
  <c r="D28" i="14"/>
  <c r="I95" i="14"/>
  <c r="D97" i="14"/>
  <c r="G95" i="14"/>
  <c r="D29" i="14"/>
  <c r="G27" i="14"/>
  <c r="I27" i="14"/>
  <c r="G96" i="14"/>
  <c r="D98" i="14"/>
  <c r="I96" i="14"/>
  <c r="G28" i="14"/>
  <c r="I28" i="14"/>
  <c r="D30" i="14"/>
  <c r="I97" i="14"/>
  <c r="G97" i="14"/>
  <c r="G29" i="14"/>
  <c r="D31" i="14"/>
  <c r="I29" i="14"/>
  <c r="D32" i="14"/>
  <c r="G30" i="14"/>
  <c r="I30" i="14"/>
  <c r="G31" i="14"/>
  <c r="I31" i="14"/>
  <c r="D33" i="14"/>
  <c r="D34" i="14"/>
  <c r="G32" i="14"/>
  <c r="I32" i="14"/>
  <c r="I33" i="14"/>
  <c r="D35" i="14"/>
  <c r="G33" i="14"/>
  <c r="G34" i="14"/>
  <c r="I34" i="14"/>
  <c r="D36" i="14"/>
  <c r="G35" i="14"/>
  <c r="D37" i="14"/>
  <c r="I35" i="14"/>
  <c r="G36" i="14"/>
  <c r="I36" i="14"/>
  <c r="D38" i="14"/>
  <c r="G37" i="14"/>
  <c r="I37" i="14"/>
  <c r="D39" i="14"/>
  <c r="G38" i="14"/>
  <c r="D40" i="14"/>
  <c r="I38" i="14"/>
  <c r="G39" i="14"/>
  <c r="I39" i="14"/>
  <c r="D41" i="14"/>
  <c r="D42" i="14"/>
  <c r="I40" i="14"/>
  <c r="G40" i="14"/>
  <c r="G41" i="14"/>
  <c r="I41" i="14"/>
  <c r="D43" i="14"/>
  <c r="I42" i="14"/>
  <c r="D44" i="14"/>
  <c r="G42" i="14"/>
  <c r="D45" i="14"/>
  <c r="G43" i="14"/>
  <c r="I43" i="14"/>
  <c r="G44" i="14"/>
  <c r="D46" i="14"/>
  <c r="I44" i="14"/>
  <c r="I45" i="14"/>
  <c r="D47" i="14"/>
  <c r="G45" i="14"/>
  <c r="I46" i="14"/>
  <c r="G46" i="14"/>
  <c r="D48" i="14"/>
  <c r="I47" i="14"/>
  <c r="D49" i="14"/>
  <c r="G47" i="14"/>
  <c r="I48" i="14"/>
  <c r="D50" i="14"/>
  <c r="G48" i="14"/>
  <c r="I49" i="14"/>
  <c r="D51" i="14"/>
  <c r="G49" i="14"/>
  <c r="G50" i="14"/>
  <c r="I50" i="14"/>
  <c r="D52" i="14"/>
  <c r="G51" i="14"/>
  <c r="I51" i="14"/>
  <c r="D53" i="14"/>
  <c r="I52" i="14"/>
  <c r="G52" i="14"/>
  <c r="D54" i="14"/>
  <c r="G53" i="14"/>
  <c r="I53" i="14"/>
  <c r="D55" i="14"/>
  <c r="I54" i="14"/>
  <c r="D56" i="14"/>
  <c r="G54" i="14"/>
  <c r="I55" i="14"/>
  <c r="D57" i="14"/>
  <c r="G55" i="14"/>
  <c r="G56" i="14"/>
  <c r="I56" i="14"/>
  <c r="CC6" i="31" l="1"/>
  <c r="CD6" i="31" s="1"/>
  <c r="H57" i="14"/>
  <c r="F19" i="14"/>
  <c r="F94" i="14"/>
  <c r="F7" i="14"/>
  <c r="H120" i="14"/>
  <c r="J120" i="14"/>
  <c r="F11" i="25"/>
  <c r="F106" i="14"/>
  <c r="G7" i="18"/>
  <c r="H7" i="18" s="1"/>
  <c r="F7" i="18"/>
  <c r="F24" i="32"/>
  <c r="G24" i="32"/>
  <c r="H24" i="32" s="1"/>
  <c r="J56" i="14"/>
  <c r="H56" i="14"/>
  <c r="F57" i="14"/>
  <c r="J55" i="14"/>
  <c r="H55" i="14"/>
  <c r="F56" i="14"/>
  <c r="J54" i="14"/>
  <c r="H54" i="14"/>
  <c r="J53" i="14"/>
  <c r="H53" i="14"/>
  <c r="F55" i="14"/>
  <c r="H52" i="14"/>
  <c r="J52" i="14"/>
  <c r="F54" i="14"/>
  <c r="F53" i="14"/>
  <c r="J51" i="14"/>
  <c r="H51" i="14"/>
  <c r="F52" i="14"/>
  <c r="H50" i="14"/>
  <c r="J50" i="14"/>
  <c r="J49" i="14"/>
  <c r="F51" i="14"/>
  <c r="H49" i="14"/>
  <c r="F50" i="14"/>
  <c r="H48" i="14"/>
  <c r="J48" i="14"/>
  <c r="F49" i="14"/>
  <c r="J47" i="14"/>
  <c r="H47" i="14"/>
  <c r="H46" i="14"/>
  <c r="J46" i="14"/>
  <c r="F48" i="14"/>
  <c r="J45" i="14"/>
  <c r="H45" i="14"/>
  <c r="F47" i="14"/>
  <c r="F46" i="14"/>
  <c r="H44" i="14"/>
  <c r="J44" i="14"/>
  <c r="H43" i="14"/>
  <c r="J43" i="14"/>
  <c r="F45" i="14"/>
  <c r="H42" i="14"/>
  <c r="F44" i="14"/>
  <c r="J42" i="14"/>
  <c r="H41" i="14"/>
  <c r="J41" i="14"/>
  <c r="F43" i="14"/>
  <c r="F42" i="14"/>
  <c r="H40" i="14"/>
  <c r="J40" i="14"/>
  <c r="J39" i="14"/>
  <c r="H39" i="14"/>
  <c r="F41" i="14"/>
  <c r="H38" i="14"/>
  <c r="J38" i="14"/>
  <c r="F40" i="14"/>
  <c r="H37" i="14"/>
  <c r="F39" i="14"/>
  <c r="J37" i="14"/>
  <c r="J36" i="14"/>
  <c r="H36" i="14"/>
  <c r="F38" i="14"/>
  <c r="J35" i="14"/>
  <c r="H35" i="14"/>
  <c r="F37" i="14"/>
  <c r="F36" i="14"/>
  <c r="J34" i="14"/>
  <c r="H34" i="14"/>
  <c r="J33" i="14"/>
  <c r="F35" i="14"/>
  <c r="H33" i="14"/>
  <c r="J32" i="14"/>
  <c r="H32" i="14"/>
  <c r="F34" i="14"/>
  <c r="J31" i="14"/>
  <c r="H31" i="14"/>
  <c r="F33" i="14"/>
  <c r="J30" i="14"/>
  <c r="H30" i="14"/>
  <c r="F32" i="14"/>
  <c r="F31" i="14"/>
  <c r="J29" i="14"/>
  <c r="H29" i="14"/>
  <c r="J28" i="14"/>
  <c r="H28" i="14"/>
  <c r="F30" i="14"/>
  <c r="J27" i="14"/>
  <c r="H27" i="14"/>
  <c r="F29" i="14"/>
  <c r="H26" i="14"/>
  <c r="F28" i="14"/>
  <c r="J26" i="14"/>
  <c r="H25" i="14"/>
  <c r="F27" i="14"/>
  <c r="J25" i="14"/>
  <c r="J119" i="14"/>
  <c r="H119" i="14"/>
  <c r="J24" i="14"/>
  <c r="F26" i="14"/>
  <c r="H24" i="14"/>
  <c r="H118" i="14"/>
  <c r="F120" i="14"/>
  <c r="J118" i="14"/>
  <c r="F25" i="14"/>
  <c r="H23" i="14"/>
  <c r="J23" i="14"/>
  <c r="F119" i="14"/>
  <c r="J117" i="14"/>
  <c r="H117" i="14"/>
  <c r="F24" i="14"/>
  <c r="F118" i="14"/>
  <c r="F34" i="24"/>
  <c r="G34" i="24"/>
  <c r="H34" i="24" s="1"/>
  <c r="G20" i="32"/>
  <c r="H20" i="32" s="1"/>
  <c r="F20" i="32"/>
  <c r="F23" i="14"/>
  <c r="F15" i="24"/>
  <c r="G15" i="24"/>
  <c r="H15" i="24" s="1"/>
  <c r="G34" i="18"/>
  <c r="H34" i="18" s="1"/>
  <c r="F34" i="18"/>
  <c r="CK6" i="28"/>
  <c r="F12" i="25"/>
  <c r="G11" i="32"/>
  <c r="H11" i="32" s="1"/>
  <c r="F11" i="32"/>
  <c r="G8" i="18"/>
  <c r="H8" i="18" s="1"/>
  <c r="F8" i="18"/>
  <c r="CK5" i="28"/>
  <c r="F60" i="14"/>
  <c r="F117" i="14"/>
  <c r="D16" i="10"/>
  <c r="J97" i="14"/>
  <c r="H97" i="14"/>
  <c r="F98" i="14"/>
  <c r="J96" i="14"/>
  <c r="H96" i="14"/>
  <c r="H108" i="14"/>
  <c r="J108" i="14"/>
  <c r="F97" i="14"/>
  <c r="J95" i="14"/>
  <c r="H95" i="14"/>
  <c r="H107" i="14"/>
  <c r="F109" i="14"/>
  <c r="J107" i="14"/>
  <c r="H8" i="14"/>
  <c r="J8" i="14"/>
  <c r="F37" i="32"/>
  <c r="G37" i="32"/>
  <c r="H37" i="32" s="1"/>
  <c r="F96" i="14"/>
  <c r="H94" i="14"/>
  <c r="J94" i="14"/>
  <c r="J64" i="14"/>
  <c r="H64" i="14"/>
  <c r="H19" i="14"/>
  <c r="F108" i="14"/>
  <c r="J106" i="14"/>
  <c r="J7" i="14"/>
  <c r="F9" i="14"/>
  <c r="F7" i="24"/>
  <c r="G7" i="24"/>
  <c r="H7" i="24" s="1"/>
  <c r="F29" i="18"/>
  <c r="BY9" i="28"/>
  <c r="F87" i="14"/>
  <c r="G8" i="32"/>
  <c r="H8" i="32" s="1"/>
  <c r="F8" i="32"/>
  <c r="F112" i="14"/>
  <c r="G36" i="32"/>
  <c r="H36" i="32" s="1"/>
  <c r="F36" i="32"/>
  <c r="G16" i="32"/>
  <c r="H16" i="32" s="1"/>
  <c r="F16" i="32"/>
  <c r="G38" i="18"/>
  <c r="H38" i="18" s="1"/>
  <c r="F38" i="18"/>
  <c r="F21" i="32"/>
  <c r="G21" i="32"/>
  <c r="H21" i="32" s="1"/>
  <c r="F35" i="18"/>
  <c r="F69" i="14"/>
  <c r="F46" i="18"/>
  <c r="CL5" i="28"/>
  <c r="G18" i="24"/>
  <c r="H18" i="24" s="1"/>
  <c r="F18" i="24"/>
  <c r="G25" i="32"/>
  <c r="H25" i="32" s="1"/>
  <c r="F25" i="32"/>
  <c r="F22" i="24"/>
  <c r="G22" i="24"/>
  <c r="H22" i="24" s="1"/>
  <c r="F95" i="14"/>
  <c r="BY7" i="28"/>
  <c r="F65" i="14"/>
  <c r="F20" i="14"/>
  <c r="F12" i="24"/>
  <c r="F107" i="14"/>
  <c r="F79" i="14"/>
  <c r="F26" i="18"/>
  <c r="G26" i="18"/>
  <c r="H26" i="18" s="1"/>
  <c r="G10" i="16"/>
  <c r="K10" i="16" s="1"/>
  <c r="F10" i="16"/>
  <c r="CL6" i="28"/>
  <c r="F12" i="32"/>
  <c r="G12" i="32"/>
  <c r="H12" i="32" s="1"/>
  <c r="F8" i="14"/>
  <c r="G12" i="24"/>
  <c r="H12" i="24" s="1"/>
  <c r="G29" i="18"/>
  <c r="H29" i="18" s="1"/>
  <c r="F25" i="24"/>
  <c r="G25" i="24"/>
  <c r="H25" i="24" s="1"/>
  <c r="F11" i="18"/>
  <c r="G11" i="18"/>
  <c r="H11" i="18" s="1"/>
  <c r="BX13" i="28"/>
  <c r="BY13" i="28"/>
  <c r="F15" i="25"/>
  <c r="F101" i="14"/>
  <c r="BY5" i="28"/>
  <c r="BY11" i="28"/>
  <c r="D12" i="10"/>
  <c r="AL67" i="15"/>
  <c r="AM67" i="15" s="1"/>
  <c r="AL61" i="15"/>
  <c r="AM61" i="15" s="1"/>
  <c r="AL66" i="15"/>
  <c r="AM66" i="15" s="1"/>
  <c r="AM59" i="15"/>
  <c r="AL63" i="15"/>
  <c r="AM63" i="15" s="1"/>
  <c r="BA59" i="15" a="1"/>
  <c r="BA59" i="15" s="1"/>
  <c r="BD59" i="15" s="1"/>
  <c r="BE59" i="15" s="1"/>
  <c r="BF59" i="15" s="1"/>
  <c r="AV59" i="15"/>
  <c r="AW59" i="15" s="1"/>
  <c r="BN59" i="15" s="1"/>
  <c r="AL64" i="15"/>
  <c r="AM64" i="15" s="1"/>
  <c r="L15" i="13"/>
  <c r="L16" i="13" s="1"/>
  <c r="AL68" i="15"/>
  <c r="AM68" i="15" s="1"/>
  <c r="J14" i="13"/>
  <c r="M14" i="13" s="1"/>
  <c r="H13" i="13"/>
  <c r="L12" i="24"/>
  <c r="L28" i="24" s="1"/>
  <c r="K12" i="24"/>
  <c r="K28" i="24" s="1"/>
  <c r="J28" i="24"/>
  <c r="N12" i="24"/>
  <c r="N28" i="24" s="1"/>
  <c r="M12" i="24"/>
  <c r="M28" i="24" s="1"/>
  <c r="J6" i="32"/>
  <c r="J19" i="32"/>
  <c r="J7" i="32"/>
  <c r="J10" i="32"/>
  <c r="J35" i="32"/>
  <c r="J23" i="32"/>
  <c r="H9" i="16"/>
  <c r="K9" i="16"/>
  <c r="G106" i="14"/>
  <c r="BM11" i="28"/>
  <c r="AN70" i="15"/>
  <c r="BL45" i="15"/>
  <c r="D17" i="15"/>
  <c r="AZ20" i="15"/>
  <c r="BO12" i="15"/>
  <c r="D8" i="24"/>
  <c r="I8" i="25"/>
  <c r="BO55" i="15"/>
  <c r="I20" i="32"/>
  <c r="D32" i="15"/>
  <c r="BJ44" i="15"/>
  <c r="I8" i="32"/>
  <c r="AX12" i="28"/>
  <c r="AX11" i="28" s="1"/>
  <c r="D17" i="32"/>
  <c r="BJ26" i="15"/>
  <c r="AN46" i="15"/>
  <c r="I21" i="32"/>
  <c r="D30" i="18"/>
  <c r="BS12" i="28"/>
  <c r="I7" i="24"/>
  <c r="I11" i="32"/>
  <c r="BL20" i="15"/>
  <c r="D60" i="15"/>
  <c r="AU12" i="28"/>
  <c r="BJ12" i="28"/>
  <c r="BL26" i="15"/>
  <c r="D80" i="14"/>
  <c r="BL11" i="15"/>
  <c r="AN52" i="15"/>
  <c r="I26" i="18"/>
  <c r="I7" i="18"/>
  <c r="BJ15" i="15"/>
  <c r="D70" i="14"/>
  <c r="BG67" i="15"/>
  <c r="BG27" i="15"/>
  <c r="I8" i="18"/>
  <c r="AN55" i="15"/>
  <c r="I36" i="32"/>
  <c r="I6" i="25"/>
  <c r="M8" i="25"/>
  <c r="AN27" i="15"/>
  <c r="BA12" i="28"/>
  <c r="M6" i="25"/>
  <c r="D61" i="15"/>
  <c r="E10" i="10"/>
  <c r="AZ26" i="15"/>
  <c r="I15" i="32"/>
  <c r="I34" i="18"/>
  <c r="BG21" i="15"/>
  <c r="D61" i="14"/>
  <c r="AN18" i="15"/>
  <c r="AN17" i="15" s="1"/>
  <c r="AN16" i="15" s="1"/>
  <c r="D11" i="16"/>
  <c r="I19" i="14"/>
  <c r="D18" i="10"/>
  <c r="I14" i="25"/>
  <c r="BG20" i="15"/>
  <c r="D81" i="14"/>
  <c r="D82" i="14" s="1"/>
  <c r="G79" i="14"/>
  <c r="BJ51" i="15"/>
  <c r="BJ11" i="15"/>
  <c r="D51" i="15"/>
  <c r="BG55" i="15"/>
  <c r="M11" i="25"/>
  <c r="D71" i="14"/>
  <c r="D72" i="14" s="1"/>
  <c r="BO52" i="15"/>
  <c r="AU11" i="28"/>
  <c r="BD11" i="28"/>
  <c r="I9" i="16"/>
  <c r="G69" i="14"/>
  <c r="I70" i="14"/>
  <c r="AZ11" i="15"/>
  <c r="BG46" i="15"/>
  <c r="BL51" i="15"/>
  <c r="D19" i="24"/>
  <c r="I80" i="14"/>
  <c r="D26" i="15"/>
  <c r="G80" i="14"/>
  <c r="BG70" i="15"/>
  <c r="I29" i="18"/>
  <c r="G7" i="14"/>
  <c r="AZ66" i="15"/>
  <c r="AZ65" i="15" s="1"/>
  <c r="AY8" i="15"/>
  <c r="AY9" i="15" s="1"/>
  <c r="D10" i="10"/>
  <c r="AY32" i="15"/>
  <c r="BG51" i="15"/>
  <c r="BJ66" i="15"/>
  <c r="D88" i="14"/>
  <c r="D39" i="18"/>
  <c r="AY17" i="15"/>
  <c r="G70" i="14"/>
  <c r="D35" i="24"/>
  <c r="BG12" i="28"/>
  <c r="E18" i="10"/>
  <c r="D38" i="32"/>
  <c r="D39" i="32" s="1"/>
  <c r="AN68" i="15"/>
  <c r="D26" i="24"/>
  <c r="AY60" i="15"/>
  <c r="D83" i="14"/>
  <c r="AY26" i="15"/>
  <c r="I11" i="25"/>
  <c r="I12" i="24"/>
  <c r="BO17" i="15"/>
  <c r="AN12" i="15"/>
  <c r="D47" i="18"/>
  <c r="AZ51" i="15"/>
  <c r="AZ50" i="15" s="1"/>
  <c r="D102" i="14"/>
  <c r="G101" i="14" s="1"/>
  <c r="D113" i="14"/>
  <c r="I112" i="14" s="1"/>
  <c r="M14" i="25"/>
  <c r="D12" i="18"/>
  <c r="BV11" i="28"/>
  <c r="M13" i="25"/>
  <c r="D103" i="14"/>
  <c r="BO46" i="15"/>
  <c r="BO45" i="15" s="1"/>
  <c r="BO66" i="15"/>
  <c r="BO65" i="15" s="1"/>
  <c r="I11" i="24"/>
  <c r="AY51" i="15"/>
  <c r="D36" i="24"/>
  <c r="AZ45" i="15"/>
  <c r="I37" i="32"/>
  <c r="D26" i="32"/>
  <c r="I25" i="32" s="1"/>
  <c r="BL66" i="15"/>
  <c r="I24" i="32"/>
  <c r="I101" i="14"/>
  <c r="CH7" i="28"/>
  <c r="BJ69" i="15"/>
  <c r="D10" i="14"/>
  <c r="BP12" i="28"/>
  <c r="BO27" i="15"/>
  <c r="D37" i="24"/>
  <c r="BG11" i="15"/>
  <c r="I12" i="32"/>
  <c r="I15" i="24"/>
  <c r="I22" i="24"/>
  <c r="G60" i="14"/>
  <c r="I60" i="14"/>
  <c r="D62" i="14"/>
  <c r="G81" i="14"/>
  <c r="I87" i="14"/>
  <c r="G87" i="14"/>
  <c r="D40" i="18"/>
  <c r="I38" i="18"/>
  <c r="I82" i="14"/>
  <c r="G82" i="14"/>
  <c r="I11" i="18"/>
  <c r="D13" i="18"/>
  <c r="I102" i="14"/>
  <c r="G102" i="14"/>
  <c r="I9" i="14"/>
  <c r="G9" i="14"/>
  <c r="G61" i="14"/>
  <c r="I61" i="14"/>
  <c r="CC7" i="31" l="1"/>
  <c r="CD7" i="31" s="1"/>
  <c r="J61" i="14"/>
  <c r="H61" i="14"/>
  <c r="F62" i="14"/>
  <c r="J60" i="14"/>
  <c r="CK7" i="28"/>
  <c r="CL7" i="28"/>
  <c r="H7" i="14"/>
  <c r="F11" i="16"/>
  <c r="G11" i="16"/>
  <c r="H11" i="16" s="1"/>
  <c r="F61" i="14"/>
  <c r="H106" i="14"/>
  <c r="J102" i="14"/>
  <c r="H102" i="14"/>
  <c r="J101" i="14"/>
  <c r="H101" i="14"/>
  <c r="F103" i="14"/>
  <c r="J9" i="14"/>
  <c r="H9" i="14"/>
  <c r="J24" i="32"/>
  <c r="H60" i="14"/>
  <c r="J15" i="32"/>
  <c r="F39" i="18"/>
  <c r="G39" i="18"/>
  <c r="H39" i="18" s="1"/>
  <c r="G8" i="24"/>
  <c r="H8" i="24" s="1"/>
  <c r="F8" i="24"/>
  <c r="F30" i="18"/>
  <c r="F102" i="14"/>
  <c r="F10" i="14"/>
  <c r="J19" i="14"/>
  <c r="F13" i="18"/>
  <c r="G13" i="18"/>
  <c r="H13" i="18" s="1"/>
  <c r="F36" i="24"/>
  <c r="J20" i="32"/>
  <c r="G12" i="18"/>
  <c r="H12" i="18" s="1"/>
  <c r="F12" i="18"/>
  <c r="J11" i="32"/>
  <c r="F35" i="24"/>
  <c r="H10" i="16"/>
  <c r="H82" i="14"/>
  <c r="J82" i="14"/>
  <c r="F83" i="14"/>
  <c r="H81" i="14"/>
  <c r="J70" i="14"/>
  <c r="H70" i="14"/>
  <c r="F72" i="14"/>
  <c r="J80" i="14"/>
  <c r="F82" i="14"/>
  <c r="H80" i="14"/>
  <c r="J112" i="14"/>
  <c r="F39" i="32"/>
  <c r="G39" i="32"/>
  <c r="H39" i="32" s="1"/>
  <c r="F71" i="14"/>
  <c r="H69" i="14"/>
  <c r="H87" i="14"/>
  <c r="J87" i="14"/>
  <c r="F81" i="14"/>
  <c r="H79" i="14"/>
  <c r="BX12" i="28"/>
  <c r="F113" i="14"/>
  <c r="J37" i="32"/>
  <c r="J21" i="32"/>
  <c r="J25" i="32"/>
  <c r="F37" i="24"/>
  <c r="F38" i="32"/>
  <c r="G38" i="32"/>
  <c r="H38" i="32" s="1"/>
  <c r="G26" i="32"/>
  <c r="H26" i="32" s="1"/>
  <c r="F26" i="32"/>
  <c r="F17" i="32"/>
  <c r="G17" i="32"/>
  <c r="H17" i="32" s="1"/>
  <c r="F47" i="18"/>
  <c r="F70" i="14"/>
  <c r="J12" i="32"/>
  <c r="J36" i="32"/>
  <c r="F88" i="14"/>
  <c r="F80" i="14"/>
  <c r="G19" i="24"/>
  <c r="H19" i="24" s="1"/>
  <c r="F19" i="24"/>
  <c r="J8" i="32"/>
  <c r="G30" i="18"/>
  <c r="H30" i="18" s="1"/>
  <c r="J31" i="18"/>
  <c r="J35" i="18" s="1"/>
  <c r="J46" i="18" s="1"/>
  <c r="F40" i="18"/>
  <c r="G40" i="18"/>
  <c r="H40" i="18" s="1"/>
  <c r="F26" i="24"/>
  <c r="G26" i="24"/>
  <c r="H26" i="24" s="1"/>
  <c r="J31" i="24" a="1"/>
  <c r="J31" i="24" s="1"/>
  <c r="J30" i="24" a="1"/>
  <c r="J30" i="24" s="1"/>
  <c r="K30" i="24" a="1"/>
  <c r="K30" i="24" s="1"/>
  <c r="K36" i="24" s="1"/>
  <c r="K31" i="24" a="1"/>
  <c r="K31" i="24" s="1"/>
  <c r="K37" i="24" s="1"/>
  <c r="K29" i="24" a="1"/>
  <c r="K29" i="24" s="1"/>
  <c r="K35" i="24" s="1"/>
  <c r="L30" i="24" a="1"/>
  <c r="L30" i="24" s="1"/>
  <c r="L36" i="24" s="1"/>
  <c r="L31" i="24" a="1"/>
  <c r="L31" i="24" s="1"/>
  <c r="L37" i="24" s="1"/>
  <c r="L29" i="24" a="1"/>
  <c r="L29" i="24" s="1"/>
  <c r="L35" i="24" s="1"/>
  <c r="M30" i="24" a="1"/>
  <c r="M30" i="24" s="1"/>
  <c r="M36" i="24" s="1"/>
  <c r="M29" i="24" a="1"/>
  <c r="M29" i="24" s="1"/>
  <c r="M35" i="24" s="1"/>
  <c r="M31" i="24" a="1"/>
  <c r="M31" i="24" s="1"/>
  <c r="M37" i="24" s="1"/>
  <c r="N29" i="24" a="1"/>
  <c r="N29" i="24" s="1"/>
  <c r="N35" i="24" s="1"/>
  <c r="N31" i="24" a="1"/>
  <c r="N31" i="24" s="1"/>
  <c r="N37" i="24" s="1"/>
  <c r="N30" i="24" a="1"/>
  <c r="N30" i="24" s="1"/>
  <c r="N36" i="24" s="1"/>
  <c r="J9" i="16"/>
  <c r="D84" i="14"/>
  <c r="D12" i="16"/>
  <c r="D33" i="15"/>
  <c r="D11" i="14"/>
  <c r="D40" i="32"/>
  <c r="D27" i="32"/>
  <c r="BG26" i="15"/>
  <c r="BG19" i="15"/>
  <c r="BL25" i="15"/>
  <c r="AN69" i="15"/>
  <c r="D18" i="15"/>
  <c r="AZ49" i="15"/>
  <c r="D41" i="18"/>
  <c r="BG11" i="28"/>
  <c r="AN67" i="15"/>
  <c r="BO64" i="15"/>
  <c r="BV10" i="28"/>
  <c r="BL65" i="15"/>
  <c r="AZ44" i="15"/>
  <c r="BJ50" i="15"/>
  <c r="F18" i="10"/>
  <c r="AN26" i="15"/>
  <c r="BD10" i="28"/>
  <c r="BO26" i="15"/>
  <c r="BM10" i="28"/>
  <c r="BJ14" i="15"/>
  <c r="AY61" i="15"/>
  <c r="AY62" i="15" s="1"/>
  <c r="I25" i="24"/>
  <c r="BG45" i="15"/>
  <c r="I19" i="24"/>
  <c r="D31" i="18"/>
  <c r="I30" i="18" s="1"/>
  <c r="BG18" i="15"/>
  <c r="BG10" i="15"/>
  <c r="BJ25" i="15"/>
  <c r="BL10" i="15"/>
  <c r="I39" i="18"/>
  <c r="D114" i="14"/>
  <c r="I113" i="14" s="1"/>
  <c r="BO16" i="15"/>
  <c r="D19" i="15"/>
  <c r="BG69" i="15"/>
  <c r="AY52" i="15"/>
  <c r="BJ10" i="15"/>
  <c r="AN11" i="15"/>
  <c r="BO51" i="15"/>
  <c r="I40" i="18"/>
  <c r="D14" i="18"/>
  <c r="I34" i="24"/>
  <c r="I11" i="16"/>
  <c r="BG54" i="15"/>
  <c r="AY27" i="15"/>
  <c r="I69" i="14"/>
  <c r="BO11" i="15"/>
  <c r="BO54" i="15"/>
  <c r="AZ10" i="15"/>
  <c r="AZ19" i="15"/>
  <c r="D28" i="32"/>
  <c r="D38" i="24"/>
  <c r="I38" i="32"/>
  <c r="BJ43" i="15"/>
  <c r="AN15" i="15"/>
  <c r="D12" i="14"/>
  <c r="G11" i="14" s="1"/>
  <c r="BJ65" i="15"/>
  <c r="AY33" i="15"/>
  <c r="G10" i="14"/>
  <c r="D52" i="15"/>
  <c r="I39" i="32"/>
  <c r="D27" i="24"/>
  <c r="BO44" i="15"/>
  <c r="M10" i="25"/>
  <c r="M9" i="25" s="1"/>
  <c r="D53" i="15"/>
  <c r="D27" i="15"/>
  <c r="BL19" i="15"/>
  <c r="AN54" i="15"/>
  <c r="AZ64" i="15"/>
  <c r="D13" i="14"/>
  <c r="I12" i="14"/>
  <c r="I18" i="24"/>
  <c r="BA11" i="28"/>
  <c r="BA10" i="28" s="1"/>
  <c r="I13" i="25"/>
  <c r="BP11" i="28"/>
  <c r="D48" i="18"/>
  <c r="I11" i="14"/>
  <c r="D14" i="14"/>
  <c r="I79" i="14"/>
  <c r="AY10" i="15"/>
  <c r="AU10" i="28"/>
  <c r="BJ11" i="28"/>
  <c r="BL44" i="15"/>
  <c r="G12" i="14"/>
  <c r="AN51" i="15"/>
  <c r="AX10" i="28"/>
  <c r="CH8" i="28"/>
  <c r="BL50" i="15"/>
  <c r="BL49" i="15" s="1"/>
  <c r="BG66" i="15"/>
  <c r="M5" i="25"/>
  <c r="I10" i="16"/>
  <c r="AY18" i="15"/>
  <c r="AN45" i="15"/>
  <c r="D73" i="14"/>
  <c r="D89" i="14"/>
  <c r="I7" i="25"/>
  <c r="I16" i="32"/>
  <c r="BG65" i="15"/>
  <c r="I5" i="25"/>
  <c r="BG50" i="15"/>
  <c r="I26" i="32"/>
  <c r="G112" i="14"/>
  <c r="AZ25" i="15"/>
  <c r="AZ24" i="15" s="1"/>
  <c r="D62" i="15"/>
  <c r="M7" i="25"/>
  <c r="F10" i="10"/>
  <c r="I81" i="14"/>
  <c r="BS11" i="28"/>
  <c r="BS10" i="28" s="1"/>
  <c r="I10" i="25"/>
  <c r="I12" i="18"/>
  <c r="I17" i="32"/>
  <c r="I8" i="24"/>
  <c r="G83" i="14"/>
  <c r="I83" i="14"/>
  <c r="D15" i="18"/>
  <c r="I13" i="18"/>
  <c r="D15" i="14"/>
  <c r="G13" i="14"/>
  <c r="I13" i="14"/>
  <c r="CH9" i="28"/>
  <c r="D90" i="14"/>
  <c r="G88" i="14"/>
  <c r="G14" i="14"/>
  <c r="I14" i="14"/>
  <c r="D16" i="14"/>
  <c r="CH10" i="28"/>
  <c r="D91" i="14"/>
  <c r="G89" i="14"/>
  <c r="G15" i="14"/>
  <c r="I15" i="14"/>
  <c r="G90" i="14"/>
  <c r="I90" i="14"/>
  <c r="CC8" i="31" l="1"/>
  <c r="CD8" i="31" s="1"/>
  <c r="K11" i="16"/>
  <c r="CL9" i="28"/>
  <c r="CK9" i="28"/>
  <c r="J83" i="14"/>
  <c r="H83" i="14"/>
  <c r="J81" i="14"/>
  <c r="CL8" i="28"/>
  <c r="CK8" i="28"/>
  <c r="J79" i="14"/>
  <c r="J11" i="16"/>
  <c r="G14" i="18"/>
  <c r="H14" i="18" s="1"/>
  <c r="F14" i="18"/>
  <c r="F12" i="16"/>
  <c r="G12" i="16"/>
  <c r="F84" i="14"/>
  <c r="J15" i="14"/>
  <c r="H15" i="14"/>
  <c r="H14" i="14"/>
  <c r="J14" i="14"/>
  <c r="F16" i="14"/>
  <c r="F15" i="14"/>
  <c r="H13" i="14"/>
  <c r="J13" i="14"/>
  <c r="J12" i="14"/>
  <c r="H12" i="14"/>
  <c r="F14" i="14"/>
  <c r="J11" i="14"/>
  <c r="F13" i="14"/>
  <c r="H11" i="14"/>
  <c r="H10" i="14"/>
  <c r="F12" i="14"/>
  <c r="J16" i="32"/>
  <c r="F31" i="18"/>
  <c r="G31" i="18"/>
  <c r="H31" i="18" s="1"/>
  <c r="H112" i="14"/>
  <c r="G27" i="32"/>
  <c r="H27" i="32" s="1"/>
  <c r="F27" i="32"/>
  <c r="F11" i="14"/>
  <c r="J10" i="16"/>
  <c r="BQ6" i="15"/>
  <c r="G15" i="18"/>
  <c r="H15" i="18" s="1"/>
  <c r="F15" i="18"/>
  <c r="H90" i="14"/>
  <c r="J90" i="14"/>
  <c r="H89" i="14"/>
  <c r="F91" i="14"/>
  <c r="J113" i="14"/>
  <c r="H88" i="14"/>
  <c r="F90" i="14"/>
  <c r="CL10" i="28"/>
  <c r="CK10" i="28"/>
  <c r="F38" i="24"/>
  <c r="J26" i="32"/>
  <c r="F114" i="14"/>
  <c r="F28" i="32"/>
  <c r="G28" i="32"/>
  <c r="H28" i="32" s="1"/>
  <c r="J39" i="32"/>
  <c r="F89" i="14"/>
  <c r="J69" i="14"/>
  <c r="J38" i="32"/>
  <c r="J17" i="32"/>
  <c r="G40" i="32"/>
  <c r="H40" i="32" s="1"/>
  <c r="F40" i="32"/>
  <c r="F73" i="14"/>
  <c r="BX11" i="28"/>
  <c r="F48" i="18"/>
  <c r="F41" i="18"/>
  <c r="G41" i="18"/>
  <c r="H41" i="18" s="1"/>
  <c r="F27" i="24"/>
  <c r="G27" i="24"/>
  <c r="H27" i="24" s="1"/>
  <c r="K6" i="25"/>
  <c r="N5" i="25"/>
  <c r="N6" i="25"/>
  <c r="K5" i="25"/>
  <c r="G35" i="18"/>
  <c r="H35" i="18" s="1"/>
  <c r="G46" i="18"/>
  <c r="H46" i="18" s="1"/>
  <c r="J47" i="18"/>
  <c r="E8" i="13" s="1"/>
  <c r="C8" i="13"/>
  <c r="C16" i="13" s="1"/>
  <c r="CC9" i="31"/>
  <c r="CC10" i="31" s="1"/>
  <c r="CC11" i="31" s="1"/>
  <c r="J35" i="24"/>
  <c r="I89" i="14"/>
  <c r="G10" i="10"/>
  <c r="BJ49" i="15"/>
  <c r="G113" i="14"/>
  <c r="BP10" i="28"/>
  <c r="BV9" i="28"/>
  <c r="I10" i="10"/>
  <c r="BG49" i="15"/>
  <c r="BA9" i="28"/>
  <c r="D27" i="10"/>
  <c r="E9" i="10"/>
  <c r="AY63" i="15"/>
  <c r="D13" i="10"/>
  <c r="BD9" i="28"/>
  <c r="CH11" i="28"/>
  <c r="BG9" i="15"/>
  <c r="BO25" i="15"/>
  <c r="BO43" i="15"/>
  <c r="AN10" i="15"/>
  <c r="BL64" i="15"/>
  <c r="BL63" i="15" s="1"/>
  <c r="H10" i="10"/>
  <c r="G18" i="10"/>
  <c r="BO50" i="15"/>
  <c r="BO10" i="15"/>
  <c r="BL9" i="15"/>
  <c r="BL43" i="15"/>
  <c r="D20" i="15"/>
  <c r="BG25" i="15"/>
  <c r="I10" i="14"/>
  <c r="AN44" i="15"/>
  <c r="AN14" i="15"/>
  <c r="D42" i="18"/>
  <c r="D43" i="18" s="1"/>
  <c r="AN25" i="15"/>
  <c r="BJ10" i="28"/>
  <c r="E27" i="10"/>
  <c r="D16" i="18"/>
  <c r="D28" i="15"/>
  <c r="BM9" i="28"/>
  <c r="AY53" i="15"/>
  <c r="AY28" i="15"/>
  <c r="I46" i="18"/>
  <c r="H18" i="10"/>
  <c r="BJ9" i="15"/>
  <c r="D63" i="15"/>
  <c r="D17" i="18"/>
  <c r="BG17" i="15"/>
  <c r="BJ24" i="15"/>
  <c r="BL18" i="15"/>
  <c r="BO15" i="15"/>
  <c r="AX9" i="28"/>
  <c r="AX8" i="28" s="1"/>
  <c r="BL24" i="15"/>
  <c r="D49" i="18"/>
  <c r="E13" i="10"/>
  <c r="BJ42" i="15"/>
  <c r="AU9" i="28"/>
  <c r="D29" i="32"/>
  <c r="AN50" i="15"/>
  <c r="D64" i="15"/>
  <c r="I26" i="24"/>
  <c r="AZ43" i="15"/>
  <c r="I41" i="18"/>
  <c r="BJ64" i="15"/>
  <c r="BO14" i="15"/>
  <c r="D74" i="14"/>
  <c r="AZ9" i="15"/>
  <c r="BS9" i="28"/>
  <c r="AZ18" i="15"/>
  <c r="AZ63" i="15"/>
  <c r="I88" i="14"/>
  <c r="D28" i="24"/>
  <c r="I27" i="24" s="1"/>
  <c r="BG10" i="28"/>
  <c r="BG9" i="28" s="1"/>
  <c r="BO49" i="15"/>
  <c r="I27" i="32"/>
  <c r="I9" i="25"/>
  <c r="AN66" i="15"/>
  <c r="BO63" i="15"/>
  <c r="BG44" i="15"/>
  <c r="I31" i="18"/>
  <c r="AY19" i="15"/>
  <c r="AY20" i="15" s="1"/>
  <c r="I14" i="18"/>
  <c r="D41" i="32"/>
  <c r="I40" i="32" s="1"/>
  <c r="I18" i="10"/>
  <c r="BG64" i="15"/>
  <c r="I35" i="18"/>
  <c r="D75" i="14"/>
  <c r="G73" i="14"/>
  <c r="I73" i="14"/>
  <c r="J88" i="14" l="1"/>
  <c r="J89" i="14"/>
  <c r="K12" i="16"/>
  <c r="H12" i="16"/>
  <c r="J10" i="14"/>
  <c r="G42" i="18"/>
  <c r="H42" i="18" s="1"/>
  <c r="F42" i="18"/>
  <c r="J27" i="32"/>
  <c r="BR6" i="15"/>
  <c r="H113" i="14"/>
  <c r="G17" i="18"/>
  <c r="H17" i="18" s="1"/>
  <c r="F17" i="18"/>
  <c r="BX10" i="28"/>
  <c r="F16" i="18"/>
  <c r="G16" i="18"/>
  <c r="H16" i="18" s="1"/>
  <c r="H73" i="14"/>
  <c r="F75" i="14"/>
  <c r="J73" i="14"/>
  <c r="CL11" i="28"/>
  <c r="CK11" i="28"/>
  <c r="F49" i="18"/>
  <c r="F74" i="14"/>
  <c r="J40" i="32"/>
  <c r="F29" i="32"/>
  <c r="G29" i="32"/>
  <c r="H29" i="32" s="1"/>
  <c r="G41" i="32"/>
  <c r="H41" i="32" s="1"/>
  <c r="F41" i="32"/>
  <c r="F28" i="24"/>
  <c r="G28" i="24"/>
  <c r="H28" i="24" s="1"/>
  <c r="G43" i="18"/>
  <c r="H43" i="18" s="1"/>
  <c r="F43" i="18"/>
  <c r="J48" i="18"/>
  <c r="G47" i="18"/>
  <c r="H47" i="18" s="1"/>
  <c r="C29" i="13"/>
  <c r="C28" i="13"/>
  <c r="G15" i="13"/>
  <c r="CD9" i="31"/>
  <c r="CD11" i="31"/>
  <c r="CD10" i="31"/>
  <c r="CC12" i="31"/>
  <c r="CD12" i="31" s="1"/>
  <c r="D9" i="13"/>
  <c r="G35" i="24"/>
  <c r="H35" i="24" s="1"/>
  <c r="J36" i="24"/>
  <c r="J37" i="24" s="1"/>
  <c r="BA8" i="28"/>
  <c r="D76" i="14"/>
  <c r="AZ42" i="15"/>
  <c r="AZ62" i="15"/>
  <c r="I47" i="18"/>
  <c r="AU8" i="28"/>
  <c r="BO62" i="15"/>
  <c r="AZ17" i="15"/>
  <c r="BP9" i="28"/>
  <c r="BP8" i="28" s="1"/>
  <c r="BG8" i="28"/>
  <c r="BG48" i="15"/>
  <c r="D29" i="24"/>
  <c r="I28" i="24" s="1"/>
  <c r="AN24" i="15"/>
  <c r="BO9" i="15"/>
  <c r="I75" i="14"/>
  <c r="BJ23" i="15"/>
  <c r="J18" i="10"/>
  <c r="AY64" i="15"/>
  <c r="BG24" i="15"/>
  <c r="J10" i="10"/>
  <c r="BS8" i="28"/>
  <c r="BL42" i="15"/>
  <c r="BO24" i="15"/>
  <c r="BJ63" i="15"/>
  <c r="E24" i="10"/>
  <c r="BJ48" i="15"/>
  <c r="BG16" i="15"/>
  <c r="AX7" i="28"/>
  <c r="I28" i="32"/>
  <c r="BO48" i="15"/>
  <c r="D30" i="32"/>
  <c r="AN43" i="15"/>
  <c r="BV8" i="28"/>
  <c r="BM8" i="28"/>
  <c r="BL17" i="15"/>
  <c r="BL16" i="15" s="1"/>
  <c r="I12" i="16"/>
  <c r="AN49" i="15"/>
  <c r="BD8" i="28"/>
  <c r="D42" i="32"/>
  <c r="CH12" i="28"/>
  <c r="BG63" i="15"/>
  <c r="AN65" i="15"/>
  <c r="I35" i="24"/>
  <c r="D18" i="18"/>
  <c r="BJ9" i="28"/>
  <c r="AN9" i="15"/>
  <c r="BA7" i="28"/>
  <c r="I16" i="18"/>
  <c r="I29" i="32"/>
  <c r="I42" i="18"/>
  <c r="G75" i="14"/>
  <c r="I15" i="18"/>
  <c r="I17" i="18"/>
  <c r="BM7" i="28"/>
  <c r="BO42" i="15"/>
  <c r="D65" i="15"/>
  <c r="BJ41" i="15"/>
  <c r="I43" i="18"/>
  <c r="BJ8" i="28"/>
  <c r="BL62" i="15"/>
  <c r="BL61" i="15" s="1"/>
  <c r="BG43" i="15"/>
  <c r="I41" i="32"/>
  <c r="D43" i="32"/>
  <c r="D19" i="18"/>
  <c r="G18" i="18" l="1"/>
  <c r="H18" i="18" s="1"/>
  <c r="F18" i="18"/>
  <c r="J12" i="16"/>
  <c r="J28" i="32"/>
  <c r="G42" i="32"/>
  <c r="H42" i="32" s="1"/>
  <c r="F42" i="32"/>
  <c r="BX9" i="28"/>
  <c r="G19" i="18"/>
  <c r="H19" i="18" s="1"/>
  <c r="F19" i="18"/>
  <c r="J75" i="14"/>
  <c r="H75" i="14"/>
  <c r="D14" i="10" s="1"/>
  <c r="J41" i="32"/>
  <c r="J29" i="32"/>
  <c r="F43" i="32"/>
  <c r="G43" i="32"/>
  <c r="H43" i="32" s="1"/>
  <c r="F30" i="32"/>
  <c r="G30" i="32"/>
  <c r="H30" i="32" s="1"/>
  <c r="CL12" i="28"/>
  <c r="CK12" i="28"/>
  <c r="F76" i="14"/>
  <c r="BX8" i="28"/>
  <c r="F29" i="24"/>
  <c r="G29" i="24"/>
  <c r="H29" i="24" s="1"/>
  <c r="E15" i="13"/>
  <c r="H15" i="13" s="1"/>
  <c r="J15" i="13" s="1"/>
  <c r="G16" i="13"/>
  <c r="C30" i="13"/>
  <c r="J49" i="18"/>
  <c r="G49" i="18" s="1"/>
  <c r="H49" i="18" s="1"/>
  <c r="F8" i="13"/>
  <c r="H8" i="13" s="1"/>
  <c r="J8" i="13" s="1"/>
  <c r="M8" i="13" s="1"/>
  <c r="G48" i="18"/>
  <c r="H48" i="18" s="1"/>
  <c r="CC13" i="31"/>
  <c r="CD13" i="31" s="1"/>
  <c r="F9" i="13"/>
  <c r="G37" i="24"/>
  <c r="H37" i="24" s="1"/>
  <c r="J38" i="24"/>
  <c r="G38" i="24" s="1"/>
  <c r="H38" i="24" s="1"/>
  <c r="E9" i="13"/>
  <c r="G36" i="24"/>
  <c r="H36" i="24" s="1"/>
  <c r="D16" i="13"/>
  <c r="BS7" i="28"/>
  <c r="BS6" i="28" s="1"/>
  <c r="BL60" i="15"/>
  <c r="K10" i="10"/>
  <c r="D20" i="18"/>
  <c r="BA6" i="28"/>
  <c r="I30" i="32"/>
  <c r="BJ7" i="28"/>
  <c r="BG23" i="15"/>
  <c r="AZ16" i="15"/>
  <c r="BG62" i="15"/>
  <c r="AZ61" i="15"/>
  <c r="D44" i="32"/>
  <c r="AN42" i="15"/>
  <c r="I38" i="24"/>
  <c r="AN48" i="15"/>
  <c r="AN23" i="15"/>
  <c r="BL41" i="15"/>
  <c r="CH13" i="28"/>
  <c r="BP7" i="28"/>
  <c r="AU7" i="28"/>
  <c r="BG7" i="28"/>
  <c r="BD7" i="28"/>
  <c r="AU6" i="28"/>
  <c r="AU5" i="28" s="1"/>
  <c r="K18" i="10"/>
  <c r="BJ6" i="28"/>
  <c r="I42" i="32"/>
  <c r="BL15" i="15"/>
  <c r="BG42" i="15"/>
  <c r="BJ40" i="15"/>
  <c r="BO61" i="15"/>
  <c r="AZ41" i="15"/>
  <c r="D66" i="15"/>
  <c r="I48" i="18"/>
  <c r="BG15" i="15"/>
  <c r="I43" i="32"/>
  <c r="BJ62" i="15"/>
  <c r="BP6" i="28"/>
  <c r="BM6" i="28"/>
  <c r="BG6" i="28"/>
  <c r="D30" i="24"/>
  <c r="BO23" i="15"/>
  <c r="AX6" i="28"/>
  <c r="BO41" i="15"/>
  <c r="AN64" i="15"/>
  <c r="I49" i="18"/>
  <c r="AY65" i="15"/>
  <c r="BV7" i="28"/>
  <c r="I18" i="18"/>
  <c r="I36" i="24"/>
  <c r="I37" i="24"/>
  <c r="I19" i="18"/>
  <c r="J42" i="32" l="1"/>
  <c r="BX7" i="28"/>
  <c r="F20" i="18"/>
  <c r="G20" i="18"/>
  <c r="H20" i="18" s="1"/>
  <c r="J30" i="32"/>
  <c r="CK13" i="28"/>
  <c r="CL13" i="28"/>
  <c r="J43" i="32"/>
  <c r="F44" i="32"/>
  <c r="G44" i="32"/>
  <c r="H44" i="32" s="1"/>
  <c r="F30" i="24"/>
  <c r="G30" i="24"/>
  <c r="H30" i="24" s="1"/>
  <c r="F16" i="13"/>
  <c r="E16" i="13"/>
  <c r="CC14" i="31"/>
  <c r="CD14" i="31" s="1"/>
  <c r="H9" i="13"/>
  <c r="BV6" i="28"/>
  <c r="AN41" i="15"/>
  <c r="BO60" i="15"/>
  <c r="BO40" i="15"/>
  <c r="AX5" i="28"/>
  <c r="AZ60" i="15"/>
  <c r="BL40" i="15"/>
  <c r="BG61" i="15"/>
  <c r="BJ61" i="15"/>
  <c r="BJ60" i="15" s="1"/>
  <c r="CH14" i="28"/>
  <c r="BJ59" i="15"/>
  <c r="BP5" i="28"/>
  <c r="BL59" i="15"/>
  <c r="BJ5" i="28"/>
  <c r="I29" i="24"/>
  <c r="D45" i="32"/>
  <c r="D31" i="24"/>
  <c r="L18" i="10"/>
  <c r="D67" i="15"/>
  <c r="I44" i="32"/>
  <c r="AZ15" i="15"/>
  <c r="BG5" i="28"/>
  <c r="AY66" i="15"/>
  <c r="D21" i="18"/>
  <c r="BJ39" i="15"/>
  <c r="BV5" i="28"/>
  <c r="BA5" i="28"/>
  <c r="BS5" i="28"/>
  <c r="AN63" i="15"/>
  <c r="BD6" i="28"/>
  <c r="AZ40" i="15"/>
  <c r="L10" i="10"/>
  <c r="BG14" i="15"/>
  <c r="BG41" i="15"/>
  <c r="BM5" i="28"/>
  <c r="I20" i="18"/>
  <c r="F21" i="18" l="1"/>
  <c r="G21" i="18"/>
  <c r="H21" i="18" s="1"/>
  <c r="BP6" i="15"/>
  <c r="BX6" i="28"/>
  <c r="J44" i="32"/>
  <c r="CK14" i="28"/>
  <c r="CL14" i="28"/>
  <c r="G45" i="32"/>
  <c r="H45" i="32" s="1"/>
  <c r="F45" i="32"/>
  <c r="F31" i="24"/>
  <c r="G31" i="24"/>
  <c r="H31" i="24" s="1"/>
  <c r="J9" i="13"/>
  <c r="H16" i="13"/>
  <c r="I13" i="13" s="1"/>
  <c r="CC15" i="31"/>
  <c r="CD15" i="31" s="1"/>
  <c r="BG40" i="15"/>
  <c r="AY67" i="15"/>
  <c r="AN62" i="15"/>
  <c r="I31" i="24"/>
  <c r="E17" i="10"/>
  <c r="BJ38" i="15"/>
  <c r="BJ37" i="15" s="1"/>
  <c r="BJ36" i="15" s="1"/>
  <c r="BG39" i="15"/>
  <c r="BL58" i="15"/>
  <c r="BG60" i="15"/>
  <c r="M10" i="10"/>
  <c r="BO39" i="15"/>
  <c r="M18" i="10"/>
  <c r="D22" i="18"/>
  <c r="D68" i="15"/>
  <c r="BD5" i="28"/>
  <c r="D46" i="32"/>
  <c r="AN40" i="15"/>
  <c r="AZ39" i="15"/>
  <c r="BL39" i="15"/>
  <c r="I30" i="24"/>
  <c r="I45" i="32"/>
  <c r="BO59" i="15"/>
  <c r="BJ58" i="15"/>
  <c r="BJ35" i="15"/>
  <c r="AZ59" i="15"/>
  <c r="I21" i="18"/>
  <c r="D23" i="18"/>
  <c r="G23" i="18" l="1"/>
  <c r="H23" i="18" s="1"/>
  <c r="F23" i="18"/>
  <c r="F22" i="18"/>
  <c r="G22" i="18"/>
  <c r="H22" i="18" s="1"/>
  <c r="G46" i="32"/>
  <c r="H46" i="32" s="1"/>
  <c r="F46" i="32"/>
  <c r="BX5" i="28"/>
  <c r="J45" i="32"/>
  <c r="D26" i="10"/>
  <c r="I16" i="13"/>
  <c r="J13" i="13"/>
  <c r="M13" i="13" s="1"/>
  <c r="M9" i="13"/>
  <c r="CC16" i="31"/>
  <c r="CC17" i="31" s="1"/>
  <c r="CD17" i="31" s="1"/>
  <c r="I23" i="18"/>
  <c r="BL38" i="15"/>
  <c r="BJ34" i="15"/>
  <c r="AZ38" i="15"/>
  <c r="BJ57" i="15"/>
  <c r="BG38" i="15"/>
  <c r="AN61" i="15"/>
  <c r="I46" i="32"/>
  <c r="BG59" i="15"/>
  <c r="BO58" i="15"/>
  <c r="BO57" i="15" s="1"/>
  <c r="AY68" i="15"/>
  <c r="AN39" i="15"/>
  <c r="AN38" i="15"/>
  <c r="AZ58" i="15"/>
  <c r="BO38" i="15"/>
  <c r="I22" i="18"/>
  <c r="D25" i="10" l="1"/>
  <c r="J46" i="32"/>
  <c r="D15" i="10" s="1"/>
  <c r="J16" i="13"/>
  <c r="K15" i="13" s="1"/>
  <c r="CC18" i="31"/>
  <c r="CD18" i="31" s="1"/>
  <c r="CD16" i="31"/>
  <c r="BO37" i="15"/>
  <c r="BG58" i="15"/>
  <c r="BJ33" i="15"/>
  <c r="BJ32" i="15" s="1"/>
  <c r="AN60" i="15"/>
  <c r="AZ37" i="15"/>
  <c r="BG37" i="15"/>
  <c r="BL37" i="15"/>
  <c r="AN37" i="15"/>
  <c r="AN36" i="15" s="1"/>
  <c r="BG57" i="15"/>
  <c r="M15" i="13" l="1"/>
  <c r="M16" i="13" s="1"/>
  <c r="C23" i="13" s="1"/>
  <c r="D28" i="10" s="1"/>
  <c r="K16" i="13"/>
  <c r="CC19" i="31"/>
  <c r="CD19" i="31" s="1"/>
  <c r="BL36" i="15"/>
  <c r="BG36" i="15"/>
  <c r="BO36" i="15"/>
  <c r="AN35" i="15"/>
  <c r="AN59" i="15"/>
  <c r="AZ36" i="15"/>
  <c r="CC20" i="31" l="1"/>
  <c r="CD20" i="31" s="1"/>
  <c r="BO35" i="15"/>
  <c r="BO34" i="15" s="1"/>
  <c r="BO33" i="15" s="1"/>
  <c r="BO32" i="15" s="1"/>
  <c r="AN34" i="15"/>
  <c r="BL35" i="15"/>
  <c r="AZ35" i="15"/>
  <c r="BG35" i="15"/>
  <c r="AN33" i="15"/>
  <c r="AN58" i="15"/>
  <c r="CC21" i="31" l="1"/>
  <c r="CD21" i="31" s="1"/>
  <c r="AZ34" i="15"/>
  <c r="BL34" i="15"/>
  <c r="BL33" i="15" s="1"/>
  <c r="BG34" i="15"/>
  <c r="BG33" i="15" s="1"/>
  <c r="AN32" i="15"/>
  <c r="AN57" i="15"/>
  <c r="CC22" i="31" l="1"/>
  <c r="CD22" i="31" s="1"/>
  <c r="BL32" i="15"/>
  <c r="AZ33" i="15"/>
  <c r="BG32" i="15"/>
  <c r="CC23" i="31" l="1"/>
  <c r="CD23" i="31" s="1"/>
  <c r="AZ32" i="15"/>
  <c r="CC24" i="31" l="1"/>
  <c r="CD24" i="31" s="1"/>
  <c r="CC25" i="31" l="1"/>
  <c r="CD25" i="31" s="1"/>
  <c r="CC26" i="31" l="1"/>
  <c r="CD26" i="31" s="1"/>
  <c r="CC27" i="31" l="1"/>
  <c r="CD27" i="31" s="1"/>
  <c r="CC28" i="31" l="1"/>
  <c r="CD28" i="31" s="1"/>
  <c r="CC29" i="31" l="1"/>
  <c r="CD29" i="31" s="1"/>
  <c r="CC30" i="31" l="1"/>
  <c r="CD30" i="31" s="1"/>
  <c r="D34" i="15"/>
  <c r="D35" i="15"/>
  <c r="D36" i="15"/>
  <c r="CC31" i="31" l="1"/>
  <c r="CD31" i="31" s="1"/>
  <c r="D37" i="15"/>
  <c r="CC32" i="31" l="1"/>
  <c r="CD32" i="31" s="1"/>
  <c r="D38" i="15"/>
  <c r="D39" i="15"/>
  <c r="CC33" i="31" l="1"/>
  <c r="CD33" i="31" s="1"/>
  <c r="D40" i="15"/>
  <c r="CC34" i="31" l="1"/>
  <c r="CD34" i="31" s="1"/>
  <c r="D41" i="15"/>
  <c r="CC35" i="31" l="1"/>
  <c r="CD35" i="31" s="1"/>
  <c r="D42" i="15"/>
  <c r="CC36" i="31" l="1"/>
  <c r="CD36" i="31" s="1"/>
  <c r="D43" i="15"/>
  <c r="D44" i="15"/>
  <c r="CC37" i="31" l="1"/>
  <c r="CD37" i="31" s="1"/>
  <c r="D45" i="15"/>
  <c r="CC38" i="31" l="1"/>
  <c r="CC39" i="31" s="1"/>
  <c r="D46" i="15"/>
  <c r="CD38" i="31" l="1"/>
  <c r="CD39" i="31"/>
  <c r="CC40" i="31"/>
  <c r="D47" i="15"/>
  <c r="CD40" i="31" l="1"/>
  <c r="CC41" i="31"/>
  <c r="AY34" i="15"/>
  <c r="CD41" i="31" l="1"/>
  <c r="CC42" i="31"/>
  <c r="BJ31" i="15"/>
  <c r="AY35" i="15"/>
  <c r="AN31" i="15"/>
  <c r="BL31" i="15"/>
  <c r="CD42" i="31" l="1"/>
  <c r="CC43" i="31"/>
  <c r="BJ30" i="15"/>
  <c r="AY36" i="15"/>
  <c r="AN30" i="15"/>
  <c r="BL30" i="15"/>
  <c r="CD43" i="31" l="1"/>
  <c r="CC44" i="31"/>
  <c r="AY37" i="15"/>
  <c r="AY38" i="15" s="1"/>
  <c r="BJ29" i="15"/>
  <c r="AN29" i="15"/>
  <c r="AY39" i="15"/>
  <c r="CD44" i="31" l="1"/>
  <c r="CC45" i="31"/>
  <c r="AZ31" i="15"/>
  <c r="AY40" i="15"/>
  <c r="CD45" i="31" l="1"/>
  <c r="CC46" i="31"/>
  <c r="BO31" i="15"/>
  <c r="AY41" i="15"/>
  <c r="AZ30" i="15"/>
  <c r="CD46" i="31" l="1"/>
  <c r="CC47" i="31"/>
  <c r="AY42" i="15"/>
  <c r="BO30" i="15"/>
  <c r="CD47" i="31" l="1"/>
  <c r="CC48" i="31"/>
  <c r="AY43" i="15"/>
  <c r="BO29" i="15"/>
  <c r="AY44" i="15"/>
  <c r="CD48" i="31" l="1"/>
  <c r="CC49" i="31"/>
  <c r="AY45" i="15"/>
  <c r="CD49" i="31" l="1"/>
  <c r="CC50" i="31"/>
  <c r="AY46" i="15"/>
  <c r="BG31" i="15"/>
  <c r="CD50" i="31" l="1"/>
  <c r="CC51" i="31"/>
  <c r="AY47" i="15"/>
  <c r="BG30" i="15"/>
  <c r="CD51" i="31" l="1"/>
  <c r="CC52" i="31"/>
  <c r="BG29" i="15"/>
  <c r="CD52" i="31" l="1"/>
  <c r="CC53" i="31"/>
  <c r="CD53" i="31" l="1"/>
  <c r="CC54" i="31"/>
  <c r="CD54" i="31" l="1"/>
  <c r="CC55" i="31"/>
  <c r="CD55" i="31" l="1"/>
  <c r="CC56" i="31"/>
  <c r="CD56" i="31" l="1"/>
  <c r="CC57" i="31"/>
  <c r="CD57" i="31" l="1"/>
  <c r="CC58" i="31"/>
  <c r="CD58" i="31" l="1"/>
  <c r="CC59" i="31"/>
  <c r="CD59" i="31" l="1"/>
  <c r="CC60" i="31"/>
  <c r="CD60" i="31" l="1"/>
  <c r="CC61" i="31"/>
  <c r="CD61" i="31" l="1"/>
  <c r="CC62" i="31"/>
  <c r="CD62" i="31" l="1"/>
  <c r="CC63" i="31"/>
  <c r="CD63" i="31" l="1"/>
  <c r="CC64" i="31"/>
  <c r="CD64" i="31" l="1"/>
  <c r="CC65" i="31"/>
  <c r="CD65" i="31" l="1"/>
  <c r="CC66" i="31"/>
  <c r="CD66" i="31" l="1"/>
  <c r="CC67" i="31"/>
  <c r="CD67" i="31" l="1"/>
  <c r="CC68" i="31"/>
  <c r="CD68" i="31" l="1"/>
  <c r="CC69" i="31"/>
  <c r="CD69" i="31" l="1"/>
  <c r="CC70" i="31"/>
  <c r="CD70" i="31" l="1"/>
  <c r="CC71" i="31"/>
  <c r="CD71" i="31" l="1"/>
  <c r="CC72" i="31"/>
  <c r="CD72" i="31" l="1"/>
  <c r="CC73" i="31"/>
  <c r="CD73" i="31" l="1"/>
  <c r="CC74" i="31"/>
  <c r="CD74" i="31" l="1"/>
  <c r="CC75" i="31"/>
  <c r="CD75" i="31" l="1"/>
  <c r="CC76" i="31"/>
  <c r="CD76" i="31" l="1"/>
  <c r="CC77" i="31"/>
  <c r="CD77" i="31" l="1"/>
  <c r="CC78" i="31"/>
  <c r="CD78" i="31" l="1"/>
  <c r="CC79" i="31"/>
  <c r="CD79" i="31" l="1"/>
  <c r="CC80" i="31"/>
  <c r="CD80" i="31" l="1"/>
  <c r="CC81" i="31"/>
  <c r="CD81" i="31" l="1"/>
  <c r="CC82" i="31"/>
  <c r="CD82" i="31" l="1"/>
  <c r="CC83" i="31"/>
  <c r="CD83" i="31" l="1"/>
  <c r="CC84" i="31"/>
  <c r="CD84" i="31" l="1"/>
  <c r="CC85" i="31"/>
  <c r="CD85" i="31" l="1"/>
  <c r="CC86" i="31"/>
  <c r="CD86" i="31" l="1"/>
  <c r="CC87" i="31"/>
  <c r="CD87" i="31" l="1"/>
  <c r="CC88" i="31"/>
  <c r="CD88" i="31" l="1"/>
  <c r="CC89" i="31"/>
  <c r="CD89" i="31" l="1"/>
  <c r="CC90" i="31"/>
  <c r="CD90" i="31" l="1"/>
  <c r="CC91" i="31"/>
  <c r="CD91" i="31" l="1"/>
  <c r="CC92" i="31"/>
  <c r="CD92" i="31" l="1"/>
  <c r="CC93" i="31"/>
  <c r="CD93" i="31" l="1"/>
  <c r="CC94" i="31"/>
  <c r="CD94" i="31" l="1"/>
  <c r="CC95" i="31"/>
  <c r="CD95" i="31" l="1"/>
  <c r="CC96" i="31"/>
  <c r="CD96" i="31" l="1"/>
  <c r="CC97" i="31"/>
  <c r="CD97" i="31" l="1"/>
  <c r="CC98" i="31"/>
  <c r="CD98" i="31" l="1"/>
  <c r="CC99" i="31"/>
  <c r="CD99" i="31" l="1"/>
  <c r="CC100" i="31"/>
  <c r="CD100" i="31" l="1"/>
  <c r="CC101" i="31"/>
  <c r="CD101" i="31" l="1"/>
  <c r="CC102" i="31"/>
  <c r="CD102" i="31" l="1"/>
  <c r="CC103" i="31"/>
  <c r="CD103" i="31" l="1"/>
  <c r="CC104" i="31"/>
  <c r="CD104" i="31" l="1"/>
  <c r="CC105" i="31"/>
  <c r="CD105" i="31" l="1"/>
  <c r="CC106" i="31"/>
  <c r="CD106" i="31" l="1"/>
  <c r="CC107" i="31"/>
  <c r="CD107" i="31" l="1"/>
  <c r="CC108" i="31"/>
  <c r="CD108" i="31" l="1"/>
  <c r="CC109" i="31"/>
  <c r="CD109" i="31" l="1"/>
  <c r="CC110" i="31"/>
  <c r="CD110" i="31" l="1"/>
  <c r="CC111" i="31"/>
  <c r="CD111" i="31" l="1"/>
  <c r="CC112" i="31"/>
  <c r="CD112" i="31" l="1"/>
  <c r="CC113" i="31"/>
  <c r="CD113" i="31" l="1"/>
  <c r="CC114" i="31"/>
  <c r="CD114" i="31" l="1"/>
  <c r="CC115" i="31"/>
  <c r="CD115" i="31" l="1"/>
  <c r="CC116" i="31"/>
  <c r="CD116" i="31" l="1"/>
  <c r="CC117" i="31"/>
  <c r="CD117" i="31" l="1"/>
  <c r="CC118" i="31"/>
  <c r="CD118" i="31" l="1"/>
  <c r="CC119" i="31"/>
  <c r="CD119" i="31" l="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s="1"/>
  <c r="E16" i="10" s="1"/>
  <c r="AY11" i="15"/>
  <c r="AY12" i="15" s="1"/>
  <c r="D7" i="15"/>
  <c r="BH7" i="15"/>
  <c r="BR7" i="15" l="1"/>
  <c r="BP7" i="15"/>
  <c r="F24" i="10"/>
  <c r="BO8" i="15"/>
  <c r="AY13" i="15"/>
  <c r="BH8" i="15"/>
  <c r="AN8" i="15"/>
  <c r="F17" i="10"/>
  <c r="D8" i="15"/>
  <c r="BJ8" i="15"/>
  <c r="D9" i="15"/>
  <c r="BH9" i="15"/>
  <c r="BG8" i="15"/>
  <c r="BR8" i="15" l="1"/>
  <c r="BP8" i="15"/>
  <c r="BR9" i="15"/>
  <c r="BP9" i="15"/>
  <c r="BQ9" i="15"/>
  <c r="BQ7" i="15"/>
  <c r="BQ8" i="15"/>
  <c r="BH10" i="15"/>
  <c r="BL8" i="15"/>
  <c r="G9" i="10"/>
  <c r="AZ8" i="15"/>
  <c r="BJ7" i="15"/>
  <c r="H24" i="10"/>
  <c r="F9" i="10"/>
  <c r="G24" i="10"/>
  <c r="BO7" i="15"/>
  <c r="H9" i="10"/>
  <c r="BH11" i="15"/>
  <c r="H17" i="10"/>
  <c r="BO6" i="15"/>
  <c r="BG7" i="15"/>
  <c r="BG6" i="15" s="1"/>
  <c r="G17" i="10"/>
  <c r="D10" i="15"/>
  <c r="AN7" i="15"/>
  <c r="BQ10" i="15" l="1"/>
  <c r="BR10" i="15"/>
  <c r="BP10" i="15"/>
  <c r="BP11" i="15"/>
  <c r="BR11" i="15"/>
  <c r="BQ11" i="15"/>
  <c r="I9" i="10"/>
  <c r="J24" i="10"/>
  <c r="AN6" i="15"/>
  <c r="I24" i="10"/>
  <c r="BL7" i="15"/>
  <c r="I17" i="10"/>
  <c r="BJ6" i="15"/>
  <c r="AZ7" i="15"/>
  <c r="J9" i="10"/>
  <c r="D11" i="15"/>
  <c r="J17" i="10"/>
  <c r="BO5" i="15"/>
  <c r="BH12" i="15"/>
  <c r="BH13" i="15" s="1"/>
  <c r="BH14" i="15" s="1"/>
  <c r="BG5" i="15"/>
  <c r="BH15" i="15"/>
  <c r="BR14" i="15" l="1"/>
  <c r="BP14" i="15"/>
  <c r="BQ14" i="15"/>
  <c r="BP13" i="15"/>
  <c r="BQ13" i="15"/>
  <c r="BR13" i="15"/>
  <c r="BR12" i="15"/>
  <c r="BQ12" i="15"/>
  <c r="BP12" i="15"/>
  <c r="BP5" i="15"/>
  <c r="BR5" i="15"/>
  <c r="BQ15" i="15"/>
  <c r="BR15" i="15"/>
  <c r="BP15" i="15"/>
  <c r="BL6" i="15"/>
  <c r="AY21" i="15"/>
  <c r="K24" i="10"/>
  <c r="AN5" i="15"/>
  <c r="D21" i="15"/>
  <c r="M17" i="10"/>
  <c r="L9" i="10"/>
  <c r="J7" i="25"/>
  <c r="N17" i="10"/>
  <c r="AZ6" i="15"/>
  <c r="BJ5" i="15"/>
  <c r="M9" i="10"/>
  <c r="N9" i="10"/>
  <c r="M24" i="10"/>
  <c r="D12" i="15"/>
  <c r="L24" i="10"/>
  <c r="D24" i="10"/>
  <c r="K17" i="10"/>
  <c r="N24" i="10"/>
  <c r="BH16" i="15"/>
  <c r="D17" i="10"/>
  <c r="L17" i="10"/>
  <c r="K9" i="10"/>
  <c r="BP16" i="15" l="1"/>
  <c r="BR16" i="15"/>
  <c r="BQ16" i="15"/>
  <c r="D23" i="10"/>
  <c r="BQ5" i="15"/>
  <c r="N7" i="25"/>
  <c r="K7" i="25"/>
  <c r="D13" i="15"/>
  <c r="O9" i="10"/>
  <c r="BH17" i="15"/>
  <c r="BH18" i="15" s="1"/>
  <c r="D9" i="10"/>
  <c r="BH19" i="15"/>
  <c r="AY22" i="15"/>
  <c r="O17" i="10"/>
  <c r="F13" i="10"/>
  <c r="J8" i="25"/>
  <c r="J9" i="25" s="1"/>
  <c r="F27" i="10"/>
  <c r="O24" i="10"/>
  <c r="D22" i="15"/>
  <c r="BR18" i="15" l="1"/>
  <c r="BQ18" i="15"/>
  <c r="BP18" i="15"/>
  <c r="N9" i="25"/>
  <c r="K9" i="25"/>
  <c r="BQ17" i="15"/>
  <c r="BR17" i="15"/>
  <c r="BP17" i="15"/>
  <c r="N8" i="25"/>
  <c r="K8" i="25"/>
  <c r="BR19" i="15"/>
  <c r="BP19" i="15"/>
  <c r="BQ19" i="15"/>
  <c r="BH20" i="15"/>
  <c r="P24" i="10"/>
  <c r="Q17" i="10"/>
  <c r="H27" i="10"/>
  <c r="R24" i="10"/>
  <c r="G13" i="10"/>
  <c r="H13" i="10"/>
  <c r="Q24" i="10"/>
  <c r="P9" i="10"/>
  <c r="P17" i="10"/>
  <c r="R17" i="10"/>
  <c r="J10" i="25"/>
  <c r="G27" i="10"/>
  <c r="J11" i="25"/>
  <c r="Q9" i="10"/>
  <c r="R9" i="10"/>
  <c r="BR20" i="15" l="1"/>
  <c r="BQ20" i="15"/>
  <c r="BP20" i="15"/>
  <c r="N11" i="25"/>
  <c r="K11" i="25"/>
  <c r="N10" i="25"/>
  <c r="K10" i="25"/>
  <c r="BH21" i="15"/>
  <c r="I13" i="10"/>
  <c r="J27" i="10"/>
  <c r="S24" i="10"/>
  <c r="J13" i="10"/>
  <c r="S9" i="10"/>
  <c r="S17" i="10"/>
  <c r="J12" i="25"/>
  <c r="I27" i="10"/>
  <c r="BP21" i="15" l="1"/>
  <c r="BQ21" i="15"/>
  <c r="BR21" i="15"/>
  <c r="K12" i="25"/>
  <c r="N12" i="25"/>
  <c r="BH22" i="15"/>
  <c r="T17" i="10"/>
  <c r="T9" i="10"/>
  <c r="K13" i="10"/>
  <c r="T24" i="10"/>
  <c r="K27" i="10"/>
  <c r="J13" i="25"/>
  <c r="BH23" i="15"/>
  <c r="BH24" i="15"/>
  <c r="BH25" i="15"/>
  <c r="BP24" i="15" l="1"/>
  <c r="BR24" i="15"/>
  <c r="BQ24" i="15"/>
  <c r="BP23" i="15"/>
  <c r="BR23" i="15"/>
  <c r="BQ23" i="15"/>
  <c r="BR22" i="15"/>
  <c r="BQ22" i="15"/>
  <c r="BP22" i="15"/>
  <c r="K13" i="25"/>
  <c r="N13" i="25"/>
  <c r="BQ25" i="15"/>
  <c r="BR25" i="15"/>
  <c r="BP25" i="15"/>
  <c r="W17" i="10"/>
  <c r="U17" i="10"/>
  <c r="L13" i="10"/>
  <c r="X9" i="10"/>
  <c r="W24" i="10"/>
  <c r="L27" i="10"/>
  <c r="W9" i="10"/>
  <c r="X17" i="10"/>
  <c r="V17" i="10"/>
  <c r="BH26" i="15"/>
  <c r="V24" i="10"/>
  <c r="V9" i="10"/>
  <c r="X24" i="10"/>
  <c r="U24" i="10"/>
  <c r="J14" i="25"/>
  <c r="U9" i="10"/>
  <c r="BP26" i="15" l="1"/>
  <c r="BR26" i="15"/>
  <c r="BQ26" i="15"/>
  <c r="K14" i="25"/>
  <c r="N14" i="25"/>
  <c r="M13" i="10"/>
  <c r="Y17" i="10"/>
  <c r="J15" i="25"/>
  <c r="Y9" i="10"/>
  <c r="M27" i="10"/>
  <c r="BH27" i="15"/>
  <c r="Y24" i="10"/>
  <c r="K15" i="25" l="1"/>
  <c r="N15" i="25"/>
  <c r="BQ27" i="15"/>
  <c r="BR27" i="15"/>
  <c r="BP27" i="15"/>
  <c r="Z24" i="10"/>
  <c r="Z17" i="10"/>
  <c r="BH28" i="15"/>
  <c r="Z9" i="10"/>
  <c r="N13" i="10"/>
  <c r="N27" i="10"/>
  <c r="BP28" i="15" l="1"/>
  <c r="BR28" i="15"/>
  <c r="BQ28" i="15"/>
  <c r="AA17" i="10"/>
  <c r="AA24" i="10"/>
  <c r="BH29" i="15"/>
  <c r="AA9" i="10"/>
  <c r="BQ29" i="15" l="1"/>
  <c r="BR29" i="15"/>
  <c r="BP29" i="15"/>
  <c r="AB17" i="10"/>
  <c r="BH30" i="15"/>
  <c r="AB9" i="10"/>
  <c r="AB24" i="10"/>
  <c r="BR30" i="15" l="1"/>
  <c r="BQ30" i="15"/>
  <c r="BP30" i="15"/>
  <c r="AC17" i="10"/>
  <c r="AC9" i="10"/>
  <c r="AC24" i="10"/>
  <c r="BH31" i="15"/>
  <c r="BR31" i="15" l="1"/>
  <c r="BQ31" i="15"/>
  <c r="BP31" i="15"/>
  <c r="AD9" i="10"/>
  <c r="AD24" i="10"/>
  <c r="AD17" i="10"/>
  <c r="BH32" i="15"/>
  <c r="BR32" i="15" l="1"/>
  <c r="BP32" i="15"/>
  <c r="BQ32" i="15"/>
  <c r="BH33" i="15"/>
  <c r="AE17" i="10"/>
  <c r="AE24" i="10"/>
  <c r="AE9" i="10"/>
  <c r="BR33" i="15" l="1"/>
  <c r="BP33" i="15"/>
  <c r="BQ33" i="15"/>
  <c r="AF17" i="10"/>
  <c r="AF9" i="10"/>
  <c r="BH34" i="15"/>
  <c r="AF24" i="10"/>
  <c r="BQ34" i="15" l="1"/>
  <c r="BR34" i="15"/>
  <c r="BP34" i="15"/>
  <c r="AG24" i="10"/>
  <c r="BH35" i="15"/>
  <c r="AG17" i="10"/>
  <c r="AG9" i="10"/>
  <c r="BR35" i="15" l="1"/>
  <c r="BQ35" i="15"/>
  <c r="BP35" i="15"/>
  <c r="AH24" i="10"/>
  <c r="AH17" i="10"/>
  <c r="AH9" i="10"/>
  <c r="BH36" i="15"/>
  <c r="BP36" i="15" l="1"/>
  <c r="BQ36" i="15"/>
  <c r="BR36" i="15"/>
  <c r="AI24" i="10"/>
  <c r="BH37" i="15"/>
  <c r="AI9" i="10"/>
  <c r="AI17" i="10"/>
  <c r="BR37" i="15" l="1"/>
  <c r="BP37" i="15"/>
  <c r="BQ37" i="15"/>
  <c r="AJ24" i="10"/>
  <c r="BH38" i="15"/>
  <c r="AJ17" i="10"/>
  <c r="AJ9" i="10"/>
  <c r="BQ38" i="15" l="1"/>
  <c r="BP38" i="15"/>
  <c r="BR38" i="15"/>
  <c r="AK9" i="10"/>
  <c r="AK17" i="10"/>
  <c r="AK24" i="10"/>
  <c r="BH39" i="15"/>
  <c r="BR39" i="15" l="1"/>
  <c r="BQ39" i="15"/>
  <c r="BP39" i="15"/>
  <c r="AL24" i="10"/>
  <c r="AL9" i="10"/>
  <c r="AL17" i="10"/>
  <c r="BH40" i="15"/>
  <c r="BQ40" i="15" l="1"/>
  <c r="BR40" i="15"/>
  <c r="BP40" i="15"/>
  <c r="AM9" i="10"/>
  <c r="AM17" i="10"/>
  <c r="AM24" i="10"/>
  <c r="BH41" i="15"/>
  <c r="BQ41" i="15" l="1"/>
  <c r="BP41" i="15"/>
  <c r="BR41" i="15"/>
  <c r="AN24" i="10"/>
  <c r="BH42" i="15"/>
  <c r="AN17" i="10"/>
  <c r="AN9" i="10"/>
  <c r="BR42" i="15" l="1"/>
  <c r="BP42" i="15"/>
  <c r="BQ42" i="15"/>
  <c r="BH43" i="15"/>
  <c r="AO9" i="10"/>
  <c r="AO24" i="10"/>
  <c r="AO17" i="10"/>
  <c r="BR43" i="15" l="1"/>
  <c r="BP43" i="15"/>
  <c r="BQ43" i="15"/>
  <c r="AP9" i="10"/>
  <c r="BH44" i="15"/>
  <c r="AP17" i="10"/>
  <c r="AP24" i="10"/>
  <c r="BR44" i="15" l="1"/>
  <c r="BQ44" i="15"/>
  <c r="BP44" i="15"/>
  <c r="BH45" i="15"/>
  <c r="AQ24" i="10"/>
  <c r="AQ9" i="10"/>
  <c r="AQ17" i="10"/>
  <c r="BR45" i="15" l="1"/>
  <c r="BQ45" i="15"/>
  <c r="BP45" i="15"/>
  <c r="AR17" i="10"/>
  <c r="AR9" i="10"/>
  <c r="BH46" i="15"/>
  <c r="AR24" i="10"/>
  <c r="BR46" i="15" l="1"/>
  <c r="BP46" i="15"/>
  <c r="BQ46" i="15"/>
  <c r="BH47" i="15"/>
  <c r="AS24" i="10"/>
  <c r="AS17" i="10"/>
  <c r="AS9" i="10"/>
  <c r="BR47" i="15" l="1"/>
  <c r="BP47" i="15"/>
  <c r="BQ47" i="15"/>
  <c r="BH48" i="15"/>
  <c r="AT17" i="10"/>
  <c r="AT9" i="10"/>
  <c r="AT24" i="10"/>
  <c r="BP48" i="15" l="1"/>
  <c r="BQ48" i="15"/>
  <c r="BR48" i="15"/>
  <c r="BH49" i="15"/>
  <c r="AU24" i="10"/>
  <c r="AU9" i="10"/>
  <c r="AU17" i="10"/>
  <c r="BR49" i="15" l="1"/>
  <c r="BQ49" i="15"/>
  <c r="BP49" i="15"/>
  <c r="AV24" i="10"/>
  <c r="AV17" i="10"/>
  <c r="BH50" i="15"/>
  <c r="AV9" i="10"/>
  <c r="BP50" i="15" l="1"/>
  <c r="BR50" i="15"/>
  <c r="BQ50" i="15"/>
  <c r="BH51" i="15"/>
  <c r="AW17" i="10"/>
  <c r="AW24" i="10"/>
  <c r="AW9" i="10"/>
  <c r="BR51" i="15" l="1"/>
  <c r="BQ51" i="15"/>
  <c r="BP51" i="15"/>
  <c r="BH52" i="15"/>
  <c r="AX24" i="10"/>
  <c r="AX9" i="10"/>
  <c r="AX17" i="10"/>
  <c r="BP52" i="15" l="1"/>
  <c r="BR52" i="15"/>
  <c r="BQ52" i="15"/>
  <c r="AY17" i="10"/>
  <c r="AY24" i="10"/>
  <c r="BH53" i="15"/>
  <c r="AY9" i="10"/>
  <c r="BQ53" i="15" l="1"/>
  <c r="BP53" i="15"/>
  <c r="BR53" i="15"/>
  <c r="BH54" i="15"/>
  <c r="AZ9" i="10"/>
  <c r="AZ24" i="10"/>
  <c r="AZ17" i="10"/>
  <c r="BR54" i="15" l="1"/>
  <c r="BQ54" i="15"/>
  <c r="BP54" i="15"/>
  <c r="BH55" i="15"/>
  <c r="BA17" i="10"/>
  <c r="BA24" i="10"/>
  <c r="BA9" i="10"/>
  <c r="BQ55" i="15" l="1"/>
  <c r="BR55" i="15"/>
  <c r="BP55" i="15"/>
  <c r="BH56" i="15"/>
  <c r="BQ56" i="15" l="1"/>
  <c r="BP56" i="15"/>
  <c r="BR56" i="15"/>
  <c r="BH57" i="15"/>
  <c r="BQ57" i="15" l="1"/>
  <c r="BR57" i="15"/>
  <c r="BP57" i="15"/>
  <c r="BH58" i="15"/>
  <c r="BP58" i="15" l="1"/>
  <c r="BQ58" i="15"/>
  <c r="BR58" i="15"/>
  <c r="BH59" i="15"/>
  <c r="BQ59" i="15" l="1"/>
  <c r="BP59" i="15"/>
  <c r="BR59" i="15"/>
  <c r="BH60" i="15"/>
  <c r="BQ60" i="15" l="1"/>
  <c r="BR60" i="15"/>
  <c r="BP60" i="15"/>
  <c r="BH61" i="15"/>
  <c r="BP61" i="15" l="1"/>
  <c r="BR61" i="15"/>
  <c r="BQ61" i="15"/>
  <c r="BH62" i="15"/>
  <c r="BR62" i="15" l="1"/>
  <c r="BP62" i="15"/>
  <c r="BQ62" i="15"/>
  <c r="BH63" i="15"/>
  <c r="BP63" i="15" l="1"/>
  <c r="BR63" i="15"/>
  <c r="BQ63" i="15"/>
  <c r="BH64" i="15"/>
  <c r="BP64" i="15" l="1"/>
  <c r="BR64" i="15"/>
  <c r="BQ64" i="15"/>
  <c r="BH65" i="15"/>
  <c r="BP65" i="15" l="1"/>
  <c r="BQ65" i="15"/>
  <c r="BR65" i="15"/>
  <c r="BH66" i="15"/>
  <c r="BR66" i="15" l="1"/>
  <c r="BQ66" i="15"/>
  <c r="BP66" i="15"/>
  <c r="BH67" i="15"/>
  <c r="BQ67" i="15" l="1"/>
  <c r="BP67" i="15"/>
  <c r="BR67" i="15"/>
  <c r="BH68" i="15"/>
  <c r="BR68" i="15" l="1"/>
  <c r="BQ68" i="15"/>
  <c r="BP68" i="15"/>
  <c r="BH69" i="15"/>
  <c r="BP69" i="15" l="1"/>
  <c r="BR69" i="15"/>
  <c r="BQ69" i="15"/>
  <c r="BH70" i="15"/>
  <c r="BP70" i="15" l="1"/>
  <c r="BQ70" i="15"/>
  <c r="BR70" i="15"/>
  <c r="BH71" i="15"/>
  <c r="BP71" i="15" l="1"/>
  <c r="BQ71" i="15"/>
  <c r="BR71" i="15"/>
</calcChain>
</file>

<file path=xl/sharedStrings.xml><?xml version="1.0" encoding="utf-8"?>
<sst xmlns="http://schemas.openxmlformats.org/spreadsheetml/2006/main" count="2074" uniqueCount="1058">
  <si>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</si>
  <si>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</si>
  <si>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</si>
  <si>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</si>
  <si>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</si>
  <si>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</si>
  <si>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</si>
  <si>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</si>
  <si>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</si>
  <si>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</si>
  <si>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</si>
  <si>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</si>
  <si>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</si>
  <si>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</si>
  <si>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</si>
  <si>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</si>
  <si>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</si>
  <si>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</si>
  <si>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</si>
  <si>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</si>
  <si>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</si>
  <si>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</si>
  <si>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</si>
  <si>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</si>
  <si>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</si>
  <si>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</si>
  <si>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</si>
  <si>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</si>
  <si>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</si>
  <si>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</si>
  <si>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</si>
  <si>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</si>
  <si>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</si>
  <si>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</si>
  <si>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</si>
  <si>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</si>
  <si>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</si>
  <si>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</si>
  <si>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</si>
  <si>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</si>
  <si>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</si>
  <si>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</si>
  <si>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</si>
  <si>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</si>
  <si>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</si>
  <si>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</si>
  <si>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</si>
  <si>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</si>
  <si>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</si>
  <si>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</si>
  <si>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</si>
  <si>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</si>
  <si>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</si>
  <si>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</si>
  <si>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</si>
  <si>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</si>
  <si>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</si>
  <si>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</si>
  <si>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</si>
  <si>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</si>
  <si>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</si>
  <si>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</si>
  <si>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</si>
  <si>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</si>
  <si>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</si>
  <si>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</si>
  <si>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</si>
  <si>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</si>
  <si>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</si>
  <si>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</si>
  <si>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</si>
  <si>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</si>
  <si>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Traveller Type</t>
  </si>
  <si>
    <t>Single</t>
  </si>
  <si>
    <t>Buttons</t>
  </si>
  <si>
    <t>Traveller Children</t>
  </si>
  <si>
    <t>0</t>
  </si>
  <si>
    <t>Hidden</t>
  </si>
  <si>
    <t>Policy Start Date</t>
  </si>
  <si>
    <t>Date</t>
  </si>
  <si>
    <t>dateAsString(today())</t>
  </si>
  <si>
    <t>policyInceptionDate</t>
  </si>
  <si>
    <t>Policy End Date</t>
  </si>
  <si>
    <t>isDate(policyStartDate) ? dateAsString(addYears(date(policyStartDate), 1)) : ''</t>
  </si>
  <si>
    <t>policyExpiryDate</t>
  </si>
  <si>
    <t>Number</t>
  </si>
  <si>
    <t>12</t>
  </si>
  <si>
    <t>Destination</t>
  </si>
  <si>
    <t>America</t>
  </si>
  <si>
    <t>Rating State</t>
  </si>
  <si>
    <t>VIC</t>
  </si>
  <si>
    <t>Rating Secondary</t>
  </si>
  <si>
    <t>Contact</t>
  </si>
  <si>
    <t>Contact Name</t>
  </si>
  <si>
    <t>Your name</t>
  </si>
  <si>
    <t>customerName</t>
  </si>
  <si>
    <t>Contact Email</t>
  </si>
  <si>
    <t>Email</t>
  </si>
  <si>
    <t>customerEmail</t>
  </si>
  <si>
    <t>Contact Phone</t>
  </si>
  <si>
    <t>Phone</t>
  </si>
  <si>
    <t>customerPhone</t>
  </si>
  <si>
    <t>Contact Mobile</t>
  </si>
  <si>
    <t>Mobile</t>
  </si>
  <si>
    <t>customerMobile</t>
  </si>
  <si>
    <t>Personal</t>
  </si>
  <si>
    <t>None</t>
  </si>
  <si>
    <t>Please enter the details of the individuals who will be travelling under this policy.</t>
  </si>
  <si>
    <t>No</t>
  </si>
  <si>
    <t>5</t>
  </si>
  <si>
    <t>3</t>
  </si>
  <si>
    <t>Date of birth</t>
  </si>
  <si>
    <t>Your Details Heading</t>
  </si>
  <si>
    <t>Please complete the remaining information to finalise your quote.</t>
  </si>
  <si>
    <t>Contact Heading</t>
  </si>
  <si>
    <t>Residential Address</t>
  </si>
  <si>
    <t>Contact Address</t>
  </si>
  <si>
    <t>Address</t>
  </si>
  <si>
    <t>Contact Town</t>
  </si>
  <si>
    <t>Town</t>
  </si>
  <si>
    <t>Contact State</t>
  </si>
  <si>
    <t>Select</t>
  </si>
  <si>
    <t>State</t>
  </si>
  <si>
    <t>Contact Postcode</t>
  </si>
  <si>
    <t>Postcode</t>
  </si>
  <si>
    <t>Postal Heading</t>
  </si>
  <si>
    <t>Postal Address</t>
  </si>
  <si>
    <t>Postal Town</t>
  </si>
  <si>
    <t>Postal State</t>
  </si>
  <si>
    <t>Postal Postcode</t>
  </si>
  <si>
    <t>Disclosure</t>
  </si>
  <si>
    <t>Disclosure Heading</t>
  </si>
  <si>
    <t>Duty of Disclosure</t>
  </si>
  <si>
    <t>Claim</t>
  </si>
  <si>
    <t>Yes/No</t>
  </si>
  <si>
    <t>Declined</t>
  </si>
  <si>
    <t>Text Area</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</si>
  <si>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</si>
  <si>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</si>
  <si>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</si>
  <si>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</si>
  <si>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</si>
  <si>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</si>
  <si>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Select payment option</t>
  </si>
  <si>
    <t>Payment Methods</t>
  </si>
  <si>
    <t>Payment Method</t>
  </si>
  <si>
    <t>How would you like to pay for your travel insurance policy today?</t>
  </si>
  <si>
    <t>Credit Card Heading</t>
  </si>
  <si>
    <t>paymentMethod != 'Visa' &amp;&amp; paymentMethod != 'Mastercard'</t>
  </si>
  <si>
    <t>Credit Card Details</t>
  </si>
  <si>
    <t>Credit Card Number</t>
  </si>
  <si>
    <t>6</t>
  </si>
  <si>
    <t>Card number</t>
  </si>
  <si>
    <t>isCreditCardNumber()</t>
  </si>
  <si>
    <t>_ _ _ _   _ _ _ _   _ _ _ _   _ _ _ _</t>
  </si>
  <si>
    <t>Credit Card Name</t>
  </si>
  <si>
    <t>Name on card</t>
  </si>
  <si>
    <t>isName()</t>
  </si>
  <si>
    <t>Credit Card Expiry Date</t>
  </si>
  <si>
    <t>Expiry date</t>
  </si>
  <si>
    <t>isExpiryDate()</t>
  </si>
  <si>
    <t>_ _ / _ _</t>
  </si>
  <si>
    <t>Credit Card CCV</t>
  </si>
  <si>
    <t>CCV</t>
  </si>
  <si>
    <t>isCCV()</t>
  </si>
  <si>
    <t>_ _ _</t>
  </si>
  <si>
    <t>Direct Debit Heading</t>
  </si>
  <si>
    <t>paymentMethod != 'Direct Debit'</t>
  </si>
  <si>
    <t>Direct Debit Details</t>
  </si>
  <si>
    <t>Direct Debit Account Name</t>
  </si>
  <si>
    <t>Account name</t>
  </si>
  <si>
    <t>Direct Debit BSB</t>
  </si>
  <si>
    <t>BSB</t>
  </si>
  <si>
    <t>isBSB()</t>
  </si>
  <si>
    <t>_ _ _   _ _ _</t>
  </si>
  <si>
    <t>Direct Debit Account Number</t>
  </si>
  <si>
    <t>Account number</t>
  </si>
  <si>
    <t>isAccountNumber()</t>
  </si>
  <si>
    <t>Legal Terms</t>
  </si>
  <si>
    <t>Terms And Conditions</t>
  </si>
  <si>
    <t>Terms &amp; Conditions</t>
  </si>
  <si>
    <t xml:space="preserve">    &lt;p&gt;&lt;strong&gt;Terms and Conditions&lt;/strong&gt;&lt;/p&gt;
    &lt;ol&gt;
        &lt;li&gt;Term 1.&lt;/li&gt;
        &lt;li&gt;Term 2.&lt;/li&gt;
        &lt;li&gt;Term 3.&lt;/li&gt;
    &lt;/ol&gt;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</si>
  <si>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</si>
  <si>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</si>
  <si>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</si>
  <si>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</si>
  <si>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</si>
  <si>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</si>
  <si>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</si>
  <si>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</si>
  <si>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</si>
  <si>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</si>
  <si>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</si>
  <si>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</si>
  <si>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</si>
  <si>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</si>
  <si>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</si>
  <si>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</si>
  <si>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</si>
  <si>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</si>
  <si>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</si>
  <si>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</si>
  <si>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</si>
  <si>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</si>
  <si>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</si>
  <si>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</si>
  <si>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</si>
  <si>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</si>
  <si>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</si>
  <si>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</si>
  <si>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</si>
  <si>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</si>
  <si>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</si>
  <si>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</si>
  <si>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</si>
  <si>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</si>
  <si>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</si>
  <si>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</si>
  <si>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</si>
  <si>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</si>
  <si>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</si>
  <si>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</si>
  <si>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</si>
  <si>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</si>
  <si>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</si>
  <si>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</si>
  <si>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</si>
  <si>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Repeating 1</t>
  </si>
  <si>
    <t>Repeating 2</t>
  </si>
  <si>
    <t>Repeating 3</t>
  </si>
  <si>
    <t>Repeating 4</t>
  </si>
  <si>
    <t>Repeating 5</t>
  </si>
  <si>
    <t>Question Options</t>
  </si>
  <si>
    <t>Display</t>
  </si>
  <si>
    <t>Config Buttons</t>
  </si>
  <si>
    <t>Config Radio</t>
  </si>
  <si>
    <t>Config Select</t>
  </si>
  <si>
    <t>Individual</t>
  </si>
  <si>
    <t>fa-user</t>
  </si>
  <si>
    <t>Couple</t>
  </si>
  <si>
    <t>fa-user-plus</t>
  </si>
  <si>
    <t>Family</t>
  </si>
  <si>
    <t>fa-users</t>
  </si>
  <si>
    <t>Option 2</t>
  </si>
  <si>
    <t>Option 3</t>
  </si>
  <si>
    <t>glyphicon-ok md</t>
  </si>
  <si>
    <t>glyphicon-remove md</t>
  </si>
  <si>
    <t>ACT</t>
  </si>
  <si>
    <t>NSW</t>
  </si>
  <si>
    <t>NT</t>
  </si>
  <si>
    <t>QLD</t>
  </si>
  <si>
    <t>SA</t>
  </si>
  <si>
    <t>TAS</t>
  </si>
  <si>
    <t>WA</t>
  </si>
  <si>
    <t>Asia</t>
  </si>
  <si>
    <t>Europe</t>
  </si>
  <si>
    <t>Africa</t>
  </si>
  <si>
    <t>Oceania</t>
  </si>
  <si>
    <t>Other</t>
  </si>
  <si>
    <t>Options 13</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</si>
  <si>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</si>
  <si>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</si>
  <si>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</si>
  <si>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</si>
  <si>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</si>
  <si>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</si>
  <si>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</si>
  <si>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</si>
  <si>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</si>
  <si>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</si>
  <si>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</si>
  <si>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</si>
  <si>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</si>
  <si>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</si>
  <si>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</si>
  <si>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</si>
  <si>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</si>
  <si>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</si>
  <si>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</si>
  <si>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</si>
  <si>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</si>
  <si>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</si>
  <si>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</si>
  <si>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</si>
  <si>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</si>
  <si>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</si>
  <si>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</si>
  <si>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Decined</t>
  </si>
  <si>
    <t>Hard Referral</t>
  </si>
  <si>
    <t>Decline</t>
  </si>
  <si>
    <t>Error</t>
  </si>
  <si>
    <t>No Cover Selected</t>
  </si>
  <si>
    <t>Test 1</t>
  </si>
  <si>
    <t>Test 2</t>
  </si>
  <si>
    <t>Test 3</t>
  </si>
  <si>
    <t>Test 4</t>
  </si>
  <si>
    <t>Settings</t>
  </si>
  <si>
    <t>Risk Name</t>
  </si>
  <si>
    <t>Field Code Prefix</t>
  </si>
  <si>
    <t>Rating Factors</t>
  </si>
  <si>
    <t>Buyers Agent / Buyers Advocate</t>
  </si>
  <si>
    <t>Leasing</t>
  </si>
  <si>
    <t>Real Estate Agents - Sales</t>
  </si>
  <si>
    <t>Valuations</t>
  </si>
  <si>
    <t>Checks</t>
  </si>
  <si>
    <t>Include Risk</t>
  </si>
  <si>
    <t>Premium</t>
  </si>
  <si>
    <t>Base Premium</t>
  </si>
  <si>
    <t>Age Loading</t>
  </si>
  <si>
    <t>Destination Loading</t>
  </si>
  <si>
    <t>Commission</t>
  </si>
  <si>
    <t>Sales Commission</t>
  </si>
  <si>
    <t>Net Premium</t>
  </si>
  <si>
    <t>Statutory Rates</t>
  </si>
  <si>
    <t>Risk Type</t>
  </si>
  <si>
    <t>General</t>
  </si>
  <si>
    <t>ESL Applicability</t>
  </si>
  <si>
    <t>Not Applicable</t>
  </si>
  <si>
    <t>Jurisdiction</t>
  </si>
  <si>
    <t>Tourist Levy</t>
  </si>
  <si>
    <t>Payment</t>
  </si>
  <si>
    <t>Sales Tax</t>
  </si>
  <si>
    <t>Public Liability</t>
  </si>
  <si>
    <t>Key Prefix</t>
  </si>
  <si>
    <t>PL</t>
  </si>
  <si>
    <t>Base premium</t>
  </si>
  <si>
    <t>Total Premium</t>
  </si>
  <si>
    <t>Blah</t>
  </si>
  <si>
    <t>Val</t>
  </si>
  <si>
    <t>Applicable</t>
  </si>
  <si>
    <t>ESL Rate</t>
  </si>
  <si>
    <t>GST Rate</t>
  </si>
  <si>
    <t>SD Rate</t>
  </si>
  <si>
    <t>ESL</t>
  </si>
  <si>
    <t>GST</t>
  </si>
  <si>
    <t>SD</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</si>
  <si>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</si>
  <si>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</si>
  <si>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</si>
  <si>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</si>
  <si>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</si>
  <si>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</si>
  <si>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</si>
  <si>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</si>
  <si>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</si>
  <si>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</si>
  <si>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</si>
  <si>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</si>
  <si>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Default</t>
  </si>
  <si>
    <t>Number Of Instalments</t>
  </si>
  <si>
    <t>Once Off Fee</t>
  </si>
  <si>
    <t>Per Instalment Fee</t>
  </si>
  <si>
    <t>Interest Rate</t>
  </si>
  <si>
    <t>Funded</t>
  </si>
  <si>
    <t>EFT</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</si>
  <si>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</si>
  <si>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</si>
  <si>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</si>
  <si>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</si>
  <si>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</si>
  <si>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</si>
  <si>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</si>
  <si>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</si>
  <si>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</si>
  <si>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</si>
  <si>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</si>
  <si>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</si>
  <si>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</si>
  <si>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</si>
  <si>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</si>
  <si>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</si>
  <si>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</si>
  <si>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</si>
  <si>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</si>
  <si>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</si>
  <si>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</si>
  <si>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</si>
  <si>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</si>
  <si>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</si>
  <si>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</si>
  <si>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</si>
  <si>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</si>
  <si>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</si>
  <si>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</si>
  <si>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</si>
  <si>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</si>
  <si>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</si>
  <si>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</si>
  <si>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</si>
  <si>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</si>
  <si>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</si>
  <si>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</si>
  <si>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Arvo</t>
  </si>
  <si>
    <t>Body Text</t>
  </si>
  <si>
    <t xml:space="preserve">Labels </t>
  </si>
  <si>
    <t>Font Weight</t>
  </si>
  <si>
    <t>Primary Colours</t>
  </si>
  <si>
    <t>Background 1</t>
  </si>
  <si>
    <t>#FFFFFF</t>
  </si>
  <si>
    <t>Background 2</t>
  </si>
  <si>
    <t>#f3f3f3</t>
  </si>
  <si>
    <t>Background 3</t>
  </si>
  <si>
    <t>#d3d3d3</t>
  </si>
  <si>
    <t>Foreground 1</t>
  </si>
  <si>
    <t>#65686b</t>
  </si>
  <si>
    <t>Foreground 2</t>
  </si>
  <si>
    <t>#75787b</t>
  </si>
  <si>
    <t>Accent 1</t>
  </si>
  <si>
    <t>#006ac6</t>
  </si>
  <si>
    <t>Accent 2</t>
  </si>
  <si>
    <t>Borders</t>
  </si>
  <si>
    <t>transparent</t>
  </si>
  <si>
    <t>#e4970a</t>
  </si>
  <si>
    <t>#e40a20</t>
  </si>
  <si>
    <t>Tooltip Icon</t>
  </si>
  <si>
    <t>fa-question-circle</t>
  </si>
  <si>
    <t>Default Border Radius</t>
  </si>
  <si>
    <t>Scroll Duration Multiplier</t>
  </si>
  <si>
    <t>Sidebar Width</t>
  </si>
  <si>
    <t>Sidebar Payment Options</t>
  </si>
  <si>
    <t>Show Price If Declined</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</si>
  <si>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</si>
  <si>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</si>
  <si>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</si>
  <si>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</si>
  <si>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</si>
  <si>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</si>
  <si>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</si>
  <si>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</si>
  <si>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</si>
  <si>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</si>
  <si>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</si>
  <si>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</si>
  <si>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</si>
  <si>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</si>
  <si>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</si>
  <si>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</si>
  <si>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</si>
  <si>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</si>
  <si>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</si>
  <si>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</si>
  <si>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</si>
  <si>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</si>
  <si>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</si>
  <si>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</si>
  <si>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</si>
  <si>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</si>
  <si>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</si>
  <si>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</si>
  <si>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</si>
  <si>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</si>
  <si>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</si>
  <si>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</si>
  <si>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</si>
  <si>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</si>
  <si>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</si>
  <si>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</si>
  <si>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</si>
  <si>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</si>
  <si>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</si>
  <si>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</si>
  <si>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</si>
  <si>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</si>
  <si>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</si>
  <si>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</si>
  <si>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</si>
  <si>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</si>
  <si>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</si>
  <si>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</si>
  <si>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</si>
  <si>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</si>
  <si>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</si>
  <si>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</si>
  <si>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</si>
  <si>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</si>
  <si>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</si>
  <si>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</si>
  <si>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</si>
  <si>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</si>
  <si>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</si>
  <si>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</si>
  <si>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</si>
  <si>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</si>
  <si>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</si>
  <si>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</si>
  <si>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</si>
  <si>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</si>
  <si>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</si>
  <si>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</si>
  <si>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</si>
  <si>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</si>
  <si>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</si>
  <si>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</si>
  <si>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</si>
  <si>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</si>
  <si>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</si>
  <si>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</si>
  <si>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</si>
  <si>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</si>
  <si>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</si>
  <si>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</si>
  <si>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</si>
  <si>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</si>
  <si>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</si>
  <si>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</si>
  <si>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</si>
  <si>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</si>
  <si>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</si>
  <si>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</si>
  <si>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</si>
  <si>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</si>
  <si>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</si>
  <si>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</si>
  <si>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</si>
  <si>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</si>
  <si>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</si>
  <si>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</si>
  <si>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</si>
  <si>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</si>
  <si>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</si>
  <si>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</si>
  <si>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</si>
  <si>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</si>
  <si>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</si>
  <si>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</si>
  <si>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</si>
  <si>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</si>
  <si>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</si>
  <si>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</si>
  <si>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Heading 1</t>
  </si>
  <si>
    <t>section h2</t>
  </si>
  <si>
    <t>35px</t>
  </si>
  <si>
    <t>500</t>
  </si>
  <si>
    <t>10px</t>
  </si>
  <si>
    <t>section h3</t>
  </si>
  <si>
    <t>24px</t>
  </si>
  <si>
    <t>section h4</t>
  </si>
  <si>
    <t>section p</t>
  </si>
  <si>
    <t>5px</t>
  </si>
  <si>
    <t>Form Fields</t>
  </si>
  <si>
    <t>Field Wrapper</t>
  </si>
  <si>
    <t>formly-field .form-group</t>
  </si>
  <si>
    <t>Field Content</t>
  </si>
  <si>
    <t>formly-field .field-content</t>
  </si>
  <si>
    <t>formly-field label</t>
  </si>
  <si>
    <t>16px</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</si>
  <si>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</si>
  <si>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</si>
  <si>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</si>
  <si>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</si>
  <si>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</si>
  <si>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</si>
  <si>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</si>
  <si>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</si>
  <si>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</si>
  <si>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</si>
  <si>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</si>
  <si>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</si>
  <si>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</si>
  <si>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</si>
  <si>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</si>
  <si>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</si>
  <si>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</si>
  <si>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</si>
  <si>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</si>
  <si>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</si>
  <si>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</si>
  <si>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</si>
  <si>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Validation Message</t>
  </si>
  <si>
    <t>formly-field formly-validation-message</t>
  </si>
  <si>
    <t>#b33345</t>
  </si>
  <si>
    <t>formly-field textarea</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</si>
  <si>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</si>
  <si>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</si>
  <si>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</si>
  <si>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</si>
  <si>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</si>
  <si>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</si>
  <si>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</si>
  <si>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</si>
  <si>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</si>
  <si>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</si>
  <si>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</si>
  <si>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</si>
  <si>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</si>
  <si>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</si>
  <si>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</si>
  <si>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</si>
  <si>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</si>
  <si>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</si>
  <si>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</si>
  <si>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</si>
  <si>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3px</t>
  </si>
  <si>
    <t>Icon Small</t>
  </si>
  <si>
    <t>formly-field label .btn-icon .sm</t>
  </si>
  <si>
    <t>-4px</t>
  </si>
  <si>
    <t>Icon Medium</t>
  </si>
  <si>
    <t>formly-field label .btn-icon .md</t>
  </si>
  <si>
    <t>-2px</t>
  </si>
  <si>
    <t>Icon Large</t>
  </si>
  <si>
    <t>formly-field label .btn-icon .lg</t>
  </si>
  <si>
    <t>Repeating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</si>
  <si>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</si>
  <si>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</si>
  <si>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</si>
  <si>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</si>
  <si>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</si>
  <si>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</si>
  <si>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</si>
  <si>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</si>
  <si>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</si>
  <si>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</si>
  <si>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</si>
  <si>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</si>
  <si>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</si>
  <si>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</si>
  <si>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</si>
  <si>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</si>
  <si>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</si>
  <si>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</si>
  <si>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</si>
  <si>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</si>
  <si>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</si>
  <si>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</si>
  <si>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</si>
  <si>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</si>
  <si>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</si>
  <si>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</si>
  <si>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</si>
  <si>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</si>
  <si>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</si>
  <si>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</si>
  <si>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</si>
  <si>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</si>
  <si>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</si>
  <si>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</si>
  <si>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</si>
  <si>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</si>
  <si>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</si>
  <si>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</si>
  <si>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</si>
  <si>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</si>
  <si>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Radio</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</si>
  <si>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</si>
  <si>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</si>
  <si>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</si>
  <si>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</si>
  <si>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</si>
  <si>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</si>
  <si>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</si>
  <si>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</si>
  <si>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</si>
  <si>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</si>
  <si>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</si>
  <si>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</si>
  <si>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</si>
  <si>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</si>
  <si>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</si>
  <si>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</si>
  <si>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</si>
  <si>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</si>
  <si>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</si>
  <si>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</si>
  <si>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</si>
  <si>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</si>
  <si>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</si>
  <si>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</si>
  <si>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</si>
  <si>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#218732</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</si>
  <si>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</si>
  <si>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</si>
  <si>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</si>
  <si>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</si>
  <si>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</si>
  <si>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</si>
  <si>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</si>
  <si>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</si>
  <si>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</si>
  <si>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</si>
  <si>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</si>
  <si>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</si>
  <si>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</si>
  <si>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</si>
  <si>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</si>
  <si>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</si>
  <si>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</si>
  <si>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</si>
  <si>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</si>
  <si>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</si>
  <si>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</si>
  <si>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</si>
  <si>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#44474a</t>
  </si>
  <si>
    <t>Footer</t>
  </si>
  <si>
    <t>#sidebar .footer</t>
  </si>
  <si>
    <t>#sidebar .body h3</t>
  </si>
  <si>
    <t>#sidebar .body .message</t>
  </si>
  <si>
    <t>Price</t>
  </si>
  <si>
    <t>#sidebar .body .price</t>
  </si>
  <si>
    <t>62px</t>
  </si>
  <si>
    <t>Price Dollars</t>
  </si>
  <si>
    <t>#sidebar .body .price .dollars</t>
  </si>
  <si>
    <t>Price Cents</t>
  </si>
  <si>
    <t>#sidebar .body .price .cents</t>
  </si>
  <si>
    <t>-10px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</si>
  <si>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</si>
  <si>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</si>
  <si>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</si>
  <si>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</si>
  <si>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</si>
  <si>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</si>
  <si>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</si>
  <si>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</si>
  <si>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</si>
  <si>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</si>
  <si>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</si>
  <si>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</si>
  <si>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</si>
  <si>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</si>
  <si>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</si>
  <si>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</si>
  <si>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</si>
  <si>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</si>
  <si>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</si>
  <si>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</si>
  <si>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</si>
  <si>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</si>
  <si>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</si>
  <si>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</si>
  <si>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</si>
  <si>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</si>
  <si>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</si>
  <si>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</si>
  <si>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</si>
  <si>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</si>
  <si>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</si>
  <si>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</si>
  <si>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</si>
  <si>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</si>
  <si>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</si>
  <si>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</si>
  <si>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</si>
  <si>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</si>
  <si>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</si>
  <si>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</si>
  <si>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</si>
  <si>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</si>
  <si>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</si>
  <si>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</si>
  <si>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</si>
  <si>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Toggle</t>
  </si>
  <si>
    <t>div.toggle</t>
  </si>
  <si>
    <t>Selector 2</t>
  </si>
  <si>
    <t>.class-2</t>
  </si>
  <si>
    <t>Selector 3</t>
  </si>
  <si>
    <t>.class-3</t>
  </si>
  <si>
    <t>Quote</t>
  </si>
  <si>
    <t>Quote Min</t>
  </si>
  <si>
    <t>Organisation</t>
  </si>
  <si>
    <t>Name</t>
  </si>
  <si>
    <t>Latitude Financial</t>
  </si>
  <si>
    <t>1 Spring Street</t>
  </si>
  <si>
    <t>Melbourne</t>
  </si>
  <si>
    <t>ABN</t>
  </si>
  <si>
    <t>12 456 789 423</t>
  </si>
  <si>
    <t>AFSL</t>
  </si>
  <si>
    <t>1300 123 456</t>
  </si>
  <si>
    <t>contact@latitudefinancial.com.au</t>
  </si>
  <si>
    <t>Website</t>
  </si>
  <si>
    <t>www.latitudefinancial.com.au</t>
  </si>
  <si>
    <t>Product</t>
  </si>
  <si>
    <t>Title</t>
  </si>
  <si>
    <t>Description</t>
  </si>
  <si>
    <t>Incomplete Header</t>
  </si>
  <si>
    <t>Answer a few simple questions to get an instant quote online.</t>
  </si>
  <si>
    <t>Incomplete Label</t>
  </si>
  <si>
    <t>Need Assistance?</t>
  </si>
  <si>
    <t>Incomplete Message</t>
  </si>
  <si>
    <t>Call 13 13 13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</si>
  <si>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</si>
  <si>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</si>
  <si>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</si>
  <si>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</si>
  <si>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</si>
  <si>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</si>
  <si>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</si>
  <si>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</si>
  <si>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</si>
  <si>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</si>
  <si>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</si>
  <si>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</si>
  <si>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</si>
  <si>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</si>
  <si>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</si>
  <si>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</si>
  <si>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</si>
  <si>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</si>
  <si>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</si>
  <si>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</si>
  <si>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</si>
  <si>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</si>
  <si>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</si>
  <si>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</si>
  <si>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</si>
  <si>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</si>
  <si>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</si>
  <si>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your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</si>
  <si>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</si>
  <si>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</si>
  <si>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</si>
  <si>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</si>
  <si>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</si>
  <si>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</si>
  <si>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</si>
  <si>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</si>
  <si>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</si>
  <si>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</si>
  <si>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</si>
  <si>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</si>
  <si>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</si>
  <si>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</si>
  <si>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</si>
  <si>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</si>
  <si>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</si>
  <si>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</si>
  <si>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</si>
  <si>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</si>
  <si>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</si>
  <si>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</si>
  <si>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</si>
  <si>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</si>
  <si>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</si>
  <si>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</si>
  <si>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</si>
  <si>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</si>
  <si>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</si>
  <si>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</si>
  <si>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</si>
  <si>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</si>
  <si>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</si>
  <si>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</si>
  <si>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</si>
  <si>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</si>
  <si>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</si>
  <si>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Get Noticed</t>
  </si>
  <si>
    <t>Test 1 Body</t>
  </si>
  <si>
    <t>Create impact to make your business stand out from the crowd.</t>
  </si>
  <si>
    <t>Workflow</t>
  </si>
  <si>
    <t>Step 1</t>
  </si>
  <si>
    <t>Tab Label</t>
  </si>
  <si>
    <t>Get a quote</t>
  </si>
  <si>
    <t>Top Heading</t>
  </si>
  <si>
    <t>Rating Heading</t>
  </si>
  <si>
    <t>Rating Text</t>
  </si>
  <si>
    <t>Contact Details</t>
  </si>
  <si>
    <t>Contact Text</t>
  </si>
  <si>
    <t>Next Button</t>
  </si>
  <si>
    <t>glyphicon-arrow-right</t>
  </si>
  <si>
    <t>Next</t>
  </si>
  <si>
    <t>Enquiry Button</t>
  </si>
  <si>
    <t xml:space="preserve"> </t>
  </si>
  <si>
    <t>glyphicon-earphone</t>
  </si>
  <si>
    <t>Request a call-back</t>
  </si>
  <si>
    <t>Step 2</t>
  </si>
  <si>
    <t>Your details</t>
  </si>
  <si>
    <t>Back Button</t>
  </si>
  <si>
    <t>glyphicon-arrow-left</t>
  </si>
  <si>
    <t>Back</t>
  </si>
  <si>
    <t>Enquiry2 Button</t>
  </si>
  <si>
    <t>Step 3</t>
  </si>
  <si>
    <t>fa-check</t>
  </si>
  <si>
    <t>Complete purchase</t>
  </si>
  <si>
    <t xml:space="preserve">fa-pencil </t>
  </si>
  <si>
    <t>Step 4</t>
  </si>
  <si>
    <t>Process payment</t>
  </si>
  <si>
    <t>Success Page</t>
  </si>
  <si>
    <t>Success Heading</t>
  </si>
  <si>
    <t>Purchase completed</t>
  </si>
  <si>
    <t>Success Text</t>
  </si>
  <si>
    <t>Thank you for your purchase. Your policy documents will be emailed to you shortly as well as your invoice and receipt for payment.</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</si>
  <si>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</si>
  <si>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</si>
  <si>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</si>
  <si>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</si>
  <si>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</si>
  <si>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</si>
  <si>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</si>
  <si>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</si>
  <si>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</si>
  <si>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</si>
  <si>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</si>
  <si>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</si>
  <si>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</si>
  <si>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</si>
  <si>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</si>
  <si>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</si>
  <si>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</si>
  <si>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</si>
  <si>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Currency</t>
  </si>
  <si>
    <t>Percent</t>
  </si>
  <si>
    <t>Boolean</t>
  </si>
  <si>
    <t>URL</t>
  </si>
  <si>
    <t>Number Plate</t>
  </si>
  <si>
    <t>Repeating Data Types</t>
  </si>
  <si>
    <t>Input Type</t>
  </si>
  <si>
    <t>List</t>
  </si>
  <si>
    <t>Iframe</t>
  </si>
  <si>
    <t>Password</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</si>
  <si>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</si>
  <si>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</si>
  <si>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</si>
  <si>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</si>
  <si>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</si>
  <si>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</si>
  <si>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</si>
  <si>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</si>
  <si>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</si>
  <si>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</si>
  <si>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</si>
  <si>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</si>
  <si>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</si>
  <si>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</si>
  <si>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</si>
  <si>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</si>
  <si>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</si>
  <si>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</si>
  <si>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</si>
  <si>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</si>
  <si>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</si>
  <si>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</si>
  <si>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</si>
  <si>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</si>
  <si>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</si>
  <si>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</si>
  <si>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</si>
  <si>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</si>
  <si>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</si>
  <si>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</si>
  <si>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</si>
  <si>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</si>
  <si>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</si>
  <si>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</si>
  <si>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</si>
  <si>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</si>
  <si>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</si>
  <si>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</si>
  <si>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</si>
  <si>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</si>
  <si>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</si>
  <si>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</si>
  <si>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</si>
  <si>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</si>
  <si>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</si>
  <si>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</si>
  <si>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</si>
  <si>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</si>
  <si>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</si>
  <si>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</si>
  <si>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</si>
  <si>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</si>
  <si>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</si>
  <si>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</si>
  <si>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</si>
  <si>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</si>
  <si>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</si>
  <si>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</si>
  <si>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</si>
  <si>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</si>
  <si>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</si>
  <si>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</si>
  <si>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</si>
  <si>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</si>
  <si>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</si>
  <si>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</si>
  <si>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</si>
  <si>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</si>
  <si>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</si>
  <si>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</si>
  <si>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</si>
  <si>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</si>
  <si>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</si>
  <si>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</si>
  <si>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</si>
  <si>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</si>
  <si>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</si>
  <si>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</si>
  <si>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</si>
  <si>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</si>
  <si>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</si>
  <si>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</si>
  <si>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</si>
  <si>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</si>
  <si>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Rates</t>
  </si>
  <si>
    <t>Rate</t>
  </si>
  <si>
    <t>Max Age</t>
  </si>
  <si>
    <t>Loading</t>
  </si>
  <si>
    <t>Zone</t>
  </si>
  <si>
    <t>Premiums</t>
  </si>
  <si>
    <t>Days Insured</t>
  </si>
  <si>
    <t>Additional Child</t>
  </si>
  <si>
    <t>Loan Term</t>
  </si>
  <si>
    <t>What is the interest rate of your loan?</t>
  </si>
  <si>
    <t>Age</t>
  </si>
  <si>
    <t>25</t>
  </si>
  <si>
    <t>What is your current age in years?</t>
  </si>
  <si>
    <t>Your Loan</t>
  </si>
  <si>
    <t>Loan Amount</t>
  </si>
  <si>
    <t>$20000</t>
  </si>
  <si>
    <t>What is your loan amount?</t>
  </si>
  <si>
    <t>What is the term of your loan in years?</t>
  </si>
  <si>
    <t>Motor Loan Protection</t>
  </si>
  <si>
    <t>Death Benefit</t>
  </si>
  <si>
    <t>Accidental Death Benefit</t>
  </si>
  <si>
    <t>Disability Benefit</t>
  </si>
  <si>
    <t>Cash Boost Benefit</t>
  </si>
  <si>
    <t>Involuntary Unemployment Benefit</t>
  </si>
  <si>
    <t>Would you like to include death benefit?</t>
  </si>
  <si>
    <t>Would you like to include accidental death benefit?</t>
  </si>
  <si>
    <t>Would you like to include disability benefit?</t>
  </si>
  <si>
    <t>Would you like to include cash boost benefit?</t>
  </si>
  <si>
    <t>Would you like to include involuntary unemployment benefit?</t>
  </si>
  <si>
    <t>Optional Inclusions</t>
  </si>
  <si>
    <t>If you should suffer from cancer, heart attack or stroke, we will pay you a one-off cash sum up to 10% of your principal loan amount, up to a maximum of $5,000.</t>
  </si>
  <si>
    <t>If illness or injury should prevent you form working, we will make your monthly loan repayments, up to $1,500 per month, until you're back at work.</t>
  </si>
  <si>
    <t>If you should die as the result of an accident, we will pay off your loan up to $100,000 as well as paying the same amount to your estate.</t>
  </si>
  <si>
    <t>If you should die, we will pay off your loan in full, up to $100,000.</t>
  </si>
  <si>
    <t>Loaded Premium</t>
  </si>
  <si>
    <t>Load Heading</t>
  </si>
  <si>
    <t>Full Name</t>
  </si>
  <si>
    <t>DOB</t>
  </si>
  <si>
    <t>Financial Institution</t>
  </si>
  <si>
    <t>Loan Number</t>
  </si>
  <si>
    <t>Facility number</t>
  </si>
  <si>
    <t>Financial institution</t>
  </si>
  <si>
    <t>Personal Details</t>
  </si>
  <si>
    <t>Loan Details</t>
  </si>
  <si>
    <t>Involuntary Unemployment Benefit Extension</t>
  </si>
  <si>
    <t>Cash Boost Benefit Extension</t>
  </si>
  <si>
    <t>Increase the maximum amount to 20% of the loan principal?</t>
  </si>
  <si>
    <t>Full name of the insured</t>
  </si>
  <si>
    <t>Postal Address Different</t>
  </si>
  <si>
    <t>postalAddressDifferent != true</t>
  </si>
  <si>
    <t>In the past 12 months, have you made a claim under any insurance policy?</t>
  </si>
  <si>
    <t>In the past 5 years, have you been declined from purchasing insurance?</t>
  </si>
  <si>
    <t>Motor Loan Insurance</t>
  </si>
  <si>
    <t>100px</t>
  </si>
  <si>
    <t>200px</t>
  </si>
  <si>
    <t>130px</t>
  </si>
  <si>
    <t>Loan Term Years</t>
  </si>
  <si>
    <t>cashBoostBenefit != 'Yes'</t>
  </si>
  <si>
    <t>cashBoostBenefit == '' || (cashBoostBenefit == 'Yes' &amp;&amp; cashBoostBenefitExtension == '')</t>
  </si>
  <si>
    <t>deathBenefit == ''</t>
  </si>
  <si>
    <t>disabilityBenefit == ''</t>
  </si>
  <si>
    <t>accidentalDeathBenefit == ''</t>
  </si>
  <si>
    <t>Extend the cover period to 12 months?</t>
  </si>
  <si>
    <t>customExpression('fieldValue &gt;= 18', 'You must be 18 years or older to apply for this product')</t>
  </si>
  <si>
    <t>involuntaryUnemploymentBenefit != 'Yes' || cashBoostBenefit == '' || (cashBoostBenefit == 'Yes' &amp;&amp; cashBoostBenefitExtension == '')</t>
  </si>
  <si>
    <t>If you were to lose your job unexpectedly, we will make your monthly loan repayments, up to $1,500 per month, until you find work (up to a maximum of 6 months).</t>
  </si>
  <si>
    <t>My postal address is different than my residential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</si>
</sst>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0.0%"/>
    <numFmt numFmtId="165" formatCode="#,##0_ ;\-#,##0\ "/>
  </numFmts>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44" fontId="5" fillId="0" borderId="0" applyFont="0" applyFill="0" applyBorder="0" applyAlignment="0" applyProtection="0"/>
    <xf numFmtId="9" fontId="5" fillId="0" borderId="0" applyFont="0" applyFill="0" applyBorder="0" applyAlignment="0" applyProtection="0"/>
    <xf numFmtId="0" fontId="9" fillId="5" borderId="1" applyNumberFormat="0" applyAlignment="0" applyProtection="0"/>
    <xf numFmtId="0" fontId="12" fillId="0" borderId="6" applyNumberFormat="0" applyFill="0" applyAlignment="0" applyProtection="0">
      <alignment vertical="center"/>
    </xf>
    <xf numFmtId="0" fontId="7" fillId="3" borderId="3" applyNumberFormat="0" applyAlignment="0" applyProtection="0"/>
    <xf numFmtId="0" fontId="10" fillId="6" borderId="5" applyNumberFormat="0" applyAlignment="0" applyProtection="0"/>
    <xf numFmtId="0" fontId="8" fillId="4" borderId="4" applyNumberFormat="0" applyAlignment="0" applyProtection="0"/>
    <xf numFmtId="0" fontId="4" fillId="2" borderId="0" applyNumberFormat="0" applyBorder="0" applyAlignment="0" applyProtection="0"/>
    <xf numFmtId="0" fontId="11" fillId="7" borderId="2" applyProtection="0">
      <alignment horizontal="left" vertical="top"/>
    </xf>
    <xf numFmtId="0" fontId="10" fillId="6" borderId="7" applyAlignment="0" applyProtection="0"/>
    <xf numFmtId="0" fontId="12" fillId="8" borderId="9" applyAlignment="0" applyProtection="0">
      <alignment vertical="center"/>
    </xf>
    <xf numFmtId="0" fontId="13" fillId="8" borderId="0">
      <alignment vertical="center"/>
    </xf>
    <xf numFmtId="0" fontId="14" fillId="8" borderId="8" applyAlignment="0" applyProtection="0">
      <alignment vertical="center"/>
    </xf>
    <xf numFmtId="0" fontId="15" fillId="8" borderId="8" applyAlignment="0" applyProtection="0">
      <alignment vertical="center"/>
    </xf>
  </cellStyleXfs>
  <cellXfs count="111">
    <xf numFmtId="0" fontId="0" fillId="0" borderId="0" xfId="0">
      <alignment vertical="center"/>
    </xf>
    <xf numFmtId="0" fontId="6" fillId="0" borderId="0" xfId="0" applyFont="1">
      <alignment vertical="center"/>
    </xf>
    <xf numFmtId="0" fontId="13" fillId="8" borderId="0" xfId="12">
      <alignment vertical="center"/>
    </xf>
    <xf numFmtId="0" fontId="14" fillId="8" borderId="8" xfId="13">
      <alignment vertical="center"/>
    </xf>
    <xf numFmtId="44" fontId="0" fillId="0" borderId="0" xfId="1" applyFont="1" applyAlignment="1">
      <alignment vertical="center"/>
    </xf>
    <xf numFmtId="4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6" fillId="0" borderId="0" xfId="0" applyFont="1" applyProtection="1">
      <alignment vertical="center"/>
      <protection locked="0"/>
    </xf>
    <xf numFmtId="44" fontId="0" fillId="0" borderId="0" xfId="1" applyFont="1" applyAlignment="1" applyProtection="1">
      <alignment vertical="center"/>
      <protection locked="0"/>
    </xf>
    <xf numFmtId="14" fontId="10" fillId="6" borderId="7" xfId="10" applyNumberFormat="1" applyAlignment="1" applyProtection="1">
      <alignment vertical="center"/>
      <protection locked="0"/>
    </xf>
    <xf numFmtId="0" fontId="12" fillId="8" borderId="9" xfId="11">
      <alignment vertical="center"/>
    </xf>
    <xf numFmtId="0" fontId="13" fillId="8" borderId="0" xfId="12" applyProtection="1">
      <alignment vertical="center"/>
      <protection locked="0"/>
    </xf>
    <xf numFmtId="0" fontId="13" fillId="8" borderId="0" xfId="12" applyAlignment="1">
      <alignment horizontal="left" vertical="center"/>
    </xf>
    <xf numFmtId="0" fontId="12"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4" fillId="8" borderId="8" xfId="13" applyAlignment="1">
      <alignment horizontal="left" vertical="center"/>
    </xf>
    <xf numFmtId="14" fontId="0" fillId="0" borderId="0" xfId="0" applyNumberFormat="1" applyAlignment="1" applyProtection="1">
      <alignment horizontal="left" vertical="center"/>
      <protection locked="0"/>
    </xf>
    <xf numFmtId="14" fontId="12" fillId="8" borderId="9" xfId="11" applyNumberFormat="1" applyAlignment="1">
      <alignment horizontal="left" vertical="center"/>
    </xf>
    <xf numFmtId="14" fontId="13" fillId="8" borderId="0" xfId="12" applyNumberFormat="1" applyAlignment="1">
      <alignment horizontal="left" vertical="center"/>
    </xf>
    <xf numFmtId="14" fontId="13"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4" fontId="0" fillId="0" borderId="0" xfId="2" applyNumberFormat="1" applyFont="1" applyAlignment="1" applyProtection="1">
      <alignment vertical="center"/>
      <protection locked="0"/>
    </xf>
    <xf numFmtId="44" fontId="0" fillId="0" borderId="0" xfId="0" applyNumberFormat="1" applyProtection="1">
      <alignment vertical="center"/>
      <protection locked="0"/>
    </xf>
    <xf numFmtId="0" fontId="14" fillId="8" borderId="8" xfId="13" applyAlignment="1" applyProtection="1">
      <alignment horizontal="left" vertical="center"/>
      <protection locked="0"/>
    </xf>
    <xf numFmtId="0" fontId="14" fillId="8" borderId="8" xfId="13" applyProtection="1">
      <alignment vertical="center"/>
      <protection locked="0"/>
    </xf>
    <xf numFmtId="0" fontId="6" fillId="0" borderId="0" xfId="0" applyFont="1" applyAlignment="1" applyProtection="1">
      <alignment horizontal="left" vertical="center"/>
      <protection locked="0"/>
    </xf>
    <xf numFmtId="44" fontId="6" fillId="0" borderId="0" xfId="1" applyFont="1" applyAlignment="1" applyProtection="1">
      <alignment vertical="center"/>
      <protection locked="0"/>
    </xf>
    <xf numFmtId="49" fontId="12" fillId="8" borderId="9" xfId="11" applyNumberFormat="1" applyAlignment="1">
      <alignment horizontal="left" vertical="center"/>
    </xf>
    <xf numFmtId="49" fontId="6" fillId="0" borderId="0" xfId="0" applyNumberFormat="1" applyFont="1" applyAlignment="1">
      <alignment horizontal="left" vertical="center"/>
    </xf>
    <xf numFmtId="49" fontId="14"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3" fillId="8" borderId="0" xfId="12" applyNumberFormat="1" applyAlignment="1">
      <alignment horizontal="left" vertical="center"/>
    </xf>
    <xf numFmtId="49" fontId="6" fillId="0" borderId="0" xfId="0" applyNumberFormat="1" applyFont="1" applyAlignment="1" applyProtection="1">
      <alignment horizontal="left" vertical="center"/>
      <protection locked="0"/>
    </xf>
    <xf numFmtId="0" fontId="6" fillId="0" borderId="0" xfId="0" applyFont="1" applyAlignment="1">
      <alignment horizontal="left" vertical="center"/>
    </xf>
    <xf numFmtId="0" fontId="13" fillId="0" borderId="0" xfId="12" applyFill="1" applyProtection="1">
      <alignment vertical="center"/>
      <protection locked="0"/>
    </xf>
    <xf numFmtId="0" fontId="15" fillId="8" borderId="8" xfId="14" applyAlignment="1" applyProtection="1">
      <alignment horizontal="left" vertical="center"/>
      <protection locked="0"/>
    </xf>
    <xf numFmtId="14" fontId="6" fillId="0" borderId="0" xfId="0" applyNumberFormat="1" applyFont="1" applyAlignment="1">
      <alignment horizontal="left" vertical="center"/>
    </xf>
    <xf numFmtId="14" fontId="14" fillId="8" borderId="8" xfId="13" applyNumberFormat="1" applyAlignment="1">
      <alignment horizontal="left" vertical="center"/>
    </xf>
    <xf numFmtId="10" fontId="14" fillId="8" borderId="8" xfId="13" applyNumberFormat="1">
      <alignment vertical="center"/>
    </xf>
    <xf numFmtId="49" fontId="14" fillId="8" borderId="8" xfId="13" applyNumberFormat="1">
      <alignment vertical="center"/>
    </xf>
    <xf numFmtId="49" fontId="0" fillId="0" borderId="0" xfId="0" applyNumberFormat="1" applyProtection="1">
      <alignment vertical="center"/>
      <protection locked="0"/>
    </xf>
    <xf numFmtId="49" fontId="6" fillId="0" borderId="0" xfId="0" applyNumberFormat="1" applyFont="1" applyProtection="1">
      <alignment vertical="center"/>
      <protection locked="0"/>
    </xf>
    <xf numFmtId="49" fontId="13" fillId="8" borderId="0" xfId="12" applyNumberFormat="1">
      <alignment vertical="center"/>
    </xf>
    <xf numFmtId="49" fontId="14" fillId="8" borderId="8" xfId="13" applyNumberFormat="1" applyProtection="1">
      <alignment vertical="center"/>
      <protection locked="0"/>
    </xf>
    <xf numFmtId="49" fontId="6" fillId="0" borderId="0" xfId="0" applyNumberFormat="1" applyFont="1">
      <alignment vertical="center"/>
    </xf>
    <xf numFmtId="49" fontId="0" fillId="0" borderId="0" xfId="0" applyNumberFormat="1" applyAlignment="1">
      <alignment horizontal="left" vertical="center"/>
    </xf>
    <xf numFmtId="49" fontId="10" fillId="6" borderId="7" xfId="10" applyNumberFormat="1" applyAlignment="1" applyProtection="1">
      <alignment horizontal="left" vertical="center"/>
      <protection locked="0"/>
    </xf>
    <xf numFmtId="0" fontId="10" fillId="6" borderId="7" xfId="10" applyAlignment="1" applyProtection="1">
      <alignment horizontal="left" vertical="center"/>
      <protection locked="0"/>
    </xf>
    <xf numFmtId="49" fontId="12" fillId="8" borderId="9" xfId="11" applyNumberFormat="1">
      <alignment vertical="center"/>
    </xf>
    <xf numFmtId="0" fontId="15" fillId="8" borderId="8" xfId="14">
      <alignment vertical="center"/>
    </xf>
    <xf numFmtId="0" fontId="15" fillId="8" borderId="8" xfId="14" applyAlignment="1">
      <alignment horizontal="left" vertical="center"/>
    </xf>
    <xf numFmtId="0" fontId="13" fillId="8" borderId="0" xfId="12" applyAlignment="1">
      <alignment horizontal="right" vertical="center"/>
    </xf>
    <xf numFmtId="0" fontId="12" fillId="8" borderId="9" xfId="11" applyAlignment="1">
      <alignment horizontal="right" vertical="center"/>
    </xf>
    <xf numFmtId="0" fontId="14" fillId="8" borderId="8" xfId="13" applyAlignment="1">
      <alignment horizontal="right" vertical="center"/>
    </xf>
    <xf numFmtId="0" fontId="6" fillId="0" borderId="0" xfId="0" applyFont="1" applyAlignment="1">
      <alignment horizontal="right" vertical="center"/>
    </xf>
    <xf numFmtId="44" fontId="0" fillId="0" borderId="0" xfId="0" applyNumberFormat="1" applyAlignment="1">
      <alignment horizontal="right" vertical="center"/>
    </xf>
    <xf numFmtId="44" fontId="14" fillId="8" borderId="8" xfId="13" applyNumberFormat="1" applyAlignment="1">
      <alignment horizontal="right" vertical="center"/>
    </xf>
    <xf numFmtId="44" fontId="14" fillId="8" borderId="8" xfId="1" applyFont="1" applyFill="1" applyBorder="1" applyAlignment="1">
      <alignment horizontal="right" vertical="center"/>
    </xf>
    <xf numFmtId="49" fontId="15" fillId="8" borderId="8" xfId="14" applyNumberFormat="1" applyAlignment="1">
      <alignment horizontal="left" vertical="center"/>
    </xf>
    <xf numFmtId="0" fontId="6" fillId="0" borderId="0" xfId="0" applyFont="1" applyAlignment="1" applyProtection="1">
      <alignment horizontal="left" vertical="center" wrapText="1"/>
      <protection locked="0"/>
    </xf>
    <xf numFmtId="14" fontId="15" fillId="8" borderId="8" xfId="14" applyNumberFormat="1" applyAlignment="1">
      <alignment horizontal="left" vertical="center"/>
    </xf>
    <xf numFmtId="10" fontId="15" fillId="8" borderId="8" xfId="14" applyNumberFormat="1">
      <alignment vertical="center"/>
    </xf>
    <xf numFmtId="9" fontId="13" fillId="8" borderId="0" xfId="2" applyFont="1" applyFill="1" applyAlignment="1">
      <alignment vertical="center"/>
    </xf>
    <xf numFmtId="10" fontId="0" fillId="0" borderId="0" xfId="2" applyNumberFormat="1" applyFont="1" applyAlignment="1" applyProtection="1">
      <alignment vertical="center"/>
      <protection locked="0"/>
    </xf>
    <xf numFmtId="0" fontId="6" fillId="0" borderId="0" xfId="1" applyNumberFormat="1" applyFont="1" applyAlignment="1" applyProtection="1">
      <alignment vertical="center"/>
      <protection locked="0"/>
    </xf>
    <xf numFmtId="0" fontId="6" fillId="0" borderId="0" xfId="0" applyFont="1" applyAlignment="1">
      <alignment vertical="center" wrapText="1"/>
    </xf>
    <xf numFmtId="0" fontId="0" fillId="0" borderId="0" xfId="0" applyAlignment="1">
      <alignment vertical="center" wrapText="1"/>
    </xf>
    <xf numFmtId="0" fontId="0" fillId="0" borderId="0" xfId="0" quotePrefix="1">
      <alignment vertical="center"/>
    </xf>
    <xf numFmtId="49" fontId="0" fillId="0" borderId="0" xfId="0" quotePrefix="1" applyNumberFormat="1" applyProtection="1">
      <alignment vertical="center"/>
      <protection locked="0"/>
    </xf>
    <xf numFmtId="14" fontId="10" fillId="6" borderId="7" xfId="10" applyNumberFormat="1" applyAlignment="1" applyProtection="1">
      <alignment horizontal="left" vertical="center"/>
      <protection locked="0"/>
    </xf>
    <xf numFmtId="0" fontId="10" fillId="6" borderId="7" xfId="10" applyAlignment="1">
      <alignment horizontal="left" vertical="center"/>
    </xf>
    <xf numFmtId="49" fontId="10" fillId="6" borderId="10" xfId="10" applyNumberFormat="1" applyBorder="1" applyAlignment="1" applyProtection="1">
      <alignment horizontal="left" vertical="center"/>
      <protection locked="0"/>
    </xf>
    <xf numFmtId="0" fontId="10" fillId="6" borderId="7" xfId="1" applyNumberFormat="1" applyFont="1" applyFill="1" applyBorder="1" applyAlignment="1" applyProtection="1">
      <alignment vertical="center"/>
      <protection locked="0"/>
    </xf>
    <xf numFmtId="0" fontId="10" fillId="6" borderId="7" xfId="10" applyAlignment="1" applyProtection="1">
      <alignment vertical="center"/>
      <protection locked="0"/>
    </xf>
    <xf numFmtId="0" fontId="10" fillId="6" borderId="7" xfId="1" applyNumberFormat="1" applyFont="1" applyFill="1" applyBorder="1" applyAlignment="1" applyProtection="1">
      <alignment vertical="center" wrapText="1"/>
      <protection locked="0"/>
    </xf>
    <xf numFmtId="0" fontId="14" fillId="0" borderId="8" xfId="13" applyFill="1" applyProtection="1">
      <alignment vertical="center"/>
      <protection locked="0"/>
    </xf>
    <xf numFmtId="2" fontId="6" fillId="0" borderId="0" xfId="0" applyNumberFormat="1" applyFont="1">
      <alignment vertical="center"/>
    </xf>
    <xf numFmtId="49" fontId="6" fillId="0" borderId="0" xfId="1" applyNumberFormat="1" applyFont="1" applyAlignment="1" applyProtection="1">
      <alignment vertical="center"/>
      <protection locked="0"/>
    </xf>
    <xf numFmtId="0" fontId="15" fillId="8" borderId="8" xfId="14" applyProtection="1">
      <alignment vertical="center"/>
      <protection locked="0"/>
    </xf>
    <xf numFmtId="165" fontId="0" fillId="0" borderId="0" xfId="1" applyNumberFormat="1" applyFont="1" applyAlignment="1" applyProtection="1">
      <alignment vertical="center"/>
      <protection locked="0"/>
    </xf>
    <xf numFmtId="9" fontId="0" fillId="0" borderId="0" xfId="0" applyNumberFormat="1">
      <alignment vertical="center"/>
    </xf>
    <xf numFmtId="9" fontId="0" fillId="0" borderId="0" xfId="2" applyFont="1" applyAlignment="1">
      <alignment vertical="center"/>
    </xf>
    <xf numFmtId="0" fontId="3" fillId="0" borderId="0" xfId="0"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0" fontId="3" fillId="0" borderId="0" xfId="0" applyFont="1" applyProtection="1">
      <alignment vertical="center"/>
      <protection locked="0"/>
    </xf>
    <xf numFmtId="14" fontId="0" fillId="0" borderId="0" xfId="0" quotePrefix="1" applyNumberFormat="1" applyProtection="1">
      <alignment vertical="center"/>
      <protection locked="0"/>
    </xf>
    <xf numFmtId="0" fontId="3" fillId="0" borderId="0" xfId="0" applyFont="1">
      <alignment vertical="center"/>
    </xf>
    <xf numFmtId="0" fontId="3" fillId="0" borderId="0" xfId="0" applyFont="1" applyAlignment="1">
      <alignment horizontal="left" vertical="center"/>
    </xf>
    <xf numFmtId="0" fontId="3" fillId="0" borderId="0" xfId="0" applyFont="1" applyAlignment="1" applyProtection="1">
      <alignment vertical="center" wrapText="1"/>
      <protection locked="0"/>
    </xf>
    <xf numFmtId="44" fontId="3" fillId="0" borderId="0" xfId="0" applyNumberFormat="1" applyFont="1" applyAlignment="1">
      <alignment horizontal="right" vertical="center"/>
    </xf>
    <xf numFmtId="0" fontId="3" fillId="0" borderId="0" xfId="0" applyFont="1" applyAlignment="1">
      <alignment horizontal="left" vertical="center" wrapText="1"/>
    </xf>
    <xf numFmtId="49" fontId="3" fillId="0" borderId="0" xfId="0" applyNumberFormat="1" applyFont="1" applyProtection="1">
      <alignment vertical="center"/>
      <protection locked="0"/>
    </xf>
    <xf numFmtId="2" fontId="3" fillId="0" borderId="0" xfId="0" applyNumberFormat="1" applyFont="1">
      <alignment vertical="center"/>
    </xf>
    <xf numFmtId="0" fontId="0" fillId="0" borderId="0" xfId="0" applyFill="1" applyProtection="1">
      <alignment vertical="center"/>
      <protection locked="0"/>
    </xf>
    <xf numFmtId="0" fontId="0" fillId="0" borderId="0" xfId="0" applyNumberFormat="1" applyFill="1" applyProtection="1">
      <alignment vertical="center"/>
      <protection locked="0"/>
    </xf>
    <xf numFmtId="49" fontId="0" fillId="0" borderId="0" xfId="0" applyNumberFormat="1" applyFill="1" applyAlignment="1" applyProtection="1">
      <alignment horizontal="left" vertical="center"/>
      <protection locked="0"/>
    </xf>
    <xf numFmtId="49" fontId="0" fillId="0" borderId="0" xfId="0" applyNumberFormat="1" applyFill="1" applyProtection="1">
      <alignment vertical="center"/>
      <protection locked="0"/>
    </xf>
    <xf numFmtId="0" fontId="0" fillId="0" borderId="0" xfId="0" applyNumberFormat="1" applyProtection="1">
      <alignment vertical="center"/>
      <protection locked="0"/>
    </xf>
    <xf numFmtId="0" fontId="3" fillId="0" borderId="0" xfId="0" applyNumberFormat="1" applyFont="1" applyAlignment="1" applyProtection="1">
      <alignment vertical="center"/>
      <protection locked="0"/>
    </xf>
    <xf numFmtId="0" fontId="0" fillId="0" borderId="0" xfId="0" applyNumberFormat="1" applyFill="1" applyAlignment="1" applyProtection="1">
      <alignment vertical="center"/>
      <protection locked="0"/>
    </xf>
    <xf numFmtId="0" fontId="0" fillId="0" borderId="0" xfId="0" applyNumberFormat="1" applyFill="1" applyAlignment="1" applyProtection="1">
      <alignment horizontal="left" vertical="center"/>
      <protection locked="0"/>
    </xf>
    <xf numFmtId="0" fontId="0" fillId="0" borderId="0" xfId="0" applyNumberFormat="1" applyAlignment="1" applyProtection="1">
      <alignment horizontal="left" vertical="center"/>
      <protection locked="0"/>
    </xf>
    <xf numFmtId="0" fontId="2" fillId="0" borderId="0" xfId="0" applyFont="1" applyProtection="1">
      <alignment vertical="center"/>
      <protection locked="0"/>
    </xf>
    <xf numFmtId="0" fontId="0" fillId="0" borderId="0" xfId="0" quotePrefix="1" applyNumberFormat="1" applyProtection="1">
      <alignment vertical="center"/>
      <protection locked="0"/>
    </xf>
    <xf numFmtId="44" fontId="0" fillId="0" borderId="0" xfId="0" applyNumberFormat="1" applyFill="1" applyProtection="1">
      <alignment vertical="center"/>
      <protection locked="0"/>
    </xf>
    <xf numFmtId="49" fontId="6" fillId="0" borderId="0" xfId="1" applyNumberFormat="1" applyFont="1" applyFill="1" applyAlignment="1" applyProtection="1">
      <alignment vertical="center"/>
      <protection locked="0"/>
    </xf>
    <xf numFmtId="0" fontId="1" fillId="0" borderId="0" xfId="0" applyFont="1" applyAlignment="1" applyProtection="1">
      <alignment horizontal="lef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49">
    <dxf>
      <font>
        <b val="0"/>
        <i val="0"/>
        <strike val="0"/>
        <condense val="0"/>
        <extend val="0"/>
        <outline val="0"/>
        <shadow val="0"/>
        <u val="none"/>
        <vertAlign val="baseline"/>
        <sz val="11"/>
        <color theme="1"/>
        <name val="Calibri"/>
        <charset val="134"/>
        <scheme val="minor"/>
      </font>
      <fill>
        <patternFill patternType="none">
          <fgColor indexed="64"/>
          <bgColor indexed="65"/>
        </patternFill>
      </fill>
      <alignment horizontal="general" vertical="center" textRotation="0" wrapText="0" indent="0" justifyLastLine="0" shrinkToFit="0" readingOrder="0"/>
    </dxf>
    <dxf>
      <numFmt numFmtId="165" formatCode="#,##0_ ;\-#,##0\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9"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quot;$&quot;* #,##0.00_-;_-&quot;$&quot;* &quot;-&quot;??_-;_-@_-"/>
      <alignment horizontal="right" vertical="center" textRotation="0" wrapText="0" indent="0" justifyLastLine="0" shrinkToFit="0" readingOrder="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9"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9"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48"/>
      <tableStyleElement type="headerRow" dxfId="547"/>
      <tableStyleElement type="totalRow" dxfId="546"/>
      <tableStyleElement type="firstColumn" dxfId="545"/>
      <tableStyleElement type="lastColumn" dxfId="544"/>
      <tableStyleElement type="firstRowStripe" dxfId="543"/>
      <tableStyleElement type="firstColumnStripe" dxfId="542"/>
    </tableStyle>
    <tableStyle name="uBind Table" pivot="0" count="7" xr9:uid="{00000000-0011-0000-FFFF-FFFF01000000}">
      <tableStyleElement type="wholeTable" dxfId="541"/>
      <tableStyleElement type="headerRow" dxfId="540"/>
      <tableStyleElement type="totalRow" dxfId="539"/>
      <tableStyleElement type="firstColumn" dxfId="538"/>
      <tableStyleElement type="lastColumn" dxfId="537"/>
      <tableStyleElement type="firstRowStripe" dxfId="536"/>
      <tableStyleElement type="firstColumnStripe" dxfId="535"/>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42</xdr:col>
      <xdr:colOff>57150</xdr:colOff>
      <xdr:row>1</xdr:row>
      <xdr:rowOff>19050</xdr:rowOff>
    </xdr:from>
    <xdr:to>
      <xdr:col>42</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44</xdr:col>
      <xdr:colOff>57150</xdr:colOff>
      <xdr:row>0</xdr:row>
      <xdr:rowOff>257175</xdr:rowOff>
    </xdr:from>
    <xdr:to>
      <xdr:col>44</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71" totalsRowShown="0" headerRowDxfId="534" dataDxfId="533" headerRowCellStyle="uBind Normal" dataCellStyle="uBind Normal">
  <autoFilter ref="B4:BR71"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32" dataCellStyle="Normal"/>
    <tableColumn id="19" xr3:uid="{00000000-0010-0000-0000-000013000000}" name="Header" dataDxfId="531"/>
    <tableColumn id="4" xr3:uid="{00000000-0010-0000-0000-000004000000}" name="Type" dataDxfId="530" dataCellStyle="Normal">
      <calculatedColumnFormula>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calculatedColumnFormula>
    </tableColumn>
    <tableColumn id="1" xr3:uid="{00000000-0010-0000-0000-000001000000}" name="Key" dataDxfId="529"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28">
      <calculatedColumnFormula>IF(Table_Question_Sets[[#This Row],[Header]]="Yes","",IF(Table_Question_Sets[[#This Row],[Property]]&lt;&gt;"",SUBSTITUTE(Table_Question_Sets[[#This Row],[Property]]," ",""),""))</calculatedColumnFormula>
    </tableColumn>
    <tableColumn id="3" xr3:uid="{00000000-0010-0000-0000-000003000000}" name="Value" dataDxfId="527" dataCellStyle="uBind Input"/>
    <tableColumn id="6" xr3:uid="{00000000-0010-0000-0000-000006000000}" name="Data Type" dataDxfId="526" dataCellStyle="Normal"/>
    <tableColumn id="7" xr3:uid="{00000000-0010-0000-0000-000007000000}" name="Field Type" dataDxfId="525" dataCellStyle="Normal"/>
    <tableColumn id="48" xr3:uid="{00000000-0010-0000-0000-000030000000}" name="Option Set" dataDxfId="524"/>
    <tableColumn id="12" xr3:uid="{00000000-0010-0000-0000-00000C000000}" name="Required" dataDxfId="523" dataCellStyle="Normal"/>
    <tableColumn id="44" xr3:uid="{00000000-0010-0000-0000-00002C000000}" name="Min Qty" dataDxfId="522"/>
    <tableColumn id="45" xr3:uid="{00000000-0010-0000-0000-00002D000000}" name="Max Qty" dataDxfId="521"/>
    <tableColumn id="10" xr3:uid="{00000000-0010-0000-0000-00000A000000}" name="Row" dataDxfId="520"/>
    <tableColumn id="24" xr3:uid="{00000000-0010-0000-0000-000018000000}" name="X" dataDxfId="519"/>
    <tableColumn id="25" xr3:uid="{00000000-0010-0000-0000-000019000000}" name="S" dataDxfId="518"/>
    <tableColumn id="26" xr3:uid="{00000000-0010-0000-0000-00001A000000}" name="M" dataDxfId="517"/>
    <tableColumn id="27" xr3:uid="{00000000-0010-0000-0000-00001B000000}" name="L" dataDxfId="516"/>
    <tableColumn id="64" xr3:uid="{00000000-0010-0000-0000-000040000000}" name="Width" dataDxfId="515"/>
    <tableColumn id="5" xr3:uid="{00000000-0010-0000-0000-000005000000}" name="Label" dataDxfId="514" dataCellStyle="Normal"/>
    <tableColumn id="49" xr3:uid="{00000000-0010-0000-0000-000031000000}" name="Question" dataDxfId="513"/>
    <tableColumn id="14" xr3:uid="{00000000-0010-0000-0000-00000E000000}" name="Hide Condition" dataDxfId="512" dataCellStyle="Normal"/>
    <tableColumn id="11" xr3:uid="{00000000-0010-0000-0000-00000B000000}" name="Validation Rules" dataDxfId="511" dataCellStyle="Normal"/>
    <tableColumn id="30" xr3:uid="{00000000-0010-0000-0000-00001E000000}" name="Heading 2" dataDxfId="510"/>
    <tableColumn id="32" xr3:uid="{00000000-0010-0000-0000-000020000000}" name="Heading 3" dataDxfId="509"/>
    <tableColumn id="37" xr3:uid="{00000000-0010-0000-0000-000025000000}" name="Heading 4" dataDxfId="508"/>
    <tableColumn id="33" xr3:uid="{00000000-0010-0000-0000-000021000000}" name="Paragraph" dataDxfId="507"/>
    <tableColumn id="69" xr3:uid="{00000000-0010-0000-0000-000045000000}" name="HTML" dataDxfId="506"/>
    <tableColumn id="58" xr3:uid="{00000000-0010-0000-0000-00003A000000}" name="Terms" dataDxfId="505"/>
    <tableColumn id="8" xr3:uid="{00000000-0010-0000-0000-000008000000}" name="Placeholder" dataDxfId="504" dataCellStyle="Normal"/>
    <tableColumn id="17" xr3:uid="{00000000-0010-0000-0000-000011000000}" name="Help Message" dataDxfId="503" dataCellStyle="Normal"/>
    <tableColumn id="46" xr3:uid="{00000000-0010-0000-0000-00002E000000}" name="Tooltip" dataDxfId="502"/>
    <tableColumn id="68" xr3:uid="{00000000-0010-0000-0000-000044000000}" name="Icon" dataDxfId="501"/>
    <tableColumn id="9" xr3:uid="{00000000-0010-0000-0000-000009000000}" name="Default Value" dataDxfId="500" dataCellStyle="Normal"/>
    <tableColumn id="67" xr3:uid="{00000000-0010-0000-0000-000043000000}" name="Calculated Value" dataDxfId="499"/>
    <tableColumn id="35" xr3:uid="{00000000-0010-0000-0000-000023000000}" name="Assumed Value" dataDxfId="498"/>
    <tableColumn id="36" xr3:uid="{00000000-0010-0000-0000-000024000000}" name="Used Value" dataDxfId="497">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calculatedColumnFormula>
    </tableColumn>
    <tableColumn id="23" xr3:uid="{00000000-0010-0000-0000-000017000000}" name="Custom Invalid" dataDxfId="496"/>
    <tableColumn id="47" xr3:uid="{00000000-0010-0000-0000-00002F000000}" name="Invalid" dataDxfId="49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49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493" dataCellStyle="Normal"/>
    <tableColumn id="42" xr3:uid="{00000000-0010-0000-0000-00002A000000}" name="Summary Label" dataDxfId="492"/>
    <tableColumn id="51" xr3:uid="{00000000-0010-0000-0000-000033000000}" name="Affects Premium" dataDxfId="491"/>
    <tableColumn id="52" xr3:uid="{00000000-0010-0000-0000-000034000000}" name="Affects Triggers" dataDxfId="490"/>
    <tableColumn id="16" xr3:uid="{00000000-0010-0000-0000-000010000000}" name="Workflow Role" dataDxfId="489"/>
    <tableColumn id="65" xr3:uid="{00000000-0010-0000-0000-000041000000}" name="Container Class" dataDxfId="488"/>
    <tableColumn id="66" xr3:uid="{00000000-0010-0000-0000-000042000000}" name="Container Style" dataDxfId="487"/>
    <tableColumn id="21" xr3:uid="{00000000-0010-0000-0000-000015000000}" name="Text" dataDxfId="486" dataCellStyle="Normal">
      <calculatedColumnFormula>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calculatedColumnFormula>
    </tableColumn>
    <tableColumn id="22" xr3:uid="{00000000-0010-0000-0000-000016000000}" name="String" dataDxfId="48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48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48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48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48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48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7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7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7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7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7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7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7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7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7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47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6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6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6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6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6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6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L14" totalsRowShown="0" headerRowDxfId="463" dataDxfId="462" headerRowCellStyle="Normal" dataCellStyle="Normal">
  <autoFilter ref="B4:CL1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autoFilter>
  <tableColumns count="89">
    <tableColumn id="2" xr3:uid="{00000000-0010-0000-0100-000002000000}" name="Property" dataDxfId="461" dataCellStyle="Normal"/>
    <tableColumn id="19" xr3:uid="{00000000-0010-0000-0100-000013000000}" name="Header" dataDxfId="460" dataCellStyle="Normal"/>
    <tableColumn id="4" xr3:uid="{00000000-0010-0000-0100-000004000000}" name="Type" dataDxfId="459" dataCellStyle="Normal">
      <calculatedColumnFormula>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calculatedColumnFormula>
    </tableColumn>
    <tableColumn id="1" xr3:uid="{00000000-0010-0000-0100-000001000000}" name="Key" dataDxfId="45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5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5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5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54" dataCellStyle="uBind Input"/>
    <tableColumn id="20" xr3:uid="{00000000-0010-0000-0100-000014000000}" name="Value 2" dataDxfId="453" dataCellStyle="uBind Input"/>
    <tableColumn id="23" xr3:uid="{00000000-0010-0000-0100-000017000000}" name="Value 3" dataDxfId="452" dataCellStyle="uBind Input"/>
    <tableColumn id="24" xr3:uid="{00000000-0010-0000-0100-000018000000}" name="Value 4" dataDxfId="451" dataCellStyle="uBind Input"/>
    <tableColumn id="25" xr3:uid="{00000000-0010-0000-0100-000019000000}" name="Value 5" dataDxfId="450" dataCellStyle="uBind Input"/>
    <tableColumn id="26" xr3:uid="{00000000-0010-0000-0100-00001A000000}" name="Value 6" dataDxfId="449" dataCellStyle="uBind Input"/>
    <tableColumn id="27" xr3:uid="{00000000-0010-0000-0100-00001B000000}" name="Value 7" dataDxfId="448" dataCellStyle="uBind Input"/>
    <tableColumn id="28" xr3:uid="{00000000-0010-0000-0100-00001C000000}" name="Value 8" dataDxfId="447" dataCellStyle="uBind Input"/>
    <tableColumn id="29" xr3:uid="{00000000-0010-0000-0100-00001D000000}" name="Value 9" dataDxfId="446" dataCellStyle="uBind Input"/>
    <tableColumn id="30" xr3:uid="{00000000-0010-0000-0100-00001E000000}" name="Value 10" dataDxfId="445" dataCellStyle="uBind Input"/>
    <tableColumn id="32" xr3:uid="{00000000-0010-0000-0100-000020000000}" name="Total" dataDxfId="44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43" dataCellStyle="uBind Input">
      <calculatedColumnFormula>IF(Table_Repeating_Question_Sets[[#This Row],[Header]]&lt;&gt;"Yes",COUNTA(Table_Repeating_Question_Sets[[#This Row],[Value 1]:[Value 10]]),"")</calculatedColumnFormula>
    </tableColumn>
    <tableColumn id="6" xr3:uid="{00000000-0010-0000-0100-000006000000}" name="Data Type" dataDxfId="442" dataCellStyle="Normal"/>
    <tableColumn id="7" xr3:uid="{00000000-0010-0000-0100-000007000000}" name="Field Type" dataDxfId="441" dataCellStyle="Normal"/>
    <tableColumn id="51" xr3:uid="{00000000-0010-0000-0100-000033000000}" name="Option Set" dataDxfId="440"/>
    <tableColumn id="12" xr3:uid="{00000000-0010-0000-0100-00000C000000}" name="Required" dataDxfId="439" dataCellStyle="Normal"/>
    <tableColumn id="10" xr3:uid="{00000000-0010-0000-0100-00000A000000}" name="Row" dataDxfId="438"/>
    <tableColumn id="16" xr3:uid="{00000000-0010-0000-0100-000010000000}" name="X" dataDxfId="437"/>
    <tableColumn id="18" xr3:uid="{00000000-0010-0000-0100-000012000000}" name="S" dataDxfId="436"/>
    <tableColumn id="82" xr3:uid="{00000000-0010-0000-0100-000052000000}" name="M" dataDxfId="435"/>
    <tableColumn id="83" xr3:uid="{00000000-0010-0000-0100-000053000000}" name="L" dataDxfId="434"/>
    <tableColumn id="5" xr3:uid="{00000000-0010-0000-0100-000005000000}" name="Label" dataDxfId="433" dataCellStyle="Normal"/>
    <tableColumn id="56" xr3:uid="{00000000-0010-0000-0100-000038000000}" name="Question" dataDxfId="432"/>
    <tableColumn id="14" xr3:uid="{00000000-0010-0000-0100-00000E000000}" name="Hide Condition" dataDxfId="431" dataCellStyle="Normal"/>
    <tableColumn id="11" xr3:uid="{00000000-0010-0000-0100-00000B000000}" name="Validation Rules" dataDxfId="430" dataCellStyle="Normal"/>
    <tableColumn id="86" xr3:uid="{00000000-0010-0000-0100-000056000000}" name="Heading 2" dataDxfId="429"/>
    <tableColumn id="87" xr3:uid="{00000000-0010-0000-0100-000057000000}" name="Heading 3" dataDxfId="428"/>
    <tableColumn id="75" xr3:uid="{00000000-0010-0000-0100-00004B000000}" name="Heading 4" dataDxfId="427"/>
    <tableColumn id="88" xr3:uid="{00000000-0010-0000-0100-000058000000}" name="Paragraph" dataDxfId="426"/>
    <tableColumn id="80" xr3:uid="{00000000-0010-0000-0100-000050000000}" name="Terms" dataDxfId="425"/>
    <tableColumn id="8" xr3:uid="{00000000-0010-0000-0100-000008000000}" name="Placeholder" dataDxfId="424" dataCellStyle="Normal"/>
    <tableColumn id="17" xr3:uid="{00000000-0010-0000-0100-000011000000}" name="Help Message" dataDxfId="423" dataCellStyle="Normal"/>
    <tableColumn id="57" xr3:uid="{00000000-0010-0000-0100-000039000000}" name="Tooltip" dataDxfId="422"/>
    <tableColumn id="9" xr3:uid="{00000000-0010-0000-0100-000009000000}" name="Default Value" dataDxfId="421" dataCellStyle="Normal"/>
    <tableColumn id="13" xr3:uid="{00000000-0010-0000-0100-00000D000000}" name="Disabled Condition" dataDxfId="420" dataCellStyle="Normal"/>
    <tableColumn id="66" xr3:uid="{00000000-0010-0000-0100-000042000000}" name="Affects Premium" dataDxfId="419"/>
    <tableColumn id="65" xr3:uid="{00000000-0010-0000-0100-000041000000}" name="Affects Triggers" dataDxfId="418"/>
    <tableColumn id="37" xr3:uid="{00000000-0010-0000-0100-000025000000}" name="Count 1" dataDxfId="417"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16">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15"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14"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13">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12"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11"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10">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09"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08"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07">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06"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05"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04">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03"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02"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01">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00"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399"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398">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397"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396"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395">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394"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393"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392">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391"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390"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89">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88"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87">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86" dataCellStyle="Normal">
      <calculatedColumnFormula>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calculatedColumnFormula>
    </tableColumn>
    <tableColumn id="85" xr3:uid="{00000000-0010-0000-0100-000055000000}" name="Config Count Fwd" dataDxfId="385">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384">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83"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82">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81">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80">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calculatedColumnFormula>
    </tableColumn>
    <tableColumn id="15" xr3:uid="{00000000-0010-0000-0100-00000F000000}" name="Config Content" dataDxfId="379"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78">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77">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76"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75"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74"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73"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01" totalsRowShown="0" headerRowDxfId="372" dataDxfId="371" headerRowCellStyle="Normal" dataCellStyle="Normal">
  <autoFilter ref="B5:I101"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70" dataCellStyle="Normal"/>
    <tableColumn id="5" xr3:uid="{00000000-0010-0000-0200-000005000000}" name="Header" dataDxfId="369"/>
    <tableColumn id="2" xr3:uid="{00000000-0010-0000-0200-000002000000}" name="Display" dataDxfId="368" dataCellStyle="Normal"/>
    <tableColumn id="3" xr3:uid="{00000000-0010-0000-0200-000003000000}" name="Icon" dataDxfId="367" dataCellStyle="Normal"/>
    <tableColumn id="4" xr3:uid="{00000000-0010-0000-0200-000004000000}" name="Hide Condition" dataDxfId="366" dataCellStyle="Normal"/>
    <tableColumn id="8" xr3:uid="{00000000-0010-0000-0200-000008000000}" name="Config Buttons" dataDxfId="365">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64"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63"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61" dataDxfId="360"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59" dataCellStyle="Normal"/>
    <tableColumn id="9" xr3:uid="{00000000-0010-0000-0300-000009000000}" name="Header" dataDxfId="358" dataCellStyle="Normal"/>
    <tableColumn id="4" xr3:uid="{00000000-0010-0000-0300-000004000000}" name="Type" dataDxfId="357"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56"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55">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54" dataCellStyle="Normal">
      <calculatedColumnFormula>IF(Table_Triggers[[#This Row],[Header]]&lt;&gt;"Yes",IF(Table_Triggers[[#This Row],[Value]]=FALSE,"false",IF(Table_Triggers[[#This Row],[Value]]=TRUE,"true","")),"")</calculatedColumnFormula>
    </tableColumn>
    <tableColumn id="6" xr3:uid="{00000000-0010-0000-0300-000006000000}" name="Config" dataDxfId="353">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52">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51">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50">
      <calculatedColumnFormula>IF(ISNUMBER(Table_Triggers[[#This Row],[Config Use Row]]),INDEX(Table_Triggers[Config Rollup],Table_Triggers[[#This Row],[Config Use Row]]),"")</calculatedColumnFormula>
    </tableColumn>
    <tableColumn id="16" xr3:uid="{00000000-0010-0000-0300-000010000000}" name="Calculation" dataDxfId="349">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48">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47">
      <calculatedColumnFormula>IF(ISNUMBER(Table_Triggers[[#This Row],[Config Use Row]]),INDEX(Table_Triggers[Calculation Rollup],Table_Triggers[[#This Row],[Config Use Row]]),"")</calculatedColumnFormula>
    </tableColumn>
    <tableColumn id="2" xr3:uid="{00000000-0010-0000-0300-000002000000}" name="Value" dataDxfId="346" dataCellStyle="Normal"/>
    <tableColumn id="10" xr3:uid="{00000000-0010-0000-0300-00000A000000}" name="Message" dataDxfId="345"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49" headerRowDxfId="343" dataDxfId="342" totalsRowDxfId="341" headerRowCellStyle="Normal" dataCellStyle="Normal" totalsRowCellStyle="Normal">
  <autoFilter ref="B4:N49"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40" totalsRowDxfId="339" dataCellStyle="Normal"/>
    <tableColumn id="5" xr3:uid="{00000000-0010-0000-0400-000005000000}" name="Header" dataDxfId="338" totalsRowDxfId="337" dataCellStyle="Normal"/>
    <tableColumn id="2" xr3:uid="{00000000-0010-0000-0400-000002000000}" name="Type" totalsRowLabel="Total" dataDxfId="336" totalsRowDxfId="335"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34" totalsRowDxfId="333"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32" totalsRowDxfId="331">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30" totalsRowDxfId="329">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28" totalsRowDxfId="327"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26" totalsRowDxfId="325">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24" dataCellStyle="Normal"/>
    <tableColumn id="10" xr3:uid="{00000000-0010-0000-0400-00000A000000}" name="Test 1" dataDxfId="323" totalsRowDxfId="322" dataCellStyle="Normal"/>
    <tableColumn id="11" xr3:uid="{00000000-0010-0000-0400-00000B000000}" name="Test 2" dataDxfId="321" totalsRowDxfId="320" dataCellStyle="Normal"/>
    <tableColumn id="12" xr3:uid="{00000000-0010-0000-0400-00000C000000}" name="Test 3" dataDxfId="319" totalsRowDxfId="318" dataCellStyle="Normal"/>
    <tableColumn id="13" xr3:uid="{00000000-0010-0000-0400-00000D000000}" name="Test 4" dataDxfId="317" totalsRowDxfId="316"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14" dataDxfId="313" totalsRowDxfId="312"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11" totalsRowDxfId="310" dataCellStyle="Normal"/>
    <tableColumn id="5" xr3:uid="{00000000-0010-0000-0500-000005000000}" name="Header" dataDxfId="309" totalsRowDxfId="308" dataCellStyle="Normal"/>
    <tableColumn id="2" xr3:uid="{00000000-0010-0000-0500-000002000000}" name="Type" totalsRowLabel="Total" dataDxfId="307" totalsRowDxfId="306"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05" totalsRowDxfId="304"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03" totalsRowDxfId="302">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01" totalsRowDxfId="300"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299" totalsRowDxfId="298"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297" totalsRowDxfId="296">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295" totalsRowDxfId="294" dataCellStyle="Normal"/>
    <tableColumn id="10" xr3:uid="{00000000-0010-0000-0500-00000A000000}" name="Test 1" dataDxfId="293" totalsRowDxfId="292" dataCellStyle="Normal"/>
    <tableColumn id="11" xr3:uid="{00000000-0010-0000-0500-00000B000000}" name="Test 2" dataDxfId="291" totalsRowDxfId="290" dataCellStyle="Normal"/>
    <tableColumn id="12" xr3:uid="{00000000-0010-0000-0500-00000C000000}" name="Test 3" dataDxfId="289" totalsRowDxfId="288" dataCellStyle="Normal"/>
    <tableColumn id="13" xr3:uid="{00000000-0010-0000-0500-00000D000000}" name="Test 4" dataDxfId="287" totalsRowDxfId="286"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85" dataDxfId="284"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83" dataCellStyle="Normal"/>
    <tableColumn id="14" xr3:uid="{00000000-0010-0000-0600-00000E000000}" name="Header" dataDxfId="282"/>
    <tableColumn id="13" xr3:uid="{00000000-0010-0000-0600-00000D000000}" name="Type" dataDxfId="281">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80">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79" dataCellStyle="Percent"/>
    <tableColumn id="3" xr3:uid="{00000000-0010-0000-0600-000003000000}" name="NSW" dataDxfId="278" dataCellStyle="Percent"/>
    <tableColumn id="5" xr3:uid="{00000000-0010-0000-0600-000005000000}" name="NT" dataDxfId="277" dataCellStyle="Percent"/>
    <tableColumn id="9" xr3:uid="{00000000-0010-0000-0600-000009000000}" name="QLD" dataDxfId="276" dataCellStyle="Percent"/>
    <tableColumn id="4" xr3:uid="{00000000-0010-0000-0600-000004000000}" name="SA" dataDxfId="275" dataCellStyle="Percent"/>
    <tableColumn id="10" xr3:uid="{00000000-0010-0000-0600-00000A000000}" name="TAS" dataDxfId="274" dataCellStyle="Percent">
      <calculatedColumnFormula>Table_Statutory_Rates[[#This Row],[SA]]</calculatedColumnFormula>
    </tableColumn>
    <tableColumn id="11" xr3:uid="{00000000-0010-0000-0600-00000B000000}" name="VIC" dataDxfId="273" dataCellStyle="Percent">
      <calculatedColumnFormula>Table_Statutory_Rates[[#This Row],[TAS]]</calculatedColumnFormula>
    </tableColumn>
    <tableColumn id="12" xr3:uid="{00000000-0010-0000-0600-00000C000000}" name="WA" dataDxfId="272"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71" dataDxfId="270" headerRowCellStyle="Normal" dataCellStyle="Normal">
  <autoFilter ref="B29:B34" xr:uid="{00000000-0009-0000-0100-00000C000000}">
    <filterColumn colId="0" hiddenButton="1"/>
  </autoFilter>
  <tableColumns count="1">
    <tableColumn id="1" xr3:uid="{00000000-0010-0000-0700-000001000000}" name="Value" dataDxfId="269"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68" dataDxfId="267" headerRowCellStyle="Normal" dataCellStyle="Normal">
  <autoFilter ref="B38:B40" xr:uid="{00000000-0009-0000-0100-000011000000}">
    <filterColumn colId="0" hiddenButton="1"/>
  </autoFilter>
  <tableColumns count="1">
    <tableColumn id="1" xr3:uid="{00000000-0010-0000-0800-000001000000}" name="Value" dataDxfId="266"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65" dataDxfId="264"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63" dataCellStyle="Normal"/>
    <tableColumn id="2" xr3:uid="{00000000-0010-0000-0900-000002000000}" name="Yearly" dataDxfId="262" dataCellStyle="Normal"/>
    <tableColumn id="3" xr3:uid="{00000000-0010-0000-0900-000003000000}" name="Monthly" dataDxfId="261" dataCellStyle="Normal"/>
    <tableColumn id="4" xr3:uid="{00000000-0010-0000-0900-000004000000}" name="Fortnightly" dataDxfId="260" dataCellStyle="Normal"/>
    <tableColumn id="5" xr3:uid="{00000000-0010-0000-0900-000005000000}" name="Weekly" dataDxfId="259"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58" dataDxfId="257" headerRowCellStyle="Normal" dataCellStyle="Normal">
  <autoFilter ref="B21:F31" xr:uid="{00000000-0009-0000-0100-000022000000}">
    <filterColumn colId="0" hiddenButton="1"/>
    <filterColumn colId="1" hiddenButton="1"/>
    <filterColumn colId="2" hiddenButton="1"/>
    <filterColumn colId="3" hiddenButton="1"/>
    <filterColumn colId="4" hiddenButton="1"/>
  </autoFilter>
  <tableColumns count="5">
    <tableColumn id="1" xr3:uid="{00000000-0010-0000-0A00-000001000000}" name="Item" dataDxfId="256" dataCellStyle="Normal"/>
    <tableColumn id="5" xr3:uid="{00000000-0010-0000-0A00-000005000000}" name="EFT" dataDxfId="255"/>
    <tableColumn id="2" xr3:uid="{00000000-0010-0000-0A00-000002000000}" name="Direct Debit" dataDxfId="254" dataCellStyle="Normal"/>
    <tableColumn id="3" xr3:uid="{00000000-0010-0000-0A00-000003000000}" name="Visa" dataDxfId="253" dataCellStyle="Normal"/>
    <tableColumn id="4" xr3:uid="{00000000-0010-0000-0A00-000004000000}" name="Mastercard" dataDxfId="252"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51" dataCellStyle="Normal"/>
    <tableColumn id="3" xr3:uid="{00000000-0010-0000-0B00-000003000000}" name="Premium" totalsRowFunction="custom" dataDxfId="250" totalsRowDxfId="249" dataCellStyle="Currency">
      <totalsRowFormula>SUM(Table_Premium_Breakdown[Premium])</totalsRowFormula>
    </tableColumn>
    <tableColumn id="2" xr3:uid="{00000000-0010-0000-0B00-000002000000}" name="ESL" totalsRowFunction="custom" dataDxfId="248" totalsRowDxfId="247" dataCellStyle="Currency">
      <calculatedColumnFormula>'Risk 2'!J34</calculatedColumnFormula>
      <totalsRowFormula>SUM(Table_Premium_Breakdown[ESL])</totalsRowFormula>
    </tableColumn>
    <tableColumn id="5" xr3:uid="{00000000-0010-0000-0B00-000005000000}" name="GST" totalsRowFunction="custom" dataDxfId="246" totalsRowDxfId="245" dataCellStyle="Currency">
      <totalsRowFormula>SUM(Table_Premium_Breakdown[GST])</totalsRowFormula>
    </tableColumn>
    <tableColumn id="6" xr3:uid="{00000000-0010-0000-0B00-000006000000}" name="Stamp Duty" totalsRowFunction="custom" dataDxfId="244" totalsRowDxfId="243" dataCellStyle="Currency">
      <totalsRowFormula>SUM(Table_Premium_Breakdown[Stamp Duty])</totalsRowFormula>
    </tableColumn>
    <tableColumn id="9" xr3:uid="{00000000-0010-0000-0B00-000009000000}" name="Service Fees" totalsRowFunction="custom" dataDxfId="242" totalsRowDxfId="241">
      <totalsRowFormula>SUM(Table_Premium_Breakdown[Service Fees])</totalsRowFormula>
    </tableColumn>
    <tableColumn id="15" xr3:uid="{00000000-0010-0000-0B00-00000F000000}" name="Sub Total 1" totalsRowFunction="custom" dataDxfId="240" totalsRowDxfId="239"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38" totalsRowDxfId="237" dataCellStyle="Currency">
      <totalsRowFormula>SUM(Table_Premium_Breakdown[Interest])</totalsRowFormula>
    </tableColumn>
    <tableColumn id="13" xr3:uid="{00000000-0010-0000-0B00-00000D000000}" name="Sub Total 2" totalsRowFunction="custom" dataDxfId="236" totalsRowDxfId="235">
      <totalsRowFormula>SUM(Table_Premium_Breakdown[Sub Total 2])</totalsRowFormula>
    </tableColumn>
    <tableColumn id="12" xr3:uid="{00000000-0010-0000-0B00-00000C000000}" name="Merchant Fees" totalsRowFunction="custom" totalsRowDxfId="234">
      <totalsRowFormula>SUM(Table_Premium_Breakdown[Merchant Fees])</totalsRowFormula>
    </tableColumn>
    <tableColumn id="11" xr3:uid="{00000000-0010-0000-0B00-00000B000000}" name="Transaction Costs" totalsRowFunction="custom" dataDxfId="233" totalsRowDxfId="232">
      <totalsRowFormula>SUM(Table_Premium_Breakdown[Transaction Costs])</totalsRowFormula>
    </tableColumn>
    <tableColumn id="7" xr3:uid="{00000000-0010-0000-0B00-000007000000}" name="Total" totalsRowFunction="custom" dataDxfId="231" totalsRowDxfId="230"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29" dataCellStyle="Normal"/>
    <tableColumn id="2" xr3:uid="{00000000-0010-0000-0C00-000002000000}" name="Amount" totalsRowFunction="custom" dataDxfId="228" totalsRowDxfId="227"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26"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6" totalsRowShown="0" headerRowCellStyle="Normal" dataCellStyle="Normal">
  <autoFilter ref="B4:K46"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25"/>
    <tableColumn id="5" xr3:uid="{00000000-0010-0000-0E00-000005000000}" name="Key" dataDxfId="224"/>
    <tableColumn id="6" xr3:uid="{00000000-0010-0000-0E00-000006000000}" name="Field Code" dataDxfId="223"/>
    <tableColumn id="7" xr3:uid="{00000000-0010-0000-0E00-000007000000}" name="Text" dataDxfId="222"/>
    <tableColumn id="10" xr3:uid="{00000000-0010-0000-0E00-00000A000000}" name="String" dataDxfId="221"/>
    <tableColumn id="8" xr3:uid="{00000000-0010-0000-0E00-000008000000}" name="Config" dataDxfId="220"/>
    <tableColumn id="9" xr3:uid="{00000000-0010-0000-0E00-000009000000}" name="Config Min" dataDxfId="219"/>
    <tableColumn id="2" xr3:uid="{00000000-0010-0000-0E00-000002000000}" name="Value" dataDxfId="218"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6" totalsRowShown="0" dataDxfId="217" headerRowCellStyle="Normal" dataCellStyle="Normal">
  <autoFilter ref="B4:CG146"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16" dataCellStyle="Normal"/>
    <tableColumn id="57" xr3:uid="{00000000-0010-0000-0F00-000039000000}" name="Selector" dataDxfId="215"/>
    <tableColumn id="2" xr3:uid="{00000000-0010-0000-0F00-000002000000}" name="Font Family" dataDxfId="214" dataCellStyle="Normal"/>
    <tableColumn id="21" xr3:uid="{00000000-0010-0000-0F00-000015000000}" name="Font Family Default" dataDxfId="213"/>
    <tableColumn id="22" xr3:uid="{00000000-0010-0000-0F00-000016000000}" name="Font Family Used" dataDxfId="212">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11" dataCellStyle="Normal"/>
    <tableColumn id="23" xr3:uid="{00000000-0010-0000-0F00-000017000000}" name="Font Size Default" dataDxfId="210"/>
    <tableColumn id="24" xr3:uid="{00000000-0010-0000-0F00-000018000000}" name="Font Size Used" dataDxfId="209">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08" dataCellStyle="Normal"/>
    <tableColumn id="25" xr3:uid="{00000000-0010-0000-0F00-000019000000}" name="Font Weight Default" dataDxfId="207"/>
    <tableColumn id="26" xr3:uid="{00000000-0010-0000-0F00-00001A000000}" name="Font Weight Used" dataDxfId="206">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05" dataCellStyle="Normal"/>
    <tableColumn id="27" xr3:uid="{00000000-0010-0000-0F00-00001B000000}" name="Colour Default" dataDxfId="204"/>
    <tableColumn id="28" xr3:uid="{00000000-0010-0000-0F00-00001C000000}" name="Colour Used" dataDxfId="203">
      <calculatedColumnFormula>IF(Table_Styles[[#This Row],[Colour]]&lt;&gt;"",Table_Styles[[#This Row],[Colour]],IF(Table_Styles[[#This Row],[Colour Default]]&lt;&gt;"",Table_Styles[[#This Row],[Colour Default]],""))</calculatedColumnFormula>
    </tableColumn>
    <tableColumn id="6" xr3:uid="{00000000-0010-0000-0F00-000006000000}" name="Background" dataDxfId="202" dataCellStyle="Normal"/>
    <tableColumn id="29" xr3:uid="{00000000-0010-0000-0F00-00001D000000}" name="Background Default" dataDxfId="201"/>
    <tableColumn id="30" xr3:uid="{00000000-0010-0000-0F00-00001E000000}" name="Background Used" dataDxfId="200">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199" dataCellStyle="Normal"/>
    <tableColumn id="31" xr3:uid="{00000000-0010-0000-0F00-00001F000000}" name="Border Default" dataDxfId="198"/>
    <tableColumn id="32" xr3:uid="{00000000-0010-0000-0F00-000020000000}" name="Border Used" dataDxfId="197">
      <calculatedColumnFormula>IF(Table_Styles[[#This Row],[Border]]&lt;&gt;"",Table_Styles[[#This Row],[Border]],IF(Table_Styles[[#This Row],[Border Default]]&lt;&gt;"",Table_Styles[[#This Row],[Border Default]],""))</calculatedColumnFormula>
    </tableColumn>
    <tableColumn id="64" xr3:uid="{00000000-0010-0000-0F00-000040000000}" name="Border Radius" dataDxfId="196"/>
    <tableColumn id="63" xr3:uid="{00000000-0010-0000-0F00-00003F000000}" name="Border Radius Default" dataDxfId="195"/>
    <tableColumn id="62" xr3:uid="{00000000-0010-0000-0F00-00003E000000}" name="Border Radius Used" dataDxfId="194">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193" dataCellStyle="Normal"/>
    <tableColumn id="33" xr3:uid="{00000000-0010-0000-0F00-000021000000}" name="MT Default" dataDxfId="192"/>
    <tableColumn id="34" xr3:uid="{00000000-0010-0000-0F00-000022000000}" name="MT Used" dataDxfId="191">
      <calculatedColumnFormula>IF(Table_Styles[[#This Row],[MT]]&lt;&gt;"",Table_Styles[[#This Row],[MT]],IF(Table_Styles[[#This Row],[MT Default]]&lt;&gt;"",Table_Styles[[#This Row],[MT Default]],""))</calculatedColumnFormula>
    </tableColumn>
    <tableColumn id="9" xr3:uid="{00000000-0010-0000-0F00-000009000000}" name="MR" dataDxfId="190" dataCellStyle="Normal"/>
    <tableColumn id="35" xr3:uid="{00000000-0010-0000-0F00-000023000000}" name="MR Default" dataDxfId="189"/>
    <tableColumn id="36" xr3:uid="{00000000-0010-0000-0F00-000024000000}" name="MR Used" dataDxfId="188">
      <calculatedColumnFormula>IF(Table_Styles[[#This Row],[MR]]&lt;&gt;"",Table_Styles[[#This Row],[MR]],IF(Table_Styles[[#This Row],[MR Default]]&lt;&gt;"",Table_Styles[[#This Row],[MR Default]],""))</calculatedColumnFormula>
    </tableColumn>
    <tableColumn id="10" xr3:uid="{00000000-0010-0000-0F00-00000A000000}" name="MB" dataDxfId="187" dataCellStyle="Normal"/>
    <tableColumn id="37" xr3:uid="{00000000-0010-0000-0F00-000025000000}" name="MB Default" dataDxfId="186"/>
    <tableColumn id="38" xr3:uid="{00000000-0010-0000-0F00-000026000000}" name="MB Used" dataDxfId="185">
      <calculatedColumnFormula>IF(Table_Styles[[#This Row],[MB]]&lt;&gt;"",Table_Styles[[#This Row],[MB]],IF(Table_Styles[[#This Row],[MB Default]]&lt;&gt;"",Table_Styles[[#This Row],[MB Default]],""))</calculatedColumnFormula>
    </tableColumn>
    <tableColumn id="11" xr3:uid="{00000000-0010-0000-0F00-00000B000000}" name="ML" dataDxfId="184" dataCellStyle="Normal"/>
    <tableColumn id="39" xr3:uid="{00000000-0010-0000-0F00-000027000000}" name="ML Default" dataDxfId="183"/>
    <tableColumn id="40" xr3:uid="{00000000-0010-0000-0F00-000028000000}" name="ML Used" dataDxfId="182">
      <calculatedColumnFormula>IF(Table_Styles[[#This Row],[ML]]&lt;&gt;"",Table_Styles[[#This Row],[ML]],IF(Table_Styles[[#This Row],[ML Default]]&lt;&gt;"",Table_Styles[[#This Row],[ML Default]],""))</calculatedColumnFormula>
    </tableColumn>
    <tableColumn id="12" xr3:uid="{00000000-0010-0000-0F00-00000C000000}" name="PT" dataDxfId="181" dataCellStyle="Normal"/>
    <tableColumn id="41" xr3:uid="{00000000-0010-0000-0F00-000029000000}" name="PT Default" dataDxfId="180"/>
    <tableColumn id="42" xr3:uid="{00000000-0010-0000-0F00-00002A000000}" name="PT Used" dataDxfId="179">
      <calculatedColumnFormula>IF(Table_Styles[[#This Row],[PT]]&lt;&gt;"",Table_Styles[[#This Row],[PT]],IF(Table_Styles[[#This Row],[PT Default]]&lt;&gt;"",Table_Styles[[#This Row],[PT Default]],""))</calculatedColumnFormula>
    </tableColumn>
    <tableColumn id="13" xr3:uid="{00000000-0010-0000-0F00-00000D000000}" name="PR" dataDxfId="178" dataCellStyle="Normal"/>
    <tableColumn id="43" xr3:uid="{00000000-0010-0000-0F00-00002B000000}" name="PR Default" dataDxfId="177"/>
    <tableColumn id="44" xr3:uid="{00000000-0010-0000-0F00-00002C000000}" name="PR Used" dataDxfId="176">
      <calculatedColumnFormula>IF(Table_Styles[[#This Row],[PR]]&lt;&gt;"",Table_Styles[[#This Row],[PR]],IF(Table_Styles[[#This Row],[PR Default]]&lt;&gt;"",Table_Styles[[#This Row],[PR Default]],""))</calculatedColumnFormula>
    </tableColumn>
    <tableColumn id="14" xr3:uid="{00000000-0010-0000-0F00-00000E000000}" name="PB" dataDxfId="175" dataCellStyle="Normal"/>
    <tableColumn id="45" xr3:uid="{00000000-0010-0000-0F00-00002D000000}" name="PB Default" dataDxfId="174"/>
    <tableColumn id="46" xr3:uid="{00000000-0010-0000-0F00-00002E000000}" name="PB Used" dataDxfId="173">
      <calculatedColumnFormula>IF(Table_Styles[[#This Row],[PB]]&lt;&gt;"",Table_Styles[[#This Row],[PB]],IF(Table_Styles[[#This Row],[PB Default]]&lt;&gt;"",Table_Styles[[#This Row],[PB Default]],""))</calculatedColumnFormula>
    </tableColumn>
    <tableColumn id="15" xr3:uid="{00000000-0010-0000-0F00-00000F000000}" name="PL" dataDxfId="172" dataCellStyle="Normal"/>
    <tableColumn id="47" xr3:uid="{00000000-0010-0000-0F00-00002F000000}" name="PL Default" dataDxfId="171"/>
    <tableColumn id="48" xr3:uid="{00000000-0010-0000-0F00-000030000000}" name="PL Used" dataDxfId="170">
      <calculatedColumnFormula>IF(Table_Styles[[#This Row],[PL]]&lt;&gt;"",Table_Styles[[#This Row],[PL]],IF(Table_Styles[[#This Row],[PL Default]]&lt;&gt;"",Table_Styles[[#This Row],[PL Default]],""))</calculatedColumnFormula>
    </tableColumn>
    <tableColumn id="16" xr3:uid="{00000000-0010-0000-0F00-000010000000}" name="BT" dataDxfId="169" dataCellStyle="Normal"/>
    <tableColumn id="49" xr3:uid="{00000000-0010-0000-0F00-000031000000}" name="BT Default" dataDxfId="168"/>
    <tableColumn id="50" xr3:uid="{00000000-0010-0000-0F00-000032000000}" name="BT Used" dataDxfId="167">
      <calculatedColumnFormula>IF(Table_Styles[[#This Row],[BT]]&lt;&gt;"",Table_Styles[[#This Row],[BT]],IF(Table_Styles[[#This Row],[BT Default]]&lt;&gt;"",Table_Styles[[#This Row],[BT Default]],""))</calculatedColumnFormula>
    </tableColumn>
    <tableColumn id="17" xr3:uid="{00000000-0010-0000-0F00-000011000000}" name="BR" dataDxfId="166" dataCellStyle="Normal"/>
    <tableColumn id="51" xr3:uid="{00000000-0010-0000-0F00-000033000000}" name="BR Default" dataDxfId="165"/>
    <tableColumn id="52" xr3:uid="{00000000-0010-0000-0F00-000034000000}" name="BR Used" dataDxfId="164">
      <calculatedColumnFormula>IF(Table_Styles[[#This Row],[BR]]&lt;&gt;"",Table_Styles[[#This Row],[BR]],IF(Table_Styles[[#This Row],[BR Default]]&lt;&gt;"",Table_Styles[[#This Row],[BR Default]],""))</calculatedColumnFormula>
    </tableColumn>
    <tableColumn id="18" xr3:uid="{00000000-0010-0000-0F00-000012000000}" name="BB" dataDxfId="163" dataCellStyle="Normal"/>
    <tableColumn id="53" xr3:uid="{00000000-0010-0000-0F00-000035000000}" name="BB Default" dataDxfId="162"/>
    <tableColumn id="54" xr3:uid="{00000000-0010-0000-0F00-000036000000}" name="BB Used" dataDxfId="161">
      <calculatedColumnFormula>IF(Table_Styles[[#This Row],[BB]]&lt;&gt;"",Table_Styles[[#This Row],[BB]],IF(Table_Styles[[#This Row],[BB Default]]&lt;&gt;"",Table_Styles[[#This Row],[BB Default]],""))</calculatedColumnFormula>
    </tableColumn>
    <tableColumn id="19" xr3:uid="{00000000-0010-0000-0F00-000013000000}" name="BL" dataDxfId="160" dataCellStyle="Normal"/>
    <tableColumn id="55" xr3:uid="{00000000-0010-0000-0F00-000037000000}" name="BL Default" dataDxfId="159"/>
    <tableColumn id="56" xr3:uid="{00000000-0010-0000-0F00-000038000000}" name="BL Used" dataDxfId="158">
      <calculatedColumnFormula>IF(Table_Styles[[#This Row],[BL]]&lt;&gt;"",Table_Styles[[#This Row],[BL]],IF(Table_Styles[[#This Row],[BL Default]]&lt;&gt;"",Table_Styles[[#This Row],[BL Default]],""))</calculatedColumnFormula>
    </tableColumn>
    <tableColumn id="66" xr3:uid="{00000000-0010-0000-0F00-000042000000}" name="Width" dataDxfId="157"/>
    <tableColumn id="67" xr3:uid="{00000000-0010-0000-0F00-000043000000}" name="Width Default" dataDxfId="156"/>
    <tableColumn id="69" xr3:uid="{00000000-0010-0000-0F00-000045000000}" name="Width Used" dataDxfId="155">
      <calculatedColumnFormula>IF(Table_Styles[[#This Row],[Width]]&lt;&gt;"",Table_Styles[[#This Row],[Width]],IF(Table_Styles[[#This Row],[Width Default]]&lt;&gt;"",Table_Styles[[#This Row],[Width Default]],""))</calculatedColumnFormula>
    </tableColumn>
    <tableColumn id="70" xr3:uid="{00000000-0010-0000-0F00-000046000000}" name="Height" dataDxfId="154"/>
    <tableColumn id="71" xr3:uid="{00000000-0010-0000-0F00-000047000000}" name="Height Default" dataDxfId="153"/>
    <tableColumn id="72" xr3:uid="{00000000-0010-0000-0F00-000048000000}" name="Height Used" dataDxfId="152">
      <calculatedColumnFormula>IF(Table_Styles[[#This Row],[Height]]&lt;&gt;"",Table_Styles[[#This Row],[Height]],IF(Table_Styles[[#This Row],[Height Default]]&lt;&gt;"",Table_Styles[[#This Row],[Height Default]],""))</calculatedColumnFormula>
    </tableColumn>
    <tableColumn id="73" xr3:uid="{00000000-0010-0000-0F00-000049000000}" name="Top" dataDxfId="151"/>
    <tableColumn id="74" xr3:uid="{00000000-0010-0000-0F00-00004A000000}" name="Top Default" dataDxfId="150"/>
    <tableColumn id="75" xr3:uid="{00000000-0010-0000-0F00-00004B000000}" name="Top Used" dataDxfId="149">
      <calculatedColumnFormula>IF(Table_Styles[[#This Row],[Top]]&lt;&gt;"",Table_Styles[[#This Row],[Top]],IF(Table_Styles[[#This Row],[Top Default]]&lt;&gt;"",Table_Styles[[#This Row],[Top Default]],""))</calculatedColumnFormula>
    </tableColumn>
    <tableColumn id="79" xr3:uid="{00000000-0010-0000-0F00-00004F000000}" name="Right" dataDxfId="148"/>
    <tableColumn id="80" xr3:uid="{00000000-0010-0000-0F00-000050000000}" name="Right Default" dataDxfId="147"/>
    <tableColumn id="81" xr3:uid="{00000000-0010-0000-0F00-000051000000}" name="Right Used" dataDxfId="146">
      <calculatedColumnFormula>IF(Table_Styles[[#This Row],[Right]]&lt;&gt;"",Table_Styles[[#This Row],[Right]],IF(Table_Styles[[#This Row],[Right Default]]&lt;&gt;"",Table_Styles[[#This Row],[Right Default]],""))</calculatedColumnFormula>
    </tableColumn>
    <tableColumn id="82" xr3:uid="{00000000-0010-0000-0F00-000052000000}" name="Bottom" dataDxfId="145"/>
    <tableColumn id="83" xr3:uid="{00000000-0010-0000-0F00-000053000000}" name="Bottom Default" dataDxfId="144"/>
    <tableColumn id="84" xr3:uid="{00000000-0010-0000-0F00-000054000000}" name="Bottom Used" dataDxfId="143">
      <calculatedColumnFormula>IF(Table_Styles[[#This Row],[Bottom]]&lt;&gt;"",Table_Styles[[#This Row],[Bottom]],IF(Table_Styles[[#This Row],[Bottom Default]]&lt;&gt;"",Table_Styles[[#This Row],[Bottom Default]],""))</calculatedColumnFormula>
    </tableColumn>
    <tableColumn id="76" xr3:uid="{00000000-0010-0000-0F00-00004C000000}" name="Left" dataDxfId="142"/>
    <tableColumn id="77" xr3:uid="{00000000-0010-0000-0F00-00004D000000}" name="Left Default" dataDxfId="141"/>
    <tableColumn id="78" xr3:uid="{00000000-0010-0000-0F00-00004E000000}" name="Left Used" dataDxfId="140">
      <calculatedColumnFormula>IF(Table_Styles[[#This Row],[Left]]&lt;&gt;"",Table_Styles[[#This Row],[Left]],IF(Table_Styles[[#This Row],[Left Default]]&lt;&gt;"",Table_Styles[[#This Row],[Left Default]],""))</calculatedColumnFormula>
    </tableColumn>
    <tableColumn id="20" xr3:uid="{00000000-0010-0000-0F00-000014000000}" name="Custom" dataDxfId="139" dataCellStyle="Normal"/>
    <tableColumn id="59" xr3:uid="{00000000-0010-0000-0F00-00003B000000}" name="Font" dataDxfId="138">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37">
      <calculatedColumnFormula>IF(AND(Table_Styles[[#This Row],[Selector]],COUNTIF(OFFSET(CC:CC,0,0,ROW()-1,1),"="&amp;Table_Styles[[#This Row],[Font]])=0),Table_Styles[[#This Row],[Font]],"")</calculatedColumnFormula>
    </tableColumn>
    <tableColumn id="68" xr3:uid="{00000000-0010-0000-0F00-000044000000}" name="Config Font" dataDxfId="136">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35">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34"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33"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0" totalsRowShown="0" headerRowDxfId="132" dataDxfId="131" headerRowCellStyle="Normal" dataCellStyle="Normal">
  <autoFilter ref="B4:L120"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30" dataCellStyle="Normal"/>
    <tableColumn id="9" xr3:uid="{00000000-0010-0000-1000-000009000000}" name="Header" dataDxfId="129" dataCellStyle="Normal"/>
    <tableColumn id="4" xr3:uid="{00000000-0010-0000-1000-000004000000}" name="Type" dataDxfId="128"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27"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26">
      <calculatedColumnFormula>IF(Table_Text[[#This Row],[Header]]="Yes","",IF(Table_Text[[#This Row],[Property]]&lt;&gt;"",SUBSTITUTE(Table_Text[[#This Row],[Type]]," ","")&amp;SUBSTITUTE(Table_Text[[#This Row],[Property]]," ",""),""))</calculatedColumnFormula>
    </tableColumn>
    <tableColumn id="10" xr3:uid="{00000000-0010-0000-1000-00000A000000}" name="Config" dataDxfId="125">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24"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23"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22">
      <calculatedColumnFormula>SUBSTITUTE(SUBSTITUTE(SUBSTITUTE(SUBSTITUTE(SUBSTITUTE(SUBSTITUTE(SUBSTITUTE(SUBSTITUTE(
TRIM(CLEAN(Table_Text[[#This Row],[Quote]])),
" {","{"),
"{ ","{"),
" }","}"),
"} ","}"),
" [","["),
"[ ","["),
" ]","]"),
"] ","]")</calculatedColumnFormula>
    </tableColumn>
    <tableColumn id="6" xr3:uid="{00000000-0010-0000-1000-000006000000}" name="Icon" dataDxfId="121" dataCellStyle="Normal"/>
    <tableColumn id="2" xr3:uid="{00000000-0010-0000-1000-000002000000}" name="Text" dataDxfId="120"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19" dataDxfId="118">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17" dataCellStyle="uBind Normal"/>
    <tableColumn id="9" xr3:uid="{00000000-0010-0000-1200-000009000000}" name="Header" dataDxfId="116"/>
    <tableColumn id="4" xr3:uid="{00000000-0010-0000-1200-000004000000}" name="Type" dataDxfId="115" dataCellStyle="Normal"/>
    <tableColumn id="1" xr3:uid="{00000000-0010-0000-1200-000001000000}" name="Key" dataDxfId="114"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13">
      <calculatedColumnFormula>IF(Table_Policy[[#This Row],[Header]]="Yes","",IF(Table_Policy[[#This Row],[Property]]&lt;&gt;"",SUBSTITUTE(Table_Policy[[#This Row],[Type]]," ","")&amp;SUBSTITUTE(Table_Policy[[#This Row],[Property]]," ",""),""))</calculatedColumnFormula>
    </tableColumn>
    <tableColumn id="5" xr3:uid="{00000000-0010-0000-1200-000005000000}" name="Text" dataDxfId="112"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11"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10"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09">
      <calculatedColumnFormula>SUBSTITUTE(SUBSTITUTE(SUBSTITUTE(SUBSTITUTE(SUBSTITUTE(SUBSTITUTE(SUBSTITUTE(SUBSTITUTE(
TRIM(CLEAN(Table_Policy[[#This Row],[Quote]])),
" {","{"),
"{ ","{"),
" }","}"),
"} ","}"),
" [","["),
"[ ","["),
" ]","]"),
"] ","]")</calculatedColumnFormula>
    </tableColumn>
    <tableColumn id="8" xr3:uid="{00000000-0010-0000-1200-000008000000}" name="URL" dataDxfId="108"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07"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06" dataDxfId="105"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04" dataCellStyle="Normal">
      <calculatedColumnFormula xml:space="preserve">
"{"&amp;
"""state"": """ &amp;
IF(_xlfn.TEXTJOIN("",TRUE,'Question Sets'!AM5:AM14)&lt;&gt;"","incomplete",
IF(_xlfn.TEXTJOIN("",TRUE,'Question Sets'!AM5:AM23)&lt;&gt;"","estimate",
IF(_xlfn.TEXTJOIN("",TRUE,Table_Question_Sets[Invalid])&lt;&gt;"","quote","binding"))) &amp; ""","&amp;
"""id"": ""SOME_ID"","&amp;
"""questions"": {"&amp;
"""rating"": {"&amp;
_xlfn.TEXTJOIN(",",TRUE,'Question Sets'!BN5:BN23)&amp;
"},"&amp;
"""contact"": {"&amp;
_xlfn.TEXTJOIN(",",TRUE,'Question Sets'!BN23:BN29)&amp;
"},"&amp;
"""personal"": {"&amp;
_xlfn.TEXTJOIN(",",TRUE,'Question Sets'!BN29:BN48)&amp;
"},"&amp;
"""disclosure"": {"&amp;
_xlfn.TEXTJOIN(",",TRUE,'Question Sets'!BN48:BN54)&amp;
"}"&amp;
"},"&amp;
"""risk1"": {"&amp;_xlfn.TEXTJOIN("",TRUE,Table_Risk_1[Output Calculation])&amp;"},"&amp;
"""risk2"": {"&amp;_xlfn.TEXTJOIN("",TRUE,Table_Risk_2[Output Calculation])&amp;"},"&amp;
"""triggers"": {"&amp;
"""softReferral"": {"&amp;
_xlfn.TEXTJOIN(",",TRUE,Triggers!N5:N7)&amp;
"},"&amp;
"""hardReferral"": {"&amp;
_xlfn.TEXTJOIN(",",TRUE,Triggers!N7:N9)&amp;
"},"&amp;
"""decline"": {"&amp;
_xlfn.TEXTJOIN(",",TRUE,Triggers!N9:N13)&amp;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03" dataCellStyle="Normal"/>
    <tableColumn id="3" xr3:uid="{00000000-0010-0000-1300-000003000000}" name="Value 2" dataDxfId="102" dataCellStyle="Normal"/>
    <tableColumn id="4" xr3:uid="{00000000-0010-0000-1300-000004000000}" name="Value 3" dataDxfId="101" dataCellStyle="Normal"/>
    <tableColumn id="5" xr3:uid="{00000000-0010-0000-1300-000005000000}" name="Value 4" dataDxfId="100" dataCellStyle="Normal"/>
    <tableColumn id="6" xr3:uid="{00000000-0010-0000-1300-000006000000}" name="Value 5" dataDxfId="99" dataCellStyle="Normal"/>
    <tableColumn id="7" xr3:uid="{00000000-0010-0000-1300-000007000000}" name="Value 6" dataDxfId="98" dataCellStyle="Normal"/>
    <tableColumn id="8" xr3:uid="{00000000-0010-0000-1300-000008000000}" name="Value 7" dataDxfId="97" dataCellStyle="Normal"/>
    <tableColumn id="9" xr3:uid="{00000000-0010-0000-1300-000009000000}" name="Value 8" dataDxfId="96" dataCellStyle="Normal"/>
    <tableColumn id="10" xr3:uid="{00000000-0010-0000-1300-00000A000000}" name="Value 9" dataDxfId="95" dataCellStyle="Normal"/>
    <tableColumn id="11" xr3:uid="{00000000-0010-0000-1300-00000B000000}" name="Value 10" dataDxfId="94" dataCellStyle="Normal"/>
    <tableColumn id="12" xr3:uid="{00000000-0010-0000-1300-00000C000000}" name="Value 11" dataDxfId="93" dataCellStyle="Normal"/>
    <tableColumn id="13" xr3:uid="{00000000-0010-0000-1300-00000D000000}" name="Value 12" dataDxfId="92" dataCellStyle="Normal"/>
    <tableColumn id="14" xr3:uid="{00000000-0010-0000-1300-00000E000000}" name="Value 13" dataDxfId="91" dataCellStyle="Normal"/>
    <tableColumn id="15" xr3:uid="{00000000-0010-0000-1300-00000F000000}" name="Value 14" dataDxfId="90" dataCellStyle="Normal"/>
    <tableColumn id="16" xr3:uid="{00000000-0010-0000-1300-000010000000}" name="Value 15" dataDxfId="89" dataCellStyle="Normal"/>
    <tableColumn id="17" xr3:uid="{00000000-0010-0000-1300-000011000000}" name="Value 16" dataDxfId="88" dataCellStyle="Normal"/>
    <tableColumn id="18" xr3:uid="{00000000-0010-0000-1300-000012000000}" name="Value 17" dataDxfId="87" dataCellStyle="Normal"/>
    <tableColumn id="19" xr3:uid="{00000000-0010-0000-1300-000013000000}" name="Value 18" dataDxfId="86" dataCellStyle="Normal"/>
    <tableColumn id="20" xr3:uid="{00000000-0010-0000-1300-000014000000}" name="Value 19" dataDxfId="85" dataCellStyle="Normal"/>
    <tableColumn id="21" xr3:uid="{00000000-0010-0000-1300-000015000000}" name="Value 20" dataDxfId="84" dataCellStyle="Normal"/>
    <tableColumn id="22" xr3:uid="{00000000-0010-0000-1300-000016000000}" name="Value 21" dataDxfId="83" dataCellStyle="Normal"/>
    <tableColumn id="23" xr3:uid="{00000000-0010-0000-1300-000017000000}" name="Value 22" dataDxfId="82" dataCellStyle="Normal"/>
    <tableColumn id="24" xr3:uid="{00000000-0010-0000-1300-000018000000}" name="Value 23" dataDxfId="81" dataCellStyle="Normal"/>
    <tableColumn id="25" xr3:uid="{00000000-0010-0000-1300-000019000000}" name="Value 24" dataDxfId="80" dataCellStyle="Normal"/>
    <tableColumn id="26" xr3:uid="{00000000-0010-0000-1300-00001A000000}" name="Value 25" dataDxfId="79" dataCellStyle="Normal"/>
    <tableColumn id="27" xr3:uid="{00000000-0010-0000-1300-00001B000000}" name="Value 26" dataDxfId="78" dataCellStyle="Normal"/>
    <tableColumn id="28" xr3:uid="{00000000-0010-0000-1300-00001C000000}" name="Value 27" dataDxfId="77" dataCellStyle="Normal"/>
    <tableColumn id="29" xr3:uid="{00000000-0010-0000-1300-00001D000000}" name="Value 28" dataDxfId="76" dataCellStyle="Normal"/>
    <tableColumn id="30" xr3:uid="{00000000-0010-0000-1300-00001E000000}" name="Value 29" dataDxfId="75" dataCellStyle="Normal"/>
    <tableColumn id="31" xr3:uid="{00000000-0010-0000-1300-00001F000000}" name="Value 30" dataDxfId="74" dataCellStyle="Normal"/>
    <tableColumn id="32" xr3:uid="{00000000-0010-0000-1300-000020000000}" name="Value 31" dataDxfId="73" dataCellStyle="Normal"/>
    <tableColumn id="33" xr3:uid="{00000000-0010-0000-1300-000021000000}" name="Value 32" dataDxfId="72" dataCellStyle="Normal"/>
    <tableColumn id="34" xr3:uid="{00000000-0010-0000-1300-000022000000}" name="Value 33" dataDxfId="71" dataCellStyle="Normal"/>
    <tableColumn id="35" xr3:uid="{00000000-0010-0000-1300-000023000000}" name="Value 34" dataDxfId="70" dataCellStyle="Normal"/>
    <tableColumn id="36" xr3:uid="{00000000-0010-0000-1300-000024000000}" name="Value 35" dataDxfId="69" dataCellStyle="Normal"/>
    <tableColumn id="37" xr3:uid="{00000000-0010-0000-1300-000025000000}" name="Value 36" dataDxfId="68" dataCellStyle="Normal"/>
    <tableColumn id="38" xr3:uid="{00000000-0010-0000-1300-000026000000}" name="Value 37" dataDxfId="67" dataCellStyle="Normal"/>
    <tableColumn id="39" xr3:uid="{00000000-0010-0000-1300-000027000000}" name="Value 38" dataDxfId="66" dataCellStyle="Normal"/>
    <tableColumn id="40" xr3:uid="{00000000-0010-0000-1300-000028000000}" name="Value 39" dataDxfId="65" dataCellStyle="Normal"/>
    <tableColumn id="41" xr3:uid="{00000000-0010-0000-1300-000029000000}" name="Value 40" dataDxfId="64" dataCellStyle="Normal"/>
    <tableColumn id="42" xr3:uid="{00000000-0010-0000-1300-00002A000000}" name="Value 41" dataDxfId="63" dataCellStyle="Normal"/>
    <tableColumn id="43" xr3:uid="{00000000-0010-0000-1300-00002B000000}" name="Value 42" dataDxfId="62" dataCellStyle="Normal"/>
    <tableColumn id="44" xr3:uid="{00000000-0010-0000-1300-00002C000000}" name="Value 43" dataDxfId="61" dataCellStyle="Normal"/>
    <tableColumn id="45" xr3:uid="{00000000-0010-0000-1300-00002D000000}" name="Value 44" dataDxfId="60" dataCellStyle="Normal"/>
    <tableColumn id="46" xr3:uid="{00000000-0010-0000-1300-00002E000000}" name="Value 45" dataDxfId="59" dataCellStyle="Normal"/>
    <tableColumn id="47" xr3:uid="{00000000-0010-0000-1300-00002F000000}" name="Value 46" dataDxfId="58" dataCellStyle="Normal"/>
    <tableColumn id="48" xr3:uid="{00000000-0010-0000-1300-000030000000}" name="Value 47" dataDxfId="57" dataCellStyle="Normal"/>
    <tableColumn id="49" xr3:uid="{00000000-0010-0000-1300-000031000000}" name="Value 48" dataDxfId="56" dataCellStyle="Normal"/>
    <tableColumn id="50" xr3:uid="{00000000-0010-0000-1300-000032000000}" name="Value 49" dataDxfId="55" dataCellStyle="Normal"/>
    <tableColumn id="51" xr3:uid="{00000000-0010-0000-1300-000033000000}" name="Value 50" dataDxfId="54" dataCellStyle="Normal"/>
    <tableColumn id="52" xr3:uid="{00000000-0010-0000-1300-000034000000}" name="After" dataDxfId="53"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52"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51" dataCellStyle="Normal"/>
    <tableColumn id="3" xr3:uid="{00000000-0010-0000-1400-000003000000}" name="Value 2" dataDxfId="50" dataCellStyle="Normal"/>
    <tableColumn id="4" xr3:uid="{00000000-0010-0000-1400-000004000000}" name="Value 3" dataDxfId="49" dataCellStyle="Normal"/>
    <tableColumn id="5" xr3:uid="{00000000-0010-0000-1400-000005000000}" name="Value 4" dataDxfId="48" dataCellStyle="Normal"/>
    <tableColumn id="6" xr3:uid="{00000000-0010-0000-1400-000006000000}" name="Value 5" dataDxfId="47" dataCellStyle="Normal"/>
    <tableColumn id="7" xr3:uid="{00000000-0010-0000-1400-000007000000}" name="Value 6" dataDxfId="46" dataCellStyle="Normal"/>
    <tableColumn id="8" xr3:uid="{00000000-0010-0000-1400-000008000000}" name="Value 7" dataDxfId="45" dataCellStyle="Normal"/>
    <tableColumn id="10" xr3:uid="{00000000-0010-0000-1400-00000A000000}" name="Value 8" dataDxfId="44"/>
    <tableColumn id="11" xr3:uid="{00000000-0010-0000-1400-00000B000000}" name="Value 9" dataDxfId="43"/>
    <tableColumn id="12" xr3:uid="{00000000-0010-0000-1400-00000C000000}" name="Value 10" dataDxfId="42"/>
    <tableColumn id="13" xr3:uid="{00000000-0010-0000-1400-00000D000000}" name="Value 11" dataDxfId="41"/>
    <tableColumn id="14" xr3:uid="{00000000-0010-0000-1400-00000E000000}" name="Value 12" dataDxfId="40"/>
    <tableColumn id="15" xr3:uid="{00000000-0010-0000-1400-00000F000000}" name="Value 13" dataDxfId="39"/>
    <tableColumn id="16" xr3:uid="{00000000-0010-0000-1400-000010000000}" name="Value 14" dataDxfId="38"/>
    <tableColumn id="17" xr3:uid="{00000000-0010-0000-1400-000011000000}" name="Value 15" dataDxfId="37"/>
    <tableColumn id="18" xr3:uid="{00000000-0010-0000-1400-000012000000}" name="Value 16" dataDxfId="36"/>
    <tableColumn id="19" xr3:uid="{00000000-0010-0000-1400-000013000000}" name="Value 17" dataDxfId="35"/>
    <tableColumn id="20" xr3:uid="{00000000-0010-0000-1400-000014000000}" name="Value 18" dataDxfId="34"/>
    <tableColumn id="21" xr3:uid="{00000000-0010-0000-1400-000015000000}" name="Value 19" dataDxfId="33"/>
    <tableColumn id="22" xr3:uid="{00000000-0010-0000-1400-000016000000}" name="Value 20" dataDxfId="32"/>
    <tableColumn id="23" xr3:uid="{00000000-0010-0000-1400-000017000000}" name="Value 21" dataDxfId="31"/>
    <tableColumn id="24" xr3:uid="{00000000-0010-0000-1400-000018000000}" name="Value 22" dataDxfId="30"/>
    <tableColumn id="25" xr3:uid="{00000000-0010-0000-1400-000019000000}" name="Value 23" dataDxfId="29"/>
    <tableColumn id="26" xr3:uid="{00000000-0010-0000-1400-00001A000000}" name="Value 24" dataDxfId="28"/>
    <tableColumn id="27" xr3:uid="{00000000-0010-0000-1400-00001B000000}" name="Value 25" dataDxfId="27"/>
    <tableColumn id="28" xr3:uid="{00000000-0010-0000-1400-00001C000000}" name="Value 26" dataDxfId="26"/>
    <tableColumn id="29" xr3:uid="{00000000-0010-0000-1400-00001D000000}" name="Value 27" dataDxfId="25"/>
    <tableColumn id="30" xr3:uid="{00000000-0010-0000-1400-00001E000000}" name="Value 28" dataDxfId="24"/>
    <tableColumn id="31" xr3:uid="{00000000-0010-0000-1400-00001F000000}" name="Value 29" dataDxfId="23"/>
    <tableColumn id="32" xr3:uid="{00000000-0010-0000-1400-000020000000}" name="Value 30" dataDxfId="22"/>
    <tableColumn id="33" xr3:uid="{00000000-0010-0000-1400-000021000000}" name="Value 31" dataDxfId="21"/>
    <tableColumn id="34" xr3:uid="{00000000-0010-0000-1400-000022000000}" name="Value 32" dataDxfId="20"/>
    <tableColumn id="35" xr3:uid="{00000000-0010-0000-1400-000023000000}" name="Value 33" dataDxfId="19"/>
    <tableColumn id="36" xr3:uid="{00000000-0010-0000-1400-000024000000}" name="Value 34" dataDxfId="18"/>
    <tableColumn id="37" xr3:uid="{00000000-0010-0000-1400-000025000000}" name="Value 35" dataDxfId="17"/>
    <tableColumn id="38" xr3:uid="{00000000-0010-0000-1400-000026000000}" name="Value 36" dataDxfId="16"/>
    <tableColumn id="39" xr3:uid="{00000000-0010-0000-1400-000027000000}" name="Value 37" dataDxfId="15"/>
    <tableColumn id="40" xr3:uid="{00000000-0010-0000-1400-000028000000}" name="Value 38" dataDxfId="14"/>
    <tableColumn id="41" xr3:uid="{00000000-0010-0000-1400-000029000000}" name="Value 39" dataDxfId="13"/>
    <tableColumn id="42" xr3:uid="{00000000-0010-0000-1400-00002A000000}" name="Value 40" dataDxfId="12"/>
    <tableColumn id="43" xr3:uid="{00000000-0010-0000-1400-00002B000000}" name="Value 41" dataDxfId="11"/>
    <tableColumn id="45" xr3:uid="{00000000-0010-0000-1400-00002D000000}" name="Value 42" dataDxfId="10"/>
    <tableColumn id="46" xr3:uid="{00000000-0010-0000-1400-00002E000000}" name="Value 43" dataDxfId="9"/>
    <tableColumn id="47" xr3:uid="{00000000-0010-0000-1400-00002F000000}" name="Value 44" dataDxfId="8"/>
    <tableColumn id="48" xr3:uid="{00000000-0010-0000-1400-000030000000}" name="Value 45" dataDxfId="7"/>
    <tableColumn id="49" xr3:uid="{00000000-0010-0000-1400-000031000000}" name="Value 46" dataDxfId="6"/>
    <tableColumn id="50" xr3:uid="{00000000-0010-0000-1400-000032000000}" name="Value 47" dataDxfId="5"/>
    <tableColumn id="51" xr3:uid="{00000000-0010-0000-1400-000033000000}" name="Value 48" dataDxfId="4"/>
    <tableColumn id="52" xr3:uid="{00000000-0010-0000-1400-000034000000}" name="Value 49" dataDxfId="3"/>
    <tableColumn id="53" xr3:uid="{00000000-0010-0000-1400-000035000000}" name="Value 50" dataDxfId="2"/>
    <tableColumn id="9" xr3:uid="{00000000-0010-0000-1400-000009000000}" name="After"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5000000}" name="Table_Premium" displayName="Table_Premium" ref="B36:F401" totalsRowShown="0" headerRowCellStyle="Normal" dataCellStyle="Normal">
  <autoFilter ref="B36:F401" xr:uid="{00000000-0009-0000-0100-00001C000000}">
    <filterColumn colId="0" hiddenButton="1"/>
    <filterColumn colId="1" hiddenButton="1"/>
    <filterColumn colId="2" hiddenButton="1"/>
    <filterColumn colId="3" hiddenButton="1"/>
    <filterColumn colId="4" hiddenButton="1"/>
  </autoFilter>
  <sortState ref="B37:F85">
    <sortCondition descending="1" ref="B37:B85"/>
  </sortState>
  <tableColumns count="5">
    <tableColumn id="1" xr3:uid="{00000000-0010-0000-1500-000001000000}" name="Days Insured" dataDxfId="1" dataCellStyle="Currency"/>
    <tableColumn id="2" xr3:uid="{00000000-0010-0000-1500-000002000000}" name="Single" dataCellStyle="Currency"/>
    <tableColumn id="3" xr3:uid="{00000000-0010-0000-1500-000003000000}" name="Couple" dataCellStyle="Currency"/>
    <tableColumn id="4" xr3:uid="{00000000-0010-0000-1500-000004000000}" name="Family" dataCellStyle="Currency"/>
    <tableColumn id="5" xr3:uid="{00000000-0010-0000-1500-000005000000}" name="Additional Child" dataDxfId="0" dataCellStyle="Currency"/>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Zone_Loading" displayName="Table_Zone_Loading" ref="B26:C32" totalsRowShown="0" headerRowCellStyle="Normal" dataCellStyle="Normal">
  <autoFilter ref="B26:C32" xr:uid="{00000000-0009-0000-0100-00000E000000}">
    <filterColumn colId="0" hiddenButton="1"/>
    <filterColumn colId="1" hiddenButton="1"/>
  </autoFilter>
  <tableColumns count="2">
    <tableColumn id="1" xr3:uid="{00000000-0010-0000-1600-000001000000}" name="Zone" dataCellStyle="Normal"/>
    <tableColumn id="2" xr3:uid="{00000000-0010-0000-1600-000002000000}" name="Loading" dataCellStyle="Normal"/>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7000000}" name="Table_Rates" displayName="Table_Rates" ref="B6:C9" totalsRowShown="0" headerRowCellStyle="Normal" dataCellStyle="Normal">
  <autoFilter ref="B6:C9" xr:uid="{00000000-0009-0000-0100-000010000000}">
    <filterColumn colId="0" hiddenButton="1"/>
    <filterColumn colId="1" hiddenButton="1"/>
  </autoFilter>
  <tableColumns count="2">
    <tableColumn id="1" xr3:uid="{00000000-0010-0000-1700-000001000000}" name="Rate" dataCellStyle="Normal"/>
    <tableColumn id="2" xr3:uid="{00000000-0010-0000-1700-000002000000}" name="Value" dataCellStyle="Percent"/>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8000000}" name="Table_Age_Loading" displayName="Table_Age_Loading" ref="B13:C22" totalsRowShown="0" headerRowCellStyle="Normal" dataCellStyle="Normal">
  <autoFilter ref="B13:C22" xr:uid="{00000000-0009-0000-0100-000016000000}">
    <filterColumn colId="0" hiddenButton="1"/>
    <filterColumn colId="1" hiddenButton="1"/>
  </autoFilter>
  <tableColumns count="2">
    <tableColumn id="1" xr3:uid="{00000000-0010-0000-1800-000001000000}" name="Max Age" dataCellStyle="Normal"/>
    <tableColumn id="2" xr3:uid="{00000000-0010-0000-1800-000002000000}" name="Loading" dataCellStyle="Percent"/>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16.bin"/><Relationship Id="rId5" Type="http://schemas.openxmlformats.org/officeDocument/2006/relationships/table" Target="../tables/table25.xml"/><Relationship Id="rId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71"/>
  <sheetViews>
    <sheetView workbookViewId="0">
      <pane xSplit="6" topLeftCell="AL1" activePane="topRight" state="frozen"/>
      <selection pane="topRight" activeCell="AL17" sqref="AL17"/>
    </sheetView>
  </sheetViews>
  <sheetFormatPr defaultColWidth="9.140625" defaultRowHeight="21" customHeight="1"/>
  <cols>
    <col min="1" max="1" width="9.140625" style="2" customWidth="1"/>
    <col min="2" max="2" width="37.7109375" style="2" customWidth="1"/>
    <col min="3" max="3" width="22" style="2" hidden="1" customWidth="1"/>
    <col min="4" max="4" width="22.42578125" style="2" hidden="1" customWidth="1"/>
    <col min="5" max="5" width="23.85546875" style="2" hidden="1" customWidth="1"/>
    <col min="6" max="6" width="38.42578125" style="2" hidden="1" customWidth="1"/>
    <col min="7" max="7" width="28.42578125" style="13" customWidth="1"/>
    <col min="8" max="9" width="10.7109375" style="2" customWidth="1"/>
    <col min="10" max="10" width="17.85546875" style="2" customWidth="1"/>
    <col min="11" max="13" width="9.28515625" style="2" customWidth="1"/>
    <col min="14" max="14" width="7.140625" style="2" customWidth="1"/>
    <col min="15" max="18" width="3.42578125" style="2" customWidth="1"/>
    <col min="19" max="19" width="10.28515625" style="2" customWidth="1"/>
    <col min="20" max="20" width="21.42578125" style="2" customWidth="1"/>
    <col min="21" max="21" width="57.140625" style="2" customWidth="1"/>
    <col min="22" max="23" width="28.42578125" style="2" customWidth="1"/>
    <col min="24" max="36" width="21.42578125" style="2" customWidth="1"/>
    <col min="37" max="37" width="16.140625" style="2" customWidth="1"/>
    <col min="38" max="38" width="15" style="2" customWidth="1"/>
    <col min="39" max="39" width="19.28515625" style="2" customWidth="1"/>
    <col min="40" max="41" width="21.42578125" style="2" customWidth="1"/>
    <col min="42" max="43" width="17.85546875" style="2" customWidth="1"/>
    <col min="44" max="44" width="38" style="2" customWidth="1"/>
    <col min="45" max="49" width="28.42578125" style="2" customWidth="1"/>
    <col min="50" max="51" width="28.42578125" style="13" customWidth="1"/>
    <col min="52" max="81" width="28.42578125" style="2" customWidth="1"/>
    <col min="82" max="82" width="31.85546875" style="2" customWidth="1"/>
    <col min="83" max="83" width="9.140625" style="2"/>
    <col min="84" max="84" width="30.42578125" style="2" customWidth="1"/>
    <col min="85" max="85" width="96.42578125" style="2" customWidth="1"/>
    <col min="86" max="89" width="102.140625" style="2" customWidth="1"/>
    <col min="90" max="92" width="17.28515625" style="2" customWidth="1"/>
    <col min="93" max="93" width="23.85546875" style="2" customWidth="1"/>
    <col min="94" max="94" width="53.140625" style="2" customWidth="1"/>
    <col min="95" max="95" width="115.85546875" style="2" customWidth="1"/>
    <col min="96" max="96" width="21.42578125" style="2" customWidth="1"/>
    <col min="97" max="97" width="23.42578125" style="2" customWidth="1"/>
    <col min="98" max="98" width="25" style="2" customWidth="1"/>
    <col min="99" max="99" width="28" style="2" customWidth="1"/>
    <col min="100" max="100" width="21.85546875" style="2" customWidth="1"/>
    <col min="101" max="102" width="21.140625" style="2" customWidth="1"/>
    <col min="103" max="105" width="81" style="2" customWidth="1"/>
    <col min="106" max="106" width="22.28515625" style="2" customWidth="1"/>
    <col min="107" max="107" width="19.42578125" style="2" customWidth="1"/>
    <col min="108" max="108" width="16" style="2" customWidth="1"/>
    <col min="109" max="16384" width="9.140625" style="2"/>
  </cols>
  <sheetData>
    <row r="1" spans="2:70" ht="21" customHeight="1">
      <c r="G1" s="35"/>
      <c r="K1" s="35"/>
      <c r="M1" s="46"/>
      <c r="N1" s="13"/>
      <c r="O1" s="13"/>
      <c r="P1" s="13"/>
      <c r="Q1" s="13"/>
      <c r="R1" s="13"/>
      <c r="S1" s="13"/>
      <c r="AH1" s="46"/>
      <c r="AI1" s="46"/>
      <c r="AO1" s="13"/>
      <c r="AS1" s="13"/>
      <c r="AT1" s="13"/>
      <c r="AU1" s="13"/>
      <c r="AV1" s="13"/>
      <c r="AW1" s="13"/>
      <c r="AZ1" s="13"/>
      <c r="BA1" s="13"/>
      <c r="BB1" s="13"/>
      <c r="BC1" s="13"/>
      <c r="BD1" s="13"/>
    </row>
    <row r="2" spans="2:70" ht="47.25" thickBot="1">
      <c r="B2" s="11" t="s">
        <v>0</v>
      </c>
      <c r="C2" s="11"/>
      <c r="D2" s="11"/>
      <c r="E2" s="11"/>
      <c r="F2" s="11"/>
      <c r="G2" s="31"/>
      <c r="H2" s="11"/>
      <c r="I2" s="11"/>
      <c r="J2" s="11"/>
      <c r="K2" s="31"/>
      <c r="L2" s="11"/>
      <c r="M2" s="52"/>
      <c r="N2" s="14"/>
      <c r="O2" s="14"/>
      <c r="P2" s="14"/>
      <c r="Q2" s="14"/>
      <c r="R2" s="14"/>
      <c r="S2" s="14"/>
      <c r="T2" s="11"/>
      <c r="U2" s="11"/>
      <c r="V2" s="11"/>
      <c r="W2" s="11"/>
      <c r="X2" s="11"/>
      <c r="Y2" s="11"/>
      <c r="Z2" s="11"/>
      <c r="AA2" s="11"/>
      <c r="AB2" s="11"/>
      <c r="AC2" s="11"/>
      <c r="AD2" s="11"/>
      <c r="AE2" s="11"/>
      <c r="AF2" s="11"/>
      <c r="AG2" s="11"/>
      <c r="AH2" s="52"/>
      <c r="AI2" s="52"/>
      <c r="AJ2" s="11"/>
      <c r="AK2" s="11"/>
      <c r="AL2" s="11"/>
      <c r="AM2" s="11"/>
      <c r="AN2" s="11"/>
      <c r="AO2" s="14"/>
      <c r="AP2" s="11"/>
      <c r="AQ2" s="11"/>
      <c r="AR2" s="11"/>
      <c r="AS2" s="14"/>
      <c r="AT2" s="14"/>
      <c r="AU2" s="14"/>
      <c r="AV2" s="14"/>
      <c r="AW2" s="14"/>
      <c r="AX2" s="14"/>
      <c r="AY2" s="14"/>
      <c r="AZ2" s="14"/>
      <c r="BA2" s="14"/>
      <c r="BB2" s="14"/>
      <c r="BC2" s="14"/>
      <c r="BD2" s="14"/>
      <c r="BE2" s="14"/>
      <c r="BF2" s="14"/>
      <c r="BG2" s="14"/>
      <c r="BH2" s="14"/>
      <c r="BI2" s="14"/>
      <c r="BJ2" s="14"/>
      <c r="BK2" s="11"/>
      <c r="BL2" s="11"/>
      <c r="BM2" s="11"/>
      <c r="BN2" s="11"/>
      <c r="BO2" s="14"/>
      <c r="BP2" s="14"/>
      <c r="BQ2" s="11"/>
    </row>
    <row r="3" spans="2:70" ht="21" customHeight="1">
      <c r="G3" s="35"/>
      <c r="K3" s="35"/>
      <c r="M3" s="46"/>
      <c r="N3" s="13"/>
      <c r="O3" s="13"/>
      <c r="P3" s="13"/>
      <c r="Q3" s="13"/>
      <c r="R3" s="13"/>
      <c r="S3" s="13"/>
      <c r="AH3" s="46"/>
      <c r="AI3" s="46"/>
      <c r="AO3" s="13"/>
      <c r="AS3" s="13"/>
      <c r="AT3" s="13"/>
      <c r="AU3" s="13"/>
      <c r="AV3" s="13"/>
      <c r="AW3" s="13"/>
      <c r="AZ3" s="13"/>
      <c r="BA3" s="13"/>
      <c r="BB3" s="13"/>
      <c r="BC3" s="13"/>
      <c r="BD3" s="13"/>
    </row>
    <row r="4" spans="2:70" ht="15">
      <c r="B4" s="90" t="s">
        <v>1</v>
      </c>
      <c r="C4" s="90" t="s">
        <v>2</v>
      </c>
      <c r="D4" t="s">
        <v>3</v>
      </c>
      <c r="E4" t="s">
        <v>4</v>
      </c>
      <c r="F4" t="s">
        <v>5</v>
      </c>
      <c r="G4" s="32" t="s">
        <v>6</v>
      </c>
      <c r="H4" s="1" t="s">
        <v>7</v>
      </c>
      <c r="I4" s="90" t="s">
        <v>8</v>
      </c>
      <c r="J4" s="90" t="s">
        <v>9</v>
      </c>
      <c r="K4" s="32" t="s">
        <v>10</v>
      </c>
      <c r="L4" s="1" t="s">
        <v>11</v>
      </c>
      <c r="M4" s="48" t="s">
        <v>12</v>
      </c>
      <c r="N4" s="37" t="s">
        <v>13</v>
      </c>
      <c r="O4" s="37" t="s">
        <v>14</v>
      </c>
      <c r="P4" s="37" t="s">
        <v>15</v>
      </c>
      <c r="Q4" s="37" t="s">
        <v>16</v>
      </c>
      <c r="R4" s="37" t="s">
        <v>17</v>
      </c>
      <c r="S4" s="37"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48" t="s">
        <v>33</v>
      </c>
      <c r="AI4" s="48" t="s">
        <v>34</v>
      </c>
      <c r="AJ4" s="1" t="s">
        <v>35</v>
      </c>
      <c r="AK4" s="1" t="s">
        <v>36</v>
      </c>
      <c r="AL4" s="1" t="s">
        <v>37</v>
      </c>
      <c r="AM4" s="1" t="s">
        <v>38</v>
      </c>
      <c r="AN4" s="1" t="s">
        <v>39</v>
      </c>
      <c r="AO4" s="1" t="s">
        <v>40</v>
      </c>
      <c r="AP4" s="37" t="s">
        <v>41</v>
      </c>
      <c r="AQ4" s="1" t="s">
        <v>42</v>
      </c>
      <c r="AR4" s="1" t="s">
        <v>43</v>
      </c>
      <c r="AS4" s="1" t="s">
        <v>44</v>
      </c>
      <c r="AT4" s="1" t="s">
        <v>45</v>
      </c>
      <c r="AU4" s="1" t="s">
        <v>46</v>
      </c>
      <c r="AV4" s="17" t="s">
        <v>47</v>
      </c>
      <c r="AW4" s="17" t="s">
        <v>48</v>
      </c>
      <c r="AX4" s="17" t="s">
        <v>49</v>
      </c>
      <c r="AY4" s="37" t="s">
        <v>50</v>
      </c>
      <c r="AZ4" s="37" t="s">
        <v>51</v>
      </c>
      <c r="BA4" s="91" t="s">
        <v>52</v>
      </c>
      <c r="BB4" s="91" t="s">
        <v>53</v>
      </c>
      <c r="BC4" s="91" t="s">
        <v>54</v>
      </c>
      <c r="BD4" s="91" t="s">
        <v>55</v>
      </c>
      <c r="BE4" s="91" t="s">
        <v>56</v>
      </c>
      <c r="BF4" s="90" t="s">
        <v>57</v>
      </c>
      <c r="BG4" s="90" t="s">
        <v>58</v>
      </c>
      <c r="BH4" s="90" t="s">
        <v>59</v>
      </c>
      <c r="BI4" s="90" t="s">
        <v>60</v>
      </c>
      <c r="BJ4" s="90" t="s">
        <v>61</v>
      </c>
      <c r="BK4" s="90" t="s">
        <v>62</v>
      </c>
      <c r="BL4" s="90" t="s">
        <v>63</v>
      </c>
      <c r="BM4" s="90" t="s">
        <v>64</v>
      </c>
      <c r="BN4" s="1" t="s">
        <v>65</v>
      </c>
      <c r="BO4" s="1" t="s">
        <v>66</v>
      </c>
      <c r="BP4" s="90" t="s">
        <v>67</v>
      </c>
      <c r="BQ4" s="90" t="s">
        <v>68</v>
      </c>
      <c r="BR4" s="1" t="s">
        <v>69</v>
      </c>
    </row>
    <row r="5" spans="2:70" ht="29.25" thickBot="1">
      <c r="B5" s="3" t="s">
        <v>70</v>
      </c>
      <c r="C5" s="3" t="s">
        <v>71</v>
      </c>
      <c r="D5"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18"/>
      <c r="H5" s="3"/>
      <c r="I5" s="3"/>
      <c r="J5" s="3"/>
      <c r="K5" s="18"/>
      <c r="L5" s="3"/>
      <c r="M5" s="3"/>
      <c r="N5" s="18"/>
      <c r="O5" s="18"/>
      <c r="P5" s="18"/>
      <c r="Q5" s="18"/>
      <c r="R5" s="18"/>
      <c r="S5" s="18"/>
      <c r="T5" s="3"/>
      <c r="U5" s="3"/>
      <c r="V5" s="3"/>
      <c r="W5" s="3"/>
      <c r="X5" s="3"/>
      <c r="Y5" s="3"/>
      <c r="Z5" s="3"/>
      <c r="AA5" s="3"/>
      <c r="AB5" s="3"/>
      <c r="AC5" s="3"/>
      <c r="AD5" s="3"/>
      <c r="AE5" s="3"/>
      <c r="AF5" s="3"/>
      <c r="AG5" s="3"/>
      <c r="AH5" s="3"/>
      <c r="AI5" s="3"/>
      <c r="AJ5" s="3"/>
      <c r="AK5"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 s="28"/>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18"/>
      <c r="AQ5" s="3"/>
      <c r="AR5" s="3"/>
      <c r="AS5" s="3"/>
      <c r="AT5" s="3"/>
      <c r="AU5" s="3"/>
      <c r="AV5"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 s="18" t="str">
        <f>IF(OR(Table_Question_Sets[[#This Row],[Header]]="Yes",Table_Question_Sets[[#This Row],[Text]]=""),"",IF(OR(Table_Question_Sets[[#This Row],[Text]]="true",Table_Question_Sets[[#This Row],[Text]]="false",ISNUMBER(Table_Question_Sets[[#This Row],[Text]])),Table_Question_Sets[[#This Row],[Text]],""""&amp;Table_Question_Sets[[#This Row],[Text]]&amp;""""))</f>
        <v/>
      </c>
      <c r="AX5" s="18" t="str">
        <f>IF(AND(Table_Question_Sets[[#This Row],[Header]]&lt;&gt;"Yes",Table_Question_Sets[[#This Row],[Property]]&lt;&gt;"",Table_Question_Sets[[#This Row],[Summary Label]]&lt;&gt;""),""""&amp;Table_Question_Sets[[#This Row],[Key]]&amp;""": """&amp;Table_Question_Sets[[#This Row],[Summary Label]]&amp;"""","")</f>
        <v/>
      </c>
      <c r="AY5" s="18" t="str">
        <f ca="1">IF(Table_Question_Sets[[#This Row],[Header]]="Yes","",_xlfn.NUMBERVALUE(INDIRECT(SUBSTITUTE(ADDRESS(1,COLUMN(),4),"1","")&amp;ROW()-1))+IF(Table_Question_Sets[[#This Row],[Property]]&lt;&gt;"",1,0))</f>
        <v/>
      </c>
      <c r="AZ5" s="18" t="str">
        <f ca="1">IF(Table_Question_Sets[[#This Row],[Header]]="Yes","",_xlfn.NUMBERVALUE(INDIRECT(SUBSTITUTE(ADDRESS(1,COLUMN(),4),"1","")&amp;ROW()+1))+IF(Table_Question_Sets[[#This Row],[Property]]&lt;&gt;"",1,0))</f>
        <v/>
      </c>
      <c r="BA5" s="18"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"ratingPrimary":["loanAmount","loanTerm","interestRate","age","ratingState","policyStartDate","policyEndDate"],</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"ratingPrimary":{"loanAmount": "$20,000","loanTerm": "5","interestRate": "12","age": "25","ratingState": "VIC","policyStartDate": 43509},</v>
      </c>
      <c r="BP5" s="3" t="str">
        <f ca="1">IF(ISNUMBER(Table_Question_Sets[[#This Row],[Config Use Row]]),INDEX(Table_Question_Sets[Config Rollup],Table_Question_Sets[[#This Row],[Config Use Row]]),"")</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Q5" s="3" t="str">
        <f ca="1">IF(ISNUMBER(Table_Question_Sets[[#This Row],[Config Use Row]]),INDEX(Table_Question_Sets[Config Keys Nested Rollup],Table_Question_Sets[[#This Row],[Config Use Row]]),"")</f>
        <v>"ratingPrimary":["loanAmount","loanTerm","interestRate","age","ratingState","policyStartDate","policyEndDate"],</v>
      </c>
      <c r="BR5" s="3" t="str">
        <f ca="1">IF(ISNUMBER(Table_Question_Sets[[#This Row],[Config Use Row]]),INDEX(Table_Question_Sets[Calculation Rollup],Table_Question_Sets[[#This Row],[Config Use Row]]),"")</f>
        <v>"ratingPrimary":{"loanAmount": "$20,000","loanTerm": "5","interestRate": "12","age": "25","ratingState": "VIC","policyStartDate": 43509},</v>
      </c>
    </row>
    <row r="6" spans="2:70" s="12" customFormat="1" ht="16.5" hidden="1" customHeight="1">
      <c r="B6" s="7"/>
      <c r="C6" s="88"/>
      <c r="D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7" t="str">
        <f>IF(Table_Question_Sets[[#This Row],[Header]]="Yes","",IF(Table_Question_Sets[[#This Row],[Property]]&lt;&gt;"",SUBSTITUTE(Table_Question_Sets[[#This Row],[Property]]," ",""),""))</f>
        <v/>
      </c>
      <c r="G6" s="50"/>
      <c r="H6" s="7"/>
      <c r="I6" s="7"/>
      <c r="J6" s="7"/>
      <c r="K6" s="34"/>
      <c r="L6" s="44"/>
      <c r="M6" s="44"/>
      <c r="N6" s="15"/>
      <c r="O6" s="15"/>
      <c r="P6" s="15"/>
      <c r="Q6" s="15"/>
      <c r="R6" s="15"/>
      <c r="S6" s="15"/>
      <c r="T6" s="7"/>
      <c r="U6" s="7"/>
      <c r="V6" s="7"/>
      <c r="W6" s="7"/>
      <c r="X6" s="7"/>
      <c r="Y6" s="7"/>
      <c r="Z6" s="7"/>
      <c r="AA6" s="7"/>
      <c r="AB6" s="7"/>
      <c r="AC6" s="7"/>
      <c r="AD6" s="7"/>
      <c r="AE6" s="7"/>
      <c r="AF6" s="7"/>
      <c r="AG6" s="7"/>
      <c r="AH6" s="44"/>
      <c r="AI6" s="44"/>
      <c r="AJ6" s="7"/>
      <c r="AK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 s="88"/>
      <c r="AM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7"/>
      <c r="AP6" s="15"/>
      <c r="AQ6" s="7"/>
      <c r="AR6" s="7"/>
      <c r="AS6" s="7"/>
      <c r="AT6" s="7"/>
      <c r="AU6" s="7"/>
      <c r="AV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 s="15" t="str">
        <f>IF(OR(Table_Question_Sets[[#This Row],[Header]]="Yes",Table_Question_Sets[[#This Row],[Text]]=""),"",IF(OR(Table_Question_Sets[[#This Row],[Text]]="true",Table_Question_Sets[[#This Row],[Text]]="false",ISNUMBER(Table_Question_Sets[[#This Row],[Text]])),Table_Question_Sets[[#This Row],[Text]],""""&amp;Table_Question_Sets[[#This Row],[Text]]&amp;""""))</f>
        <v/>
      </c>
      <c r="AX6" s="15" t="str">
        <f>IF(AND(Table_Question_Sets[[#This Row],[Header]]&lt;&gt;"Yes",Table_Question_Sets[[#This Row],[Property]]&lt;&gt;"",Table_Question_Sets[[#This Row],[Summary Label]]&lt;&gt;""),""""&amp;Table_Question_Sets[[#This Row],[Key]]&amp;""": """&amp;Table_Question_Sets[[#This Row],[Summary Label]]&amp;"""","")</f>
        <v/>
      </c>
      <c r="AY6" s="15">
        <f ca="1">IF(Table_Question_Sets[[#This Row],[Header]]="Yes","",_xlfn.NUMBERVALUE(INDIRECT(SUBSTITUTE(ADDRESS(1,COLUMN(),4),"1","")&amp;ROW()-1))+IF(Table_Question_Sets[[#This Row],[Property]]&lt;&gt;"",1,0))</f>
        <v>0</v>
      </c>
      <c r="AZ6" s="15">
        <f ca="1">IF(Table_Question_Sets[[#This Row],[Header]]="Yes","",_xlfn.NUMBERVALUE(INDIRECT(SUBSTITUTE(ADDRESS(1,COLUMN(),4),"1","")&amp;ROW()+1))+IF(Table_Question_Sets[[#This Row],[Property]]&lt;&gt;"",1,0))</f>
        <v>7</v>
      </c>
      <c r="BA6" s="15"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7" t="str">
        <f xml:space="preserve">
IF(Table_Question_Sets[[#This Row],[Row]]="Yes","]},{""className"": ""row"",""fieldGroup"": [","")&amp;
Table_Question_Sets[[#This Row],[Config Field]]</f>
        <v/>
      </c>
      <c r="BG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6"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10</v>
      </c>
      <c r="BI6" s="7" t="str">
        <f>IF(AND(Table_Question_Sets[[#This Row],[Header]]="",Table_Question_Sets[[#This Row],[Property]]&lt;&gt;"",Table_Question_Sets[[#This Row],[Field Type]]&lt;&gt;""),
""""&amp;Table_Question_Sets[[#This Row],[Key]]&amp;"""","")</f>
        <v/>
      </c>
      <c r="BJ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"loanAmount","loanTerm","interestRate","age","ratingState","policyStartDate","policyEndDate"</v>
      </c>
      <c r="BK6" s="7" t="str">
        <f>IF(AND(Table_Question_Sets[[#This Row],[Header]]&lt;&gt;"Yes",Table_Question_Sets[[#This Row],[Property]]&lt;&gt;"",Table_Question_Sets[[#This Row],[Workflow Role]]&lt;&gt;""),
""""&amp;Table_Question_Sets[[#This Row],[Workflow Role]]&amp;""":"""&amp;Table_Question_Sets[[#This Row],[Key]]&amp;"""","")</f>
        <v/>
      </c>
      <c r="BL6" s="7">
        <f ca="1">IF(Table_Question_Sets[[#This Row],[Header]]="Yes","",_xlfn.NUMBERVALUE(INDIRECT(SUBSTITUTE(ADDRESS(1,COLUMN(),4),"1","")&amp;ROW()+1))+IF(OR(Table_Question_Sets[[#This Row],[Value]]&lt;&gt;"",AND(Table_Question_Sets[[#This Row],[Data Type]]="Repeating",Table_Question_Sets[[#This Row],[Calculation Repeating]]&lt;&gt;"")),1,0))</f>
        <v>5</v>
      </c>
      <c r="BM6" s="7" t="str">
        <f ca="1" xml:space="preserve">
IF(Table_Question_Sets[[#This Row],[Data Type]]="Repeating",
OFFSET(Table_Repeating_Question_Sets[[#Headers],[Property]],MATCH(Table_Question_Sets[[#This Row],[Property]],Table_Repeating_Question_Sets[Property],0),MATCH("Calculation",Table_Repeating_Question_Sets[#Headers],0)-1,1,1),
"")</f>
        <v/>
      </c>
      <c r="BN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"loanAmount": "$20,000","loanTerm": "5","interestRate": "12","age": "25","ratingState": "VIC","policyStartDate": 43509</v>
      </c>
      <c r="BP6" s="7" t="str">
        <f ca="1">IF(ISNUMBER(Table_Question_Sets[[#This Row],[Config Use Row]]),INDEX(Table_Question_Sets[Config Rollup],Table_Question_Sets[[#This Row],[Config Use Row]]),"")</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Q6" s="7" t="str">
        <f ca="1">IF(ISNUMBER(Table_Question_Sets[[#This Row],[Config Use Row]]),INDEX(Table_Question_Sets[Config Keys Nested Rollup],Table_Question_Sets[[#This Row],[Config Use Row]]),"")</f>
        <v>"ratingSecondary":["deathBenefit","accidentalDeathBenefit","disabilityBenefit","cashBoostBenefit","cashBoostBenefitExtension","involuntaryUnemploymentBenefit","involuntaryUnemploymentBenefitExtension"],</v>
      </c>
      <c r="BR6" s="7" t="str">
        <f ca="1">IF(ISNUMBER(Table_Question_Sets[[#This Row],[Config Use Row]]),INDEX(Table_Question_Sets[Calculation Rollup],Table_Question_Sets[[#This Row],[Config Use Row]]),"")</f>
        <v>"ratingSecondary":{"deathBenefit": "Yes","accidentalDeathBenefit": "Yes","disabilityBenefit": "Yes","cashBoostBenefit": "Yes","cashBoostBenefitExtension": "Yes","involuntaryUnemploymentBenefit": "Yes","involuntaryUnemploymentBenefitExtension": "Yes"},</v>
      </c>
    </row>
    <row r="7" spans="2:70" s="12" customFormat="1" ht="21" customHeight="1">
      <c r="B7" s="97" t="s">
        <v>1005</v>
      </c>
      <c r="C7" s="88"/>
      <c r="D7"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7"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loanAmount</v>
      </c>
      <c r="F7" s="98" t="str">
        <f>IF(Table_Question_Sets[[#This Row],[Header]]="Yes","",IF(Table_Question_Sets[[#This Row],[Property]]&lt;&gt;"",SUBSTITUTE(Table_Question_Sets[[#This Row],[Property]]," ",""),""))</f>
        <v>LoanAmount</v>
      </c>
      <c r="G7" s="50" t="s">
        <v>1006</v>
      </c>
      <c r="H7" s="97" t="s">
        <v>897</v>
      </c>
      <c r="I7" s="97" t="s">
        <v>47</v>
      </c>
      <c r="J7" s="7"/>
      <c r="K7" s="99" t="s">
        <v>71</v>
      </c>
      <c r="L7" s="44"/>
      <c r="M7" s="44"/>
      <c r="N7" s="34" t="s">
        <v>71</v>
      </c>
      <c r="O7" s="34"/>
      <c r="P7" s="34"/>
      <c r="Q7" s="34"/>
      <c r="R7" s="34"/>
      <c r="S7" s="34" t="s">
        <v>1045</v>
      </c>
      <c r="T7" s="97"/>
      <c r="U7" s="7" t="s">
        <v>1007</v>
      </c>
      <c r="V7" s="97"/>
      <c r="W7" s="97"/>
      <c r="X7" s="7" t="s">
        <v>1004</v>
      </c>
      <c r="Y7" s="7"/>
      <c r="Z7" s="7"/>
      <c r="AA7" s="7"/>
      <c r="AB7" s="7"/>
      <c r="AC7" s="7"/>
      <c r="AD7" s="97"/>
      <c r="AE7" s="97"/>
      <c r="AF7" s="7"/>
      <c r="AG7" s="7"/>
      <c r="AH7" s="100"/>
      <c r="AI7" s="100"/>
      <c r="AJ7" s="101"/>
      <c r="AK7" s="102">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20000</v>
      </c>
      <c r="AL7" s="102"/>
      <c r="AM7"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97"/>
      <c r="AP7" s="15" t="s">
        <v>1005</v>
      </c>
      <c r="AQ7" s="7"/>
      <c r="AR7" s="7"/>
      <c r="AS7" s="7"/>
      <c r="AT7" s="7"/>
      <c r="AU7" s="7"/>
      <c r="AV7"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$20,000</v>
      </c>
      <c r="AW7" s="104" t="str">
        <f>IF(OR(Table_Question_Sets[[#This Row],[Header]]="Yes",Table_Question_Sets[[#This Row],[Text]]=""),"",IF(OR(Table_Question_Sets[[#This Row],[Text]]="true",Table_Question_Sets[[#This Row],[Text]]="false",ISNUMBER(Table_Question_Sets[[#This Row],[Text]])),Table_Question_Sets[[#This Row],[Text]],""""&amp;Table_Question_Sets[[#This Row],[Text]]&amp;""""))</f>
        <v>"$20,000"</v>
      </c>
      <c r="AX7" s="105" t="str">
        <f>IF(AND(Table_Question_Sets[[#This Row],[Header]]&lt;&gt;"Yes",Table_Question_Sets[[#This Row],[Property]]&lt;&gt;"",Table_Question_Sets[[#This Row],[Summary Label]]&lt;&gt;""),""""&amp;Table_Question_Sets[[#This Row],[Key]]&amp;""": """&amp;Table_Question_Sets[[#This Row],[Summary Label]]&amp;"""","")</f>
        <v>"loanAmount": "Loan Amount"</v>
      </c>
      <c r="AY7" s="105">
        <f ca="1">IF(Table_Question_Sets[[#This Row],[Header]]="Yes","",_xlfn.NUMBERVALUE(INDIRECT(SUBSTITUTE(ADDRESS(1,COLUMN(),4),"1","")&amp;ROW()-1))+IF(Table_Question_Sets[[#This Row],[Property]]&lt;&gt;"",1,0))</f>
        <v>1</v>
      </c>
      <c r="AZ7" s="105">
        <f ca="1">IF(Table_Question_Sets[[#This Row],[Header]]="Yes","",_xlfn.NUMBERVALUE(INDIRECT(SUBSTITUTE(ADDRESS(1,COLUMN(),4),"1","")&amp;ROW()+1))+IF(Table_Question_Sets[[#This Row],[Property]]&lt;&gt;"",1,0))</f>
        <v>7</v>
      </c>
      <c r="BA7" s="105"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7"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"templateOptions":{"container":{"style":"width:200px;"},"question":"What is your loan amount?","content":{"heading2":"Your Loan"},"formatTextInput":"currency","addonLeft":{"class":"fa fa-usd"}}</v>
      </c>
      <c r="BE7"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v>
      </c>
      <c r="BF7" s="98" t="str">
        <f ca="1" xml:space="preserve">
IF(Table_Question_Sets[[#This Row],[Row]]="Yes","]},{""className"": ""row"",""fieldGroup"": [","")&amp;
Table_Question_Sets[[#This Row],[Config Field]]</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v>
      </c>
      <c r="BG7"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7" s="101">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19</v>
      </c>
      <c r="BI7" s="101" t="str">
        <f>IF(AND(Table_Question_Sets[[#This Row],[Header]]="",Table_Question_Sets[[#This Row],[Property]]&lt;&gt;"",Table_Question_Sets[[#This Row],[Field Type]]&lt;&gt;""),
""""&amp;Table_Question_Sets[[#This Row],[Key]]&amp;"""","")</f>
        <v>"loanAmount"</v>
      </c>
      <c r="BJ7"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"loanAmount","loanTerm","interestRate","age","ratingState","policyStartDate","policyEndDate"</v>
      </c>
      <c r="BK7" s="101" t="str">
        <f>IF(AND(Table_Question_Sets[[#This Row],[Header]]&lt;&gt;"Yes",Table_Question_Sets[[#This Row],[Property]]&lt;&gt;"",Table_Question_Sets[[#This Row],[Workflow Role]]&lt;&gt;""),
""""&amp;Table_Question_Sets[[#This Row],[Workflow Role]]&amp;""":"""&amp;Table_Question_Sets[[#This Row],[Key]]&amp;"""","")</f>
        <v/>
      </c>
      <c r="BL7" s="101">
        <f ca="1">IF(Table_Question_Sets[[#This Row],[Header]]="Yes","",_xlfn.NUMBERVALUE(INDIRECT(SUBSTITUTE(ADDRESS(1,COLUMN(),4),"1","")&amp;ROW()+1))+IF(OR(Table_Question_Sets[[#This Row],[Value]]&lt;&gt;"",AND(Table_Question_Sets[[#This Row],[Data Type]]="Repeating",Table_Question_Sets[[#This Row],[Calculation Repeating]]&lt;&gt;"")),1,0))</f>
        <v>5</v>
      </c>
      <c r="BM7" s="101" t="str">
        <f ca="1" xml:space="preserve">
IF(Table_Question_Sets[[#This Row],[Data Type]]="Repeating",
OFFSET(Table_Repeating_Question_Sets[[#Headers],[Property]],MATCH(Table_Question_Sets[[#This Row],[Property]],Table_Repeating_Question_Sets[Property],0),MATCH("Calculation",Table_Repeating_Question_Sets[#Headers],0)-1,1,1),
"")</f>
        <v/>
      </c>
      <c r="BN7"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"loanAmount": "$20,000"</v>
      </c>
      <c r="BO7"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"loanAmount": "$20,000","loanTerm": "5","interestRate": "12","age": "25","ratingState": "VIC","policyStartDate": 43509</v>
      </c>
      <c r="BP7" s="101" t="str">
        <f ca="1">IF(ISNUMBER(Table_Question_Sets[[#This Row],[Config Use Row]]),INDEX(Table_Question_Sets[Config Rollup],Table_Question_Sets[[#This Row],[Config Use Row]]),"")</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Q7" s="101" t="str">
        <f ca="1">IF(ISNUMBER(Table_Question_Sets[[#This Row],[Config Use Row]]),INDEX(Table_Question_Sets[Config Keys Nested Rollup],Table_Question_Sets[[#This Row],[Config Use Row]]),"")</f>
        <v>"contact":["contactName","contactEmail","contactPhone","contactMobile"],</v>
      </c>
      <c r="BR7" s="101" t="str">
        <f ca="1">IF(ISNUMBER(Table_Question_Sets[[#This Row],[Config Use Row]]),INDEX(Table_Question_Sets[Calculation Rollup],Table_Question_Sets[[#This Row],[Config Use Row]]),"")</f>
        <v>"contact":{},</v>
      </c>
    </row>
    <row r="8" spans="2:70" s="12" customFormat="1" ht="21" customHeight="1">
      <c r="B8" s="7" t="s">
        <v>999</v>
      </c>
      <c r="C8" s="88"/>
      <c r="D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loanTerm</v>
      </c>
      <c r="F8" s="7" t="str">
        <f>IF(Table_Question_Sets[[#This Row],[Header]]="Yes","",IF(Table_Question_Sets[[#This Row],[Property]]&lt;&gt;"",SUBSTITUTE(Table_Question_Sets[[#This Row],[Property]]," ",""),""))</f>
        <v>LoanTerm</v>
      </c>
      <c r="G8" s="50" t="s">
        <v>109</v>
      </c>
      <c r="H8" s="7" t="s">
        <v>85</v>
      </c>
      <c r="I8" s="7" t="s">
        <v>47</v>
      </c>
      <c r="J8" s="7"/>
      <c r="K8" s="34" t="s">
        <v>71</v>
      </c>
      <c r="L8" s="44"/>
      <c r="M8" s="44"/>
      <c r="N8" s="34" t="s">
        <v>71</v>
      </c>
      <c r="O8" s="34"/>
      <c r="P8" s="34"/>
      <c r="Q8" s="34"/>
      <c r="R8" s="34"/>
      <c r="S8" s="15" t="s">
        <v>1044</v>
      </c>
      <c r="T8" s="7"/>
      <c r="U8" s="8" t="s">
        <v>1008</v>
      </c>
      <c r="V8" s="7"/>
      <c r="W8" s="7"/>
      <c r="X8" s="7"/>
      <c r="Y8" s="7"/>
      <c r="Z8" s="7"/>
      <c r="AA8" s="7"/>
      <c r="AB8" s="7"/>
      <c r="AC8" s="7"/>
      <c r="AD8" s="7"/>
      <c r="AE8" s="7"/>
      <c r="AF8" s="7"/>
      <c r="AG8" s="7"/>
      <c r="AH8" s="44"/>
      <c r="AI8" s="44"/>
      <c r="AJ8" s="7"/>
      <c r="AK8"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5</v>
      </c>
      <c r="AL8" s="88"/>
      <c r="AM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7"/>
      <c r="AP8" s="15" t="s">
        <v>1047</v>
      </c>
      <c r="AQ8" s="7"/>
      <c r="AR8" s="7"/>
      <c r="AS8" s="7"/>
      <c r="AT8" s="7"/>
      <c r="AU8" s="7"/>
      <c r="AV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5</v>
      </c>
      <c r="AW8" s="15" t="str">
        <f>IF(OR(Table_Question_Sets[[#This Row],[Header]]="Yes",Table_Question_Sets[[#This Row],[Text]]=""),"",IF(OR(Table_Question_Sets[[#This Row],[Text]]="true",Table_Question_Sets[[#This Row],[Text]]="false",ISNUMBER(Table_Question_Sets[[#This Row],[Text]])),Table_Question_Sets[[#This Row],[Text]],""""&amp;Table_Question_Sets[[#This Row],[Text]]&amp;""""))</f>
        <v>"5"</v>
      </c>
      <c r="AX8" s="15" t="str">
        <f>IF(AND(Table_Question_Sets[[#This Row],[Header]]&lt;&gt;"Yes",Table_Question_Sets[[#This Row],[Property]]&lt;&gt;"",Table_Question_Sets[[#This Row],[Summary Label]]&lt;&gt;""),""""&amp;Table_Question_Sets[[#This Row],[Key]]&amp;""": """&amp;Table_Question_Sets[[#This Row],[Summary Label]]&amp;"""","")</f>
        <v>"loanTerm": "Loan Term Years"</v>
      </c>
      <c r="AY8" s="15">
        <f ca="1">IF(Table_Question_Sets[[#This Row],[Header]]="Yes","",_xlfn.NUMBERVALUE(INDIRECT(SUBSTITUTE(ADDRESS(1,COLUMN(),4),"1","")&amp;ROW()-1))+IF(Table_Question_Sets[[#This Row],[Property]]&lt;&gt;"",1,0))</f>
        <v>2</v>
      </c>
      <c r="AZ8" s="15">
        <f ca="1">IF(Table_Question_Sets[[#This Row],[Header]]="Yes","",_xlfn.NUMBERVALUE(INDIRECT(SUBSTITUTE(ADDRESS(1,COLUMN(),4),"1","")&amp;ROW()+1))+IF(Table_Question_Sets[[#This Row],[Property]]&lt;&gt;"",1,0))</f>
        <v>6</v>
      </c>
      <c r="BA8" s="15"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v>
      </c>
      <c r="BC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"templateOptions":{"container":{"style":"width:100px;"},"question":"What is the term of your loan in years?"}</v>
      </c>
      <c r="BE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"loanTerm","type": "input-field","className":"col-xs-12 col-md-6","templateOptions":{"container":{"style":"width:100px;"},"question":"What is the term of your loan in years?"},"validators": {"validation": Validators.compose([ValidationService.required('true', ''), ValidationService.isNumber()])}}</v>
      </c>
      <c r="BF8" s="7" t="str">
        <f ca="1" xml:space="preserve">
IF(Table_Question_Sets[[#This Row],[Row]]="Yes","]},{""className"": ""row"",""fieldGroup"": [","")&amp;
Table_Question_Sets[[#This Row],[Config Field]]</f>
        <v>]},{"className": "row","fieldGroup": [{"key": "loanTerm","type": "input-field","className":"col-xs-12 col-md-6","templateOptions":{"container":{"style":"width:100px;"},"question":"What is the term of your loan in years?"},"validators": {"validation": Validators.compose([ValidationService.required('true', ''), ValidationService.isNumber()])}}</v>
      </c>
      <c r="BG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8"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25</v>
      </c>
      <c r="BI8" s="7" t="str">
        <f>IF(AND(Table_Question_Sets[[#This Row],[Header]]="",Table_Question_Sets[[#This Row],[Property]]&lt;&gt;"",Table_Question_Sets[[#This Row],[Field Type]]&lt;&gt;""),
""""&amp;Table_Question_Sets[[#This Row],[Key]]&amp;"""","")</f>
        <v>"loanTerm"</v>
      </c>
      <c r="BJ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"loanTerm","interestRate","age","ratingState","policyStartDate","policyEndDate"</v>
      </c>
      <c r="BK8" s="7" t="str">
        <f>IF(AND(Table_Question_Sets[[#This Row],[Header]]&lt;&gt;"Yes",Table_Question_Sets[[#This Row],[Property]]&lt;&gt;"",Table_Question_Sets[[#This Row],[Workflow Role]]&lt;&gt;""),
""""&amp;Table_Question_Sets[[#This Row],[Workflow Role]]&amp;""":"""&amp;Table_Question_Sets[[#This Row],[Key]]&amp;"""","")</f>
        <v/>
      </c>
      <c r="BL8" s="7">
        <f ca="1">IF(Table_Question_Sets[[#This Row],[Header]]="Yes","",_xlfn.NUMBERVALUE(INDIRECT(SUBSTITUTE(ADDRESS(1,COLUMN(),4),"1","")&amp;ROW()+1))+IF(OR(Table_Question_Sets[[#This Row],[Value]]&lt;&gt;"",AND(Table_Question_Sets[[#This Row],[Data Type]]="Repeating",Table_Question_Sets[[#This Row],[Calculation Repeating]]&lt;&gt;"")),1,0))</f>
        <v>4</v>
      </c>
      <c r="BM8" s="7" t="str">
        <f ca="1" xml:space="preserve">
IF(Table_Question_Sets[[#This Row],[Data Type]]="Repeating",
OFFSET(Table_Repeating_Question_Sets[[#Headers],[Property]],MATCH(Table_Question_Sets[[#This Row],[Property]],Table_Repeating_Question_Sets[Property],0),MATCH("Calculation",Table_Repeating_Question_Sets[#Headers],0)-1,1,1),
"")</f>
        <v/>
      </c>
      <c r="BN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"loanTerm": "5"</v>
      </c>
      <c r="BO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"loanTerm": "5","interestRate": "12","age": "25","ratingState": "VIC","policyStartDate": 43509</v>
      </c>
      <c r="BP8" s="7" t="str">
        <f ca="1">IF(ISNUMBER(Table_Question_Sets[[#This Row],[Config Use Row]]),INDEX(Table_Question_Sets[Config Rollup],Table_Question_Sets[[#This Row],[Config Use Row]]),"")</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Q8" s="7" t="str">
        <f ca="1">IF(ISNUMBER(Table_Question_Sets[[#This Row],[Config Use Row]]),INDEX(Table_Question_Sets[Config Keys Nested Rollup],Table_Question_Sets[[#This Row],[Config Use Row]]),"")</f>
        <v>"personal":["loadHeading","financialInstitution","loanNumber","yourDetailsHeading","fullName","DOB","contactHeading","contactAddress","contactTown","contactState","contactPostcode","postalAddressDifferent","postalHeading","postalAddress","postalTown","postalState","postalPostcode"],</v>
      </c>
      <c r="BR8" s="7" t="str">
        <f ca="1">IF(ISNUMBER(Table_Question_Sets[[#This Row],[Config Use Row]]),INDEX(Table_Question_Sets[Calculation Rollup],Table_Question_Sets[[#This Row],[Config Use Row]]),"")</f>
        <v>"personal":{},</v>
      </c>
    </row>
    <row r="9" spans="2:70" s="12" customFormat="1" ht="21" customHeight="1">
      <c r="B9" s="7" t="s">
        <v>352</v>
      </c>
      <c r="C9" s="88"/>
      <c r="D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interestRate</v>
      </c>
      <c r="F9" s="7" t="str">
        <f>IF(Table_Question_Sets[[#This Row],[Header]]="Yes","",IF(Table_Question_Sets[[#This Row],[Property]]&lt;&gt;"",SUBSTITUTE(Table_Question_Sets[[#This Row],[Property]]," ",""),""))</f>
        <v>InterestRate</v>
      </c>
      <c r="G9" s="50" t="s">
        <v>86</v>
      </c>
      <c r="H9" s="7" t="s">
        <v>898</v>
      </c>
      <c r="I9" s="7" t="s">
        <v>47</v>
      </c>
      <c r="J9" s="7"/>
      <c r="K9" s="34" t="s">
        <v>71</v>
      </c>
      <c r="L9" s="44"/>
      <c r="M9" s="44"/>
      <c r="N9" s="34" t="s">
        <v>71</v>
      </c>
      <c r="O9" s="34"/>
      <c r="P9" s="34"/>
      <c r="Q9" s="34"/>
      <c r="R9" s="34"/>
      <c r="S9" s="15" t="s">
        <v>1046</v>
      </c>
      <c r="T9" s="7"/>
      <c r="U9" s="7" t="s">
        <v>1000</v>
      </c>
      <c r="V9" s="7"/>
      <c r="W9" s="7"/>
      <c r="X9" s="7"/>
      <c r="Y9" s="7"/>
      <c r="Z9" s="7"/>
      <c r="AA9" s="7"/>
      <c r="AB9" s="8"/>
      <c r="AC9" s="7"/>
      <c r="AD9" s="7"/>
      <c r="AE9" s="7"/>
      <c r="AF9" s="88"/>
      <c r="AG9" s="88"/>
      <c r="AH9" s="45"/>
      <c r="AI9" s="45"/>
      <c r="AJ9" s="45"/>
      <c r="AK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12</v>
      </c>
      <c r="AL9" s="88"/>
      <c r="AM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7"/>
      <c r="AP9" s="110"/>
      <c r="AQ9" s="7"/>
      <c r="AR9" s="7"/>
      <c r="AS9" s="7"/>
      <c r="AT9" s="7"/>
      <c r="AU9" s="7"/>
      <c r="AV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12</v>
      </c>
      <c r="AW9" s="15" t="str">
        <f>IF(OR(Table_Question_Sets[[#This Row],[Header]]="Yes",Table_Question_Sets[[#This Row],[Text]]=""),"",IF(OR(Table_Question_Sets[[#This Row],[Text]]="true",Table_Question_Sets[[#This Row],[Text]]="false",ISNUMBER(Table_Question_Sets[[#This Row],[Text]])),Table_Question_Sets[[#This Row],[Text]],""""&amp;Table_Question_Sets[[#This Row],[Text]]&amp;""""))</f>
        <v>"12"</v>
      </c>
      <c r="AX9" s="15" t="str">
        <f>IF(AND(Table_Question_Sets[[#This Row],[Header]]&lt;&gt;"Yes",Table_Question_Sets[[#This Row],[Property]]&lt;&gt;"",Table_Question_Sets[[#This Row],[Summary Label]]&lt;&gt;""),""""&amp;Table_Question_Sets[[#This Row],[Key]]&amp;""": """&amp;Table_Question_Sets[[#This Row],[Summary Label]]&amp;"""","")</f>
        <v/>
      </c>
      <c r="AY9" s="15">
        <f ca="1">IF(Table_Question_Sets[[#This Row],[Header]]="Yes","",_xlfn.NUMBERVALUE(INDIRECT(SUBSTITUTE(ADDRESS(1,COLUMN(),4),"1","")&amp;ROW()-1))+IF(Table_Question_Sets[[#This Row],[Property]]&lt;&gt;"",1,0))</f>
        <v>3</v>
      </c>
      <c r="AZ9" s="15">
        <f ca="1">IF(Table_Question_Sets[[#This Row],[Header]]="Yes","",_xlfn.NUMBERVALUE(INDIRECT(SUBSTITUTE(ADDRESS(1,COLUMN(),4),"1","")&amp;ROW()+1))+IF(Table_Question_Sets[[#This Row],[Property]]&lt;&gt;"",1,0))</f>
        <v>5</v>
      </c>
      <c r="BA9" s="15"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"templateOptions":{"container":{"style":"width:130px;"},"question":"What is the interest rate of your loan?","addonRight":{"class":"fa fa-percent"}}</v>
      </c>
      <c r="BE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"interestRate","type": "input-field","className":"col-xs-12 col-md-6","templateOptions":{"container":{"style":"width:130px;"},"question":"What is the interest rate of your loan?","addonRight":{"class":"fa fa-percent"}},"validators": {"validation": Validators.compose([ValidationService.required('true', '')])}}</v>
      </c>
      <c r="BF9" s="7" t="str">
        <f ca="1" xml:space="preserve">
IF(Table_Question_Sets[[#This Row],[Row]]="Yes","]},{""className"": ""row"",""fieldGroup"": [","")&amp;
Table_Question_Sets[[#This Row],[Config Field]]</f>
        <v>]},{"className": "row","fieldGroup": [{"key": "interestRate","type": "input-field","className":"col-xs-12 col-md-6","templateOptions":{"container":{"style":"width:130px;"},"question":"What is the interest rate of your loan?","addonRight":{"class":"fa fa-percent"}},"validators": {"validation": Validators.compose([ValidationService.required('true', '')])}}</v>
      </c>
      <c r="BG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9"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44</v>
      </c>
      <c r="BI9" s="7" t="str">
        <f>IF(AND(Table_Question_Sets[[#This Row],[Header]]="",Table_Question_Sets[[#This Row],[Property]]&lt;&gt;"",Table_Question_Sets[[#This Row],[Field Type]]&lt;&gt;""),
""""&amp;Table_Question_Sets[[#This Row],[Key]]&amp;"""","")</f>
        <v>"interestRate"</v>
      </c>
      <c r="BJ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"interestRate","age","ratingState","policyStartDate","policyEndDate"</v>
      </c>
      <c r="BK9" s="7" t="str">
        <f>IF(AND(Table_Question_Sets[[#This Row],[Header]]&lt;&gt;"Yes",Table_Question_Sets[[#This Row],[Property]]&lt;&gt;"",Table_Question_Sets[[#This Row],[Workflow Role]]&lt;&gt;""),
""""&amp;Table_Question_Sets[[#This Row],[Workflow Role]]&amp;""":"""&amp;Table_Question_Sets[[#This Row],[Key]]&amp;"""","")</f>
        <v/>
      </c>
      <c r="BL9" s="7">
        <f ca="1">IF(Table_Question_Sets[[#This Row],[Header]]="Yes","",_xlfn.NUMBERVALUE(INDIRECT(SUBSTITUTE(ADDRESS(1,COLUMN(),4),"1","")&amp;ROW()+1))+IF(OR(Table_Question_Sets[[#This Row],[Value]]&lt;&gt;"",AND(Table_Question_Sets[[#This Row],[Data Type]]="Repeating",Table_Question_Sets[[#This Row],[Calculation Repeating]]&lt;&gt;"")),1,0))</f>
        <v>3</v>
      </c>
      <c r="BM9" s="7" t="str">
        <f ca="1" xml:space="preserve">
IF(Table_Question_Sets[[#This Row],[Data Type]]="Repeating",
OFFSET(Table_Repeating_Question_Sets[[#Headers],[Property]],MATCH(Table_Question_Sets[[#This Row],[Property]],Table_Repeating_Question_Sets[Property],0),MATCH("Calculation",Table_Repeating_Question_Sets[#Headers],0)-1,1,1),
"")</f>
        <v/>
      </c>
      <c r="BN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"interestRate": "12"</v>
      </c>
      <c r="BO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"interestRate": "12","age": "25","ratingState": "VIC","policyStartDate": 43509</v>
      </c>
      <c r="BP9" s="7"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Q9" s="7" t="str">
        <f ca="1">IF(ISNUMBER(Table_Question_Sets[[#This Row],[Config Use Row]]),INDEX(Table_Question_Sets[Config Keys Nested Rollup],Table_Question_Sets[[#This Row],[Config Use Row]]),"")</f>
        <v>"disclosure":["disclosureHeading","claim","declined","declaration"],</v>
      </c>
      <c r="BR9" s="7" t="str">
        <f ca="1">IF(ISNUMBER(Table_Question_Sets[[#This Row],[Config Use Row]]),INDEX(Table_Question_Sets[Calculation Rollup],Table_Question_Sets[[#This Row],[Config Use Row]]),"")</f>
        <v>"disclosure":{"claim": "No","declined": "No","declaration": "Yes"},</v>
      </c>
    </row>
    <row r="10" spans="2:70" s="12" customFormat="1" ht="21" customHeight="1">
      <c r="B10" s="7" t="s">
        <v>1001</v>
      </c>
      <c r="C10" s="88"/>
      <c r="D1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age</v>
      </c>
      <c r="F10" s="7" t="str">
        <f>IF(Table_Question_Sets[[#This Row],[Header]]="Yes","",IF(Table_Question_Sets[[#This Row],[Property]]&lt;&gt;"",SUBSTITUTE(Table_Question_Sets[[#This Row],[Property]]," ",""),""))</f>
        <v>Age</v>
      </c>
      <c r="G10" s="50" t="s">
        <v>1002</v>
      </c>
      <c r="H10" s="7" t="s">
        <v>85</v>
      </c>
      <c r="I10" s="7" t="s">
        <v>47</v>
      </c>
      <c r="J10" s="7"/>
      <c r="K10" s="34" t="s">
        <v>71</v>
      </c>
      <c r="L10" s="44"/>
      <c r="M10" s="44"/>
      <c r="N10" s="34" t="s">
        <v>71</v>
      </c>
      <c r="O10" s="34"/>
      <c r="P10" s="34"/>
      <c r="Q10" s="34"/>
      <c r="R10" s="34"/>
      <c r="S10" s="34" t="s">
        <v>1044</v>
      </c>
      <c r="T10" s="7"/>
      <c r="U10" s="7" t="s">
        <v>1003</v>
      </c>
      <c r="V10" s="7"/>
      <c r="W10" s="7" t="s">
        <v>1054</v>
      </c>
      <c r="X10" s="7"/>
      <c r="Y10" s="7"/>
      <c r="Z10" s="7"/>
      <c r="AA10" s="7"/>
      <c r="AB10" s="8"/>
      <c r="AC10" s="7"/>
      <c r="AD10" s="7"/>
      <c r="AE10" s="7"/>
      <c r="AF10" s="88"/>
      <c r="AG10" s="88"/>
      <c r="AH10" s="44"/>
      <c r="AI10" s="45"/>
      <c r="AJ10" s="8"/>
      <c r="AK10"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25</v>
      </c>
      <c r="AL10" s="88"/>
      <c r="AM1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7"/>
      <c r="AP10" s="110"/>
      <c r="AQ10" s="7"/>
      <c r="AR10" s="7"/>
      <c r="AS10" s="7"/>
      <c r="AT10" s="7"/>
      <c r="AU10" s="7"/>
      <c r="AV1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25</v>
      </c>
      <c r="AW10" s="15" t="str">
        <f>IF(OR(Table_Question_Sets[[#This Row],[Header]]="Yes",Table_Question_Sets[[#This Row],[Text]]=""),"",IF(OR(Table_Question_Sets[[#This Row],[Text]]="true",Table_Question_Sets[[#This Row],[Text]]="false",ISNUMBER(Table_Question_Sets[[#This Row],[Text]])),Table_Question_Sets[[#This Row],[Text]],""""&amp;Table_Question_Sets[[#This Row],[Text]]&amp;""""))</f>
        <v>"25"</v>
      </c>
      <c r="AX10" s="15" t="str">
        <f>IF(AND(Table_Question_Sets[[#This Row],[Header]]&lt;&gt;"Yes",Table_Question_Sets[[#This Row],[Property]]&lt;&gt;"",Table_Question_Sets[[#This Row],[Summary Label]]&lt;&gt;""),""""&amp;Table_Question_Sets[[#This Row],[Key]]&amp;""": """&amp;Table_Question_Sets[[#This Row],[Summary Label]]&amp;"""","")</f>
        <v/>
      </c>
      <c r="AY10" s="15">
        <f ca="1">IF(Table_Question_Sets[[#This Row],[Header]]="Yes","",_xlfn.NUMBERVALUE(INDIRECT(SUBSTITUTE(ADDRESS(1,COLUMN(),4),"1","")&amp;ROW()-1))+IF(Table_Question_Sets[[#This Row],[Property]]&lt;&gt;"",1,0))</f>
        <v>4</v>
      </c>
      <c r="AZ10" s="15">
        <f ca="1">IF(Table_Question_Sets[[#This Row],[Header]]="Yes","",_xlfn.NUMBERVALUE(INDIRECT(SUBSTITUTE(ADDRESS(1,COLUMN(),4),"1","")&amp;ROW()+1))+IF(Table_Question_Sets[[#This Row],[Property]]&lt;&gt;"",1,0))</f>
        <v>4</v>
      </c>
      <c r="BA10" s="15"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 ValidationService.customExpression('fieldValue &gt;= 18', 'You must be 18 years or older to apply for this product')])}</v>
      </c>
      <c r="BC1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"templateOptions":{"container":{"style":"width:100px;"},"question":"What is your current age in years?"}</v>
      </c>
      <c r="BE1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v>
      </c>
      <c r="BF10" s="7" t="str">
        <f ca="1" xml:space="preserve">
IF(Table_Question_Sets[[#This Row],[Row]]="Yes","]},{""className"": ""row"",""fieldGroup"": [","")&amp;
Table_Question_Sets[[#This Row],[Config Field]]</f>
        <v>]},{"className":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v>
      </c>
      <c r="BG1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0"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50</v>
      </c>
      <c r="BI10" s="7" t="str">
        <f>IF(AND(Table_Question_Sets[[#This Row],[Header]]="",Table_Question_Sets[[#This Row],[Property]]&lt;&gt;"",Table_Question_Sets[[#This Row],[Field Type]]&lt;&gt;""),
""""&amp;Table_Question_Sets[[#This Row],[Key]]&amp;"""","")</f>
        <v>"age"</v>
      </c>
      <c r="BJ1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"age","ratingState","policyStartDate","policyEndDate"</v>
      </c>
      <c r="BK10" s="7" t="str">
        <f>IF(AND(Table_Question_Sets[[#This Row],[Header]]&lt;&gt;"Yes",Table_Question_Sets[[#This Row],[Property]]&lt;&gt;"",Table_Question_Sets[[#This Row],[Workflow Role]]&lt;&gt;""),
""""&amp;Table_Question_Sets[[#This Row],[Workflow Role]]&amp;""":"""&amp;Table_Question_Sets[[#This Row],[Key]]&amp;"""","")</f>
        <v/>
      </c>
      <c r="BL10" s="7">
        <f ca="1">IF(Table_Question_Sets[[#This Row],[Header]]="Yes","",_xlfn.NUMBERVALUE(INDIRECT(SUBSTITUTE(ADDRESS(1,COLUMN(),4),"1","")&amp;ROW()+1))+IF(OR(Table_Question_Sets[[#This Row],[Value]]&lt;&gt;"",AND(Table_Question_Sets[[#This Row],[Data Type]]="Repeating",Table_Question_Sets[[#This Row],[Calculation Repeating]]&lt;&gt;"")),1,0))</f>
        <v>2</v>
      </c>
      <c r="BM10" s="7" t="str">
        <f ca="1" xml:space="preserve">
IF(Table_Question_Sets[[#This Row],[Data Type]]="Repeating",
OFFSET(Table_Repeating_Question_Sets[[#Headers],[Property]],MATCH(Table_Question_Sets[[#This Row],[Property]],Table_Repeating_Question_Sets[Property],0),MATCH("Calculation",Table_Repeating_Question_Sets[#Headers],0)-1,1,1),
"")</f>
        <v/>
      </c>
      <c r="BN1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"age": "25"</v>
      </c>
      <c r="BO1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"age": "25","ratingState": "VIC","policyStartDate": 43509</v>
      </c>
      <c r="BP10" s="7" t="str">
        <f ca="1">IF(ISNUMBER(Table_Question_Sets[[#This Row],[Config Use Row]]),INDEX(Table_Question_Sets[Config Rollup],Table_Question_Sets[[#This Row],[Config Use Row]]),"")</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Q10" s="7" t="str">
        <f ca="1">IF(ISNUMBER(Table_Question_Sets[[#This Row],[Config Use Row]]),INDEX(Table_Question_Sets[Config Keys Nested Rollup],Table_Question_Sets[[#This Row],[Config Use Row]]),"")</f>
        <v>"paymentOptions":["paymentOption"],</v>
      </c>
      <c r="BR10" s="7" t="str">
        <f ca="1">IF(ISNUMBER(Table_Question_Sets[[#This Row],[Config Use Row]]),INDEX(Table_Question_Sets[Calculation Rollup],Table_Question_Sets[[#This Row],[Config Use Row]]),"")</f>
        <v>"paymentOptions":{"paymentOption": "Monthly"},</v>
      </c>
    </row>
    <row r="11" spans="2:70" s="12" customFormat="1" ht="21" customHeight="1">
      <c r="B11" s="7" t="s">
        <v>89</v>
      </c>
      <c r="C11" s="88"/>
      <c r="D1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1" s="7" t="str">
        <f>IF(Table_Question_Sets[[#This Row],[Header]]="Yes","",IF(Table_Question_Sets[[#This Row],[Property]]&lt;&gt;"",SUBSTITUTE(Table_Question_Sets[[#This Row],[Property]]," ",""),""))</f>
        <v>RatingState</v>
      </c>
      <c r="G11" s="50" t="s">
        <v>90</v>
      </c>
      <c r="H11" s="7" t="s">
        <v>47</v>
      </c>
      <c r="I11" s="7" t="s">
        <v>77</v>
      </c>
      <c r="J11" s="8"/>
      <c r="K11" s="36"/>
      <c r="L11" s="44"/>
      <c r="M11" s="44"/>
      <c r="N11" s="34"/>
      <c r="O11" s="87"/>
      <c r="P11" s="87"/>
      <c r="Q11" s="87"/>
      <c r="R11" s="87"/>
      <c r="S11" s="87"/>
      <c r="T11" s="7"/>
      <c r="U11" s="8"/>
      <c r="V11" s="7"/>
      <c r="W11" s="7"/>
      <c r="X11" s="7"/>
      <c r="Y11" s="8"/>
      <c r="Z11" s="8"/>
      <c r="AA11" s="7"/>
      <c r="AB11" s="7"/>
      <c r="AC11" s="7"/>
      <c r="AD11" s="7"/>
      <c r="AE11" s="7"/>
      <c r="AF11" s="7"/>
      <c r="AG11" s="7"/>
      <c r="AH11" s="45"/>
      <c r="AI11" s="45"/>
      <c r="AJ11" s="89" t="s">
        <v>90</v>
      </c>
      <c r="AK1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VIC</v>
      </c>
      <c r="AL11" s="88"/>
      <c r="AM1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7"/>
      <c r="AP11" s="29"/>
      <c r="AQ11" s="8"/>
      <c r="AR11" s="7"/>
      <c r="AS11" s="8"/>
      <c r="AT11" s="8"/>
      <c r="AU11" s="8"/>
      <c r="AV1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VIC</v>
      </c>
      <c r="AW11" s="15" t="str">
        <f>IF(OR(Table_Question_Sets[[#This Row],[Header]]="Yes",Table_Question_Sets[[#This Row],[Text]]=""),"",IF(OR(Table_Question_Sets[[#This Row],[Text]]="true",Table_Question_Sets[[#This Row],[Text]]="false",ISNUMBER(Table_Question_Sets[[#This Row],[Text]])),Table_Question_Sets[[#This Row],[Text]],""""&amp;Table_Question_Sets[[#This Row],[Text]]&amp;""""))</f>
        <v>"VIC"</v>
      </c>
      <c r="AX11" s="15" t="str">
        <f>IF(AND(Table_Question_Sets[[#This Row],[Header]]&lt;&gt;"Yes",Table_Question_Sets[[#This Row],[Property]]&lt;&gt;"",Table_Question_Sets[[#This Row],[Summary Label]]&lt;&gt;""),""""&amp;Table_Question_Sets[[#This Row],[Key]]&amp;""": """&amp;Table_Question_Sets[[#This Row],[Summary Label]]&amp;"""","")</f>
        <v/>
      </c>
      <c r="AY11" s="15">
        <f ca="1">IF(Table_Question_Sets[[#This Row],[Header]]="Yes","",_xlfn.NUMBERVALUE(INDIRECT(SUBSTITUTE(ADDRESS(1,COLUMN(),4),"1","")&amp;ROW()-1))+IF(Table_Question_Sets[[#This Row],[Property]]&lt;&gt;"",1,0))</f>
        <v>5</v>
      </c>
      <c r="AZ11" s="15">
        <f ca="1">IF(Table_Question_Sets[[#This Row],[Header]]="Yes","",_xlfn.NUMBERVALUE(INDIRECT(SUBSTITUTE(ADDRESS(1,COLUMN(),4),"1","")&amp;ROW()+1))+IF(Table_Question_Sets[[#This Row],[Property]]&lt;&gt;"",1,0))</f>
        <v>3</v>
      </c>
      <c r="BA11" s="15"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v>
      </c>
      <c r="BE1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"hidden-field","className":"col-xs-12 col-md-6","templateOptions":{},"validators": {"validation": Validators.compose([])}}</v>
      </c>
      <c r="BF11" s="7" t="str">
        <f ca="1" xml:space="preserve">
IF(Table_Question_Sets[[#This Row],[Row]]="Yes","]},{""className"": ""row"",""fieldGroup"": [","")&amp;
Table_Question_Sets[[#This Row],[Config Field]]</f>
        <v>{"key": "ratingState","type": "hidden-field","className":"col-xs-12 col-md-6","templateOptions":{},"validators": {"validation": Validators.compose([])}}</v>
      </c>
      <c r="BG1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1"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53</v>
      </c>
      <c r="BI11" s="7" t="str">
        <f>IF(AND(Table_Question_Sets[[#This Row],[Header]]="",Table_Question_Sets[[#This Row],[Property]]&lt;&gt;"",Table_Question_Sets[[#This Row],[Field Type]]&lt;&gt;""),
""""&amp;Table_Question_Sets[[#This Row],[Key]]&amp;"""","")</f>
        <v>"ratingState"</v>
      </c>
      <c r="BJ1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"ratingState","policyStartDate","policyEndDate"</v>
      </c>
      <c r="BK11" s="7" t="str">
        <f>IF(AND(Table_Question_Sets[[#This Row],[Header]]&lt;&gt;"Yes",Table_Question_Sets[[#This Row],[Property]]&lt;&gt;"",Table_Question_Sets[[#This Row],[Workflow Role]]&lt;&gt;""),
""""&amp;Table_Question_Sets[[#This Row],[Workflow Role]]&amp;""":"""&amp;Table_Question_Sets[[#This Row],[Key]]&amp;"""","")</f>
        <v/>
      </c>
      <c r="BL11" s="7">
        <f ca="1">IF(Table_Question_Sets[[#This Row],[Header]]="Yes","",_xlfn.NUMBERVALUE(INDIRECT(SUBSTITUTE(ADDRESS(1,COLUMN(),4),"1","")&amp;ROW()+1))+IF(OR(Table_Question_Sets[[#This Row],[Value]]&lt;&gt;"",AND(Table_Question_Sets[[#This Row],[Data Type]]="Repeating",Table_Question_Sets[[#This Row],[Calculation Repeating]]&lt;&gt;"")),1,0))</f>
        <v>1</v>
      </c>
      <c r="BM11" s="7" t="str">
        <f ca="1" xml:space="preserve">
IF(Table_Question_Sets[[#This Row],[Data Type]]="Repeating",
OFFSET(Table_Repeating_Question_Sets[[#Headers],[Property]],MATCH(Table_Question_Sets[[#This Row],[Property]],Table_Repeating_Question_Sets[Property],0),MATCH("Calculation",Table_Repeating_Question_Sets[#Headers],0)-1,1,1),
"")</f>
        <v/>
      </c>
      <c r="BN1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"VIC"</v>
      </c>
      <c r="BO1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"VIC","policyStartDate": 43509</v>
      </c>
      <c r="BP11" s="7" t="str">
        <f ca="1">IF(ISNUMBER(Table_Question_Sets[[#This Row],[Config Use Row]]),INDEX(Table_Question_Sets[Config Rollup],Table_Question_Sets[[#This Row],[Config Use Row]]),"")</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Q11" s="7" t="str">
        <f ca="1">IF(ISNUMBER(Table_Question_Sets[[#This Row],[Config Use Row]]),INDEX(Table_Question_Sets[Config Keys Nested Rollup],Table_Question_Sets[[#This Row],[Config Use Row]]),"")</f>
        <v>"paymentMethods":["paymentMethod","creditCardHeading","creditCardNumber","creditCardName","creditCardExpiryDate","creditCardCCV","directDebitHeading","directDebitAccountName","directDebitBSB","directDebitAccountNumber"],</v>
      </c>
      <c r="BR11" s="7" t="str">
        <f ca="1">IF(ISNUMBER(Table_Question_Sets[[#This Row],[Config Use Row]]),INDEX(Table_Question_Sets[Calculation Rollup],Table_Question_Sets[[#This Row],[Config Use Row]]),"")</f>
        <v>"paymentMethods":{"paymentMethod": "Direct Debit"},</v>
      </c>
    </row>
    <row r="12" spans="2:70" s="12" customFormat="1" ht="21" customHeight="1">
      <c r="B12" s="8" t="s">
        <v>78</v>
      </c>
      <c r="C12" s="88"/>
      <c r="D1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2" s="7" t="str">
        <f>IF(Table_Question_Sets[[#This Row],[Header]]="Yes","",IF(Table_Question_Sets[[#This Row],[Property]]&lt;&gt;"",SUBSTITUTE(Table_Question_Sets[[#This Row],[Property]]," ",""),""))</f>
        <v>PolicyStartDate</v>
      </c>
      <c r="G12" s="73"/>
      <c r="H12" s="7" t="s">
        <v>47</v>
      </c>
      <c r="I12" s="7" t="s">
        <v>77</v>
      </c>
      <c r="J12" s="7"/>
      <c r="K12" s="36"/>
      <c r="L12" s="44"/>
      <c r="M12" s="44"/>
      <c r="N12" s="29"/>
      <c r="O12" s="29"/>
      <c r="P12" s="29"/>
      <c r="Q12" s="29"/>
      <c r="R12" s="29"/>
      <c r="S12" s="29"/>
      <c r="T12" s="7"/>
      <c r="U12" s="8"/>
      <c r="V12" s="7"/>
      <c r="W12" s="8"/>
      <c r="X12" s="7"/>
      <c r="Y12" s="7"/>
      <c r="Z12" s="7"/>
      <c r="AA12" s="8"/>
      <c r="AB12" s="8"/>
      <c r="AC12" s="8"/>
      <c r="AD12" s="7"/>
      <c r="AE12" s="7"/>
      <c r="AF12" s="7"/>
      <c r="AG12" s="7"/>
      <c r="AH12" s="45"/>
      <c r="AI12" s="45" t="s">
        <v>80</v>
      </c>
      <c r="AJ12" s="23">
        <f ca="1">TODAY()</f>
        <v>43509</v>
      </c>
      <c r="AK12" s="88">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43509</v>
      </c>
      <c r="AL12" s="88"/>
      <c r="AM1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7"/>
      <c r="AP12" s="29"/>
      <c r="AQ12" s="8"/>
      <c r="AR12" s="7"/>
      <c r="AS12" s="8" t="s">
        <v>81</v>
      </c>
      <c r="AT12" s="7"/>
      <c r="AU12" s="7"/>
      <c r="AV12" s="15">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43509</v>
      </c>
      <c r="AW12" s="15">
        <f ca="1">IF(OR(Table_Question_Sets[[#This Row],[Header]]="Yes",Table_Question_Sets[[#This Row],[Text]]=""),"",IF(OR(Table_Question_Sets[[#This Row],[Text]]="true",Table_Question_Sets[[#This Row],[Text]]="false",ISNUMBER(Table_Question_Sets[[#This Row],[Text]])),Table_Question_Sets[[#This Row],[Text]],""""&amp;Table_Question_Sets[[#This Row],[Text]]&amp;""""))</f>
        <v>43509</v>
      </c>
      <c r="AX12" s="15" t="str">
        <f>IF(AND(Table_Question_Sets[[#This Row],[Header]]&lt;&gt;"Yes",Table_Question_Sets[[#This Row],[Property]]&lt;&gt;"",Table_Question_Sets[[#This Row],[Summary Label]]&lt;&gt;""),""""&amp;Table_Question_Sets[[#This Row],[Key]]&amp;""": """&amp;Table_Question_Sets[[#This Row],[Summary Label]]&amp;"""","")</f>
        <v/>
      </c>
      <c r="AY12" s="15">
        <f ca="1">IF(Table_Question_Sets[[#This Row],[Header]]="Yes","",_xlfn.NUMBERVALUE(INDIRECT(SUBSTITUTE(ADDRESS(1,COLUMN(),4),"1","")&amp;ROW()-1))+IF(Table_Question_Sets[[#This Row],[Property]]&lt;&gt;"",1,0))</f>
        <v>6</v>
      </c>
      <c r="AZ12" s="15">
        <f ca="1">IF(Table_Question_Sets[[#This Row],[Header]]="Yes","",_xlfn.NUMBERVALUE(INDIRECT(SUBSTITUTE(ADDRESS(1,COLUMN(),4),"1","")&amp;ROW()+1))+IF(Table_Question_Sets[[#This Row],[Property]]&lt;&gt;"",1,0))</f>
        <v>2</v>
      </c>
      <c r="BA12" s="15"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"templateOptions":{"calculatedValue":"dateAsString(today())"}</v>
      </c>
      <c r="BE1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"hidden-field","className":"col-xs-12 col-md-6","templateOptions":{"calculatedValue":"dateAsString(today())"},"validators": {"validation": Validators.compose([])},"expressionProperties": { "templateOptions.disabled": "true"}}</v>
      </c>
      <c r="BF12" s="7" t="str">
        <f ca="1" xml:space="preserve">
IF(Table_Question_Sets[[#This Row],[Row]]="Yes","]},{""className"": ""row"",""fieldGroup"": [","")&amp;
Table_Question_Sets[[#This Row],[Config Field]]</f>
        <v>{"key": "policyStartDate","type": "hidden-field","className":"col-xs-12 col-md-6","templateOptions":{"calculatedValue":"dateAsString(today())"},"validators": {"validation": Validators.compose([])},"expressionProperties": { "templateOptions.disabled": "true"}}</v>
      </c>
      <c r="BG1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BH12"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65</v>
      </c>
      <c r="BI12" s="7" t="str">
        <f>IF(AND(Table_Question_Sets[[#This Row],[Header]]="",Table_Question_Sets[[#This Row],[Property]]&lt;&gt;"",Table_Question_Sets[[#This Row],[Field Type]]&lt;&gt;""),
""""&amp;Table_Question_Sets[[#This Row],[Key]]&amp;"""","")</f>
        <v>"policyStartDate"</v>
      </c>
      <c r="BJ1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"policyStartDate","policyEndDate"</v>
      </c>
      <c r="BK12" s="7" t="str">
        <f>IF(AND(Table_Question_Sets[[#This Row],[Header]]&lt;&gt;"Yes",Table_Question_Sets[[#This Row],[Property]]&lt;&gt;"",Table_Question_Sets[[#This Row],[Workflow Role]]&lt;&gt;""),
""""&amp;Table_Question_Sets[[#This Row],[Workflow Role]]&amp;""":"""&amp;Table_Question_Sets[[#This Row],[Key]]&amp;"""","")</f>
        <v>"policyInceptionDate":"policyStartDate"</v>
      </c>
      <c r="BL12" s="7">
        <f ca="1">IF(Table_Question_Sets[[#This Row],[Header]]="Yes","",_xlfn.NUMBERVALUE(INDIRECT(SUBSTITUTE(ADDRESS(1,COLUMN(),4),"1","")&amp;ROW()+1))+IF(OR(Table_Question_Sets[[#This Row],[Value]]&lt;&gt;"",AND(Table_Question_Sets[[#This Row],[Data Type]]="Repeating",Table_Question_Sets[[#This Row],[Calculation Repeating]]&lt;&gt;"")),1,0))</f>
        <v>0</v>
      </c>
      <c r="BM12" s="7" t="str">
        <f ca="1" xml:space="preserve">
IF(Table_Question_Sets[[#This Row],[Data Type]]="Repeating",
OFFSET(Table_Repeating_Question_Sets[[#Headers],[Property]],MATCH(Table_Question_Sets[[#This Row],[Property]],Table_Repeating_Question_Sets[Property],0),MATCH("Calculation",Table_Repeating_Question_Sets[#Headers],0)-1,1,1),
"")</f>
        <v/>
      </c>
      <c r="BN12"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43509</v>
      </c>
      <c r="BO1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43509</v>
      </c>
      <c r="BP12" s="7" t="str">
        <f ca="1">IF(ISNUMBER(Table_Question_Sets[[#This Row],[Config Use Row]]),INDEX(Table_Question_Sets[Config Rollup],Table_Question_Sets[[#This Row],[Config Use Row]]),"")</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Q12" s="7" t="str">
        <f ca="1">IF(ISNUMBER(Table_Question_Sets[[#This Row],[Config Use Row]]),INDEX(Table_Question_Sets[Config Keys Nested Rollup],Table_Question_Sets[[#This Row],[Config Use Row]]),"")</f>
        <v>"legalTerms":["termsAndConditions"],</v>
      </c>
      <c r="BR12" s="7" t="str">
        <f ca="1">IF(ISNUMBER(Table_Question_Sets[[#This Row],[Config Use Row]]),INDEX(Table_Question_Sets[Calculation Rollup],Table_Question_Sets[[#This Row],[Config Use Row]]),"")</f>
        <v>"legalTerms":{},</v>
      </c>
    </row>
    <row r="13" spans="2:70" s="12" customFormat="1" ht="21" customHeight="1">
      <c r="B13" s="7" t="s">
        <v>82</v>
      </c>
      <c r="C13" s="88"/>
      <c r="D1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Primary</v>
      </c>
      <c r="E1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policyEndDate</v>
      </c>
      <c r="F13" s="7" t="str">
        <f>IF(Table_Question_Sets[[#This Row],[Header]]="Yes","",IF(Table_Question_Sets[[#This Row],[Property]]&lt;&gt;"",SUBSTITUTE(Table_Question_Sets[[#This Row],[Property]]," ",""),""))</f>
        <v>PolicyEndDate</v>
      </c>
      <c r="G13" s="50"/>
      <c r="H13" s="7" t="s">
        <v>47</v>
      </c>
      <c r="I13" s="88" t="s">
        <v>77</v>
      </c>
      <c r="J13" s="7"/>
      <c r="K13" s="34"/>
      <c r="L13" s="44"/>
      <c r="M13" s="44"/>
      <c r="N13" s="36"/>
      <c r="O13" s="36"/>
      <c r="P13" s="36"/>
      <c r="Q13" s="36"/>
      <c r="R13" s="36"/>
      <c r="S13" s="29"/>
      <c r="T13" s="7"/>
      <c r="U13" s="7"/>
      <c r="V13" s="7"/>
      <c r="W13" s="7"/>
      <c r="X13" s="8"/>
      <c r="Y13" s="7"/>
      <c r="Z13" s="7"/>
      <c r="AA13" s="8"/>
      <c r="AB13" s="8"/>
      <c r="AC13" s="8"/>
      <c r="AD13" s="7"/>
      <c r="AE13" s="7"/>
      <c r="AF13" s="7"/>
      <c r="AG13" s="7"/>
      <c r="AH13" s="44"/>
      <c r="AI13" s="45" t="s">
        <v>83</v>
      </c>
      <c r="AJ13" s="7"/>
      <c r="AK1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3" s="88"/>
      <c r="AM1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7"/>
      <c r="AP13" s="15"/>
      <c r="AQ13" s="7"/>
      <c r="AR13" s="7"/>
      <c r="AS13" s="8" t="s">
        <v>84</v>
      </c>
      <c r="AT13" s="7"/>
      <c r="AU13" s="7"/>
      <c r="AV1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3" s="15" t="str">
        <f>IF(OR(Table_Question_Sets[[#This Row],[Header]]="Yes",Table_Question_Sets[[#This Row],[Text]]=""),"",IF(OR(Table_Question_Sets[[#This Row],[Text]]="true",Table_Question_Sets[[#This Row],[Text]]="false",ISNUMBER(Table_Question_Sets[[#This Row],[Text]])),Table_Question_Sets[[#This Row],[Text]],""""&amp;Table_Question_Sets[[#This Row],[Text]]&amp;""""))</f>
        <v/>
      </c>
      <c r="AX13" s="15" t="str">
        <f>IF(AND(Table_Question_Sets[[#This Row],[Header]]&lt;&gt;"Yes",Table_Question_Sets[[#This Row],[Property]]&lt;&gt;"",Table_Question_Sets[[#This Row],[Summary Label]]&lt;&gt;""),""""&amp;Table_Question_Sets[[#This Row],[Key]]&amp;""": """&amp;Table_Question_Sets[[#This Row],[Summary Label]]&amp;"""","")</f>
        <v/>
      </c>
      <c r="AY13" s="15">
        <f ca="1">IF(Table_Question_Sets[[#This Row],[Header]]="Yes","",_xlfn.NUMBERVALUE(INDIRECT(SUBSTITUTE(ADDRESS(1,COLUMN(),4),"1","")&amp;ROW()-1))+IF(Table_Question_Sets[[#This Row],[Property]]&lt;&gt;"",1,0))</f>
        <v>7</v>
      </c>
      <c r="AZ13" s="15">
        <f ca="1">IF(Table_Question_Sets[[#This Row],[Header]]="Yes","",_xlfn.NUMBERVALUE(INDIRECT(SUBSTITUTE(ADDRESS(1,COLUMN(),4),"1","")&amp;ROW()+1))+IF(Table_Question_Sets[[#This Row],[Property]]&lt;&gt;"",1,0))</f>
        <v>1</v>
      </c>
      <c r="BA13" s="15"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"templateOptions":{"calculatedValue":"isDate(policyStartDate) ? dateAsString(addYears(date(policyStartDate), 1)) : ''"}</v>
      </c>
      <c r="BE1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"policyEndDate","type": "hidden-field","className":"col-xs-12 col-md-6","templateOptions":{"calculatedValue":"isDate(policyStartDate) ? dateAsString(addYears(date(policyStartDate), 1)) : ''"},"validators": {"validation": Validators.compose([])},"expressionProperties": { "templateOptions.disabled": "true"}}</v>
      </c>
      <c r="BF13" s="7" t="str">
        <f ca="1" xml:space="preserve">
IF(Table_Question_Sets[[#This Row],[Row]]="Yes","]},{""className"": ""row"",""fieldGroup"": [","")&amp;
Table_Question_Sets[[#This Row],[Config Field]]</f>
        <v>{"key": "policyEndDate","type": "hidden-field","className":"col-xs-12 col-md-6","templateOptions":{"calculatedValue":"isDate(policyStartDate) ? dateAsString(addYears(date(policyStartDate), 1)) : ''"},"validators": {"validation": Validators.compose([])},"expressionProperties": { "templateOptions.disabled": "true"}}</v>
      </c>
      <c r="BG1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"policyEndDate","type": "hidden-field","className":"col-xs-12 col-md-6","templateOptions":{"calculatedValue":"isDate(policyStartDate) ? dateAsString(addYears(date(policyStartDate), 1)) : ''"},"validators": {"validation": Validators.compose([])},"expressionProperties": { "templateOptions.disabled": "true"}}</v>
      </c>
      <c r="BH1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7" t="str">
        <f>IF(AND(Table_Question_Sets[[#This Row],[Header]]="",Table_Question_Sets[[#This Row],[Property]]&lt;&gt;"",Table_Question_Sets[[#This Row],[Field Type]]&lt;&gt;""),
""""&amp;Table_Question_Sets[[#This Row],[Key]]&amp;"""","")</f>
        <v>"policyEndDate"</v>
      </c>
      <c r="BJ1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"policyEndDate"</v>
      </c>
      <c r="BK13" s="7" t="str">
        <f>IF(AND(Table_Question_Sets[[#This Row],[Header]]&lt;&gt;"Yes",Table_Question_Sets[[#This Row],[Property]]&lt;&gt;"",Table_Question_Sets[[#This Row],[Workflow Role]]&lt;&gt;""),
""""&amp;Table_Question_Sets[[#This Row],[Workflow Role]]&amp;""":"""&amp;Table_Question_Sets[[#This Row],[Key]]&amp;"""","")</f>
        <v>"policyExpiryDate":"policyEndDate"</v>
      </c>
      <c r="BL13" s="7">
        <f ca="1">IF(Table_Question_Sets[[#This Row],[Header]]="Yes","",_xlfn.NUMBERVALUE(INDIRECT(SUBSTITUTE(ADDRESS(1,COLUMN(),4),"1","")&amp;ROW()+1))+IF(OR(Table_Question_Sets[[#This Row],[Value]]&lt;&gt;"",AND(Table_Question_Sets[[#This Row],[Data Type]]="Repeating",Table_Question_Sets[[#This Row],[Calculation Repeating]]&lt;&gt;"")),1,0))</f>
        <v>0</v>
      </c>
      <c r="BM13" s="7" t="str">
        <f ca="1" xml:space="preserve">
IF(Table_Question_Sets[[#This Row],[Data Type]]="Repeating",
OFFSET(Table_Repeating_Question_Sets[[#Headers],[Property]],MATCH(Table_Question_Sets[[#This Row],[Property]],Table_Repeating_Question_Sets[Property],0),MATCH("Calculation",Table_Repeating_Question_Sets[#Headers],0)-1,1,1),
"")</f>
        <v/>
      </c>
      <c r="BN1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3" s="7" t="str">
        <f ca="1">IF(ISNUMBER(Table_Question_Sets[[#This Row],[Config Use Row]]),INDEX(Table_Question_Sets[Config Rollup],Table_Question_Sets[[#This Row],[Config Use Row]]),"")</f>
        <v/>
      </c>
      <c r="BQ13" s="7" t="str">
        <f ca="1">IF(ISNUMBER(Table_Question_Sets[[#This Row],[Config Use Row]]),INDEX(Table_Question_Sets[Config Keys Nested Rollup],Table_Question_Sets[[#This Row],[Config Use Row]]),"")</f>
        <v/>
      </c>
      <c r="BR13" s="7" t="str">
        <f ca="1">IF(ISNUMBER(Table_Question_Sets[[#This Row],[Config Use Row]]),INDEX(Table_Question_Sets[Calculation Rollup],Table_Question_Sets[[#This Row],[Config Use Row]]),"")</f>
        <v/>
      </c>
    </row>
    <row r="14" spans="2:70" ht="29.25" thickBot="1">
      <c r="B14" s="3" t="s">
        <v>91</v>
      </c>
      <c r="C14" s="3" t="s">
        <v>71</v>
      </c>
      <c r="D14"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14"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14" s="3" t="str">
        <f>IF(Table_Question_Sets[[#This Row],[Header]]="Yes","",IF(Table_Question_Sets[[#This Row],[Property]]&lt;&gt;"",SUBSTITUTE(Table_Question_Sets[[#This Row],[Property]]," ",""),""))</f>
        <v/>
      </c>
      <c r="G14" s="18"/>
      <c r="H14" s="3"/>
      <c r="I14" s="3"/>
      <c r="J14" s="3"/>
      <c r="K14" s="18"/>
      <c r="L14" s="3"/>
      <c r="M14" s="3"/>
      <c r="N14" s="18"/>
      <c r="O14" s="18"/>
      <c r="P14" s="18"/>
      <c r="Q14" s="18"/>
      <c r="R14" s="18"/>
      <c r="S14" s="18"/>
      <c r="T14" s="3"/>
      <c r="U14" s="3"/>
      <c r="V14" s="3"/>
      <c r="W14" s="3"/>
      <c r="X14" s="3"/>
      <c r="Y14" s="3"/>
      <c r="Z14" s="3"/>
      <c r="AA14" s="3"/>
      <c r="AB14" s="3"/>
      <c r="AC14" s="3"/>
      <c r="AD14" s="3"/>
      <c r="AE14" s="3"/>
      <c r="AF14" s="3"/>
      <c r="AG14" s="3"/>
      <c r="AH14" s="3"/>
      <c r="AI14" s="3"/>
      <c r="AJ14" s="3"/>
      <c r="AK1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4" s="28"/>
      <c r="AM14"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3"/>
      <c r="AP14" s="18"/>
      <c r="AQ14" s="3"/>
      <c r="AR14" s="3"/>
      <c r="AS14" s="3"/>
      <c r="AT14" s="3"/>
      <c r="AU14" s="3"/>
      <c r="AV14"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4" s="18" t="str">
        <f>IF(OR(Table_Question_Sets[[#This Row],[Header]]="Yes",Table_Question_Sets[[#This Row],[Text]]=""),"",IF(OR(Table_Question_Sets[[#This Row],[Text]]="true",Table_Question_Sets[[#This Row],[Text]]="false",ISNUMBER(Table_Question_Sets[[#This Row],[Text]])),Table_Question_Sets[[#This Row],[Text]],""""&amp;Table_Question_Sets[[#This Row],[Text]]&amp;""""))</f>
        <v/>
      </c>
      <c r="AX14" s="18" t="str">
        <f>IF(AND(Table_Question_Sets[[#This Row],[Header]]&lt;&gt;"Yes",Table_Question_Sets[[#This Row],[Property]]&lt;&gt;"",Table_Question_Sets[[#This Row],[Summary Label]]&lt;&gt;""),""""&amp;Table_Question_Sets[[#This Row],[Key]]&amp;""": """&amp;Table_Question_Sets[[#This Row],[Summary Label]]&amp;"""","")</f>
        <v/>
      </c>
      <c r="AY14" s="18" t="str">
        <f ca="1">IF(Table_Question_Sets[[#This Row],[Header]]="Yes","",_xlfn.NUMBERVALUE(INDIRECT(SUBSTITUTE(ADDRESS(1,COLUMN(),4),"1","")&amp;ROW()-1))+IF(Table_Question_Sets[[#This Row],[Property]]&lt;&gt;"",1,0))</f>
        <v/>
      </c>
      <c r="AZ14" s="18" t="str">
        <f ca="1">IF(Table_Question_Sets[[#This Row],[Header]]="Yes","",_xlfn.NUMBERVALUE(INDIRECT(SUBSTITUTE(ADDRESS(1,COLUMN(),4),"1","")&amp;ROW()+1))+IF(Table_Question_Sets[[#This Row],[Property]]&lt;&gt;"",1,0))</f>
        <v/>
      </c>
      <c r="BA14" s="18"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4"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4" s="3" t="str">
        <f xml:space="preserve">
IF(Table_Question_Sets[[#This Row],[Row]]="Yes","]},{""className"": ""row"",""fieldGroup"": [","")&amp;
Table_Question_Sets[[#This Row],[Config Field]]</f>
        <v/>
      </c>
      <c r="BG14"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4"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3" t="str">
        <f>IF(AND(Table_Question_Sets[[#This Row],[Header]]="",Table_Question_Sets[[#This Row],[Property]]&lt;&gt;"",Table_Question_Sets[[#This Row],[Field Type]]&lt;&gt;""),
""""&amp;Table_Question_Sets[[#This Row],[Key]]&amp;"""","")</f>
        <v/>
      </c>
      <c r="BJ14"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"ratingSecondary":["deathBenefit","accidentalDeathBenefit","disabilityBenefit","cashBoostBenefit","cashBoostBenefitExtension","involuntaryUnemploymentBenefit","involuntaryUnemploymentBenefitExtension"],</v>
      </c>
      <c r="BK14" s="3" t="str">
        <f>IF(AND(Table_Question_Sets[[#This Row],[Header]]&lt;&gt;"Yes",Table_Question_Sets[[#This Row],[Property]]&lt;&gt;"",Table_Question_Sets[[#This Row],[Workflow Role]]&lt;&gt;""),
""""&amp;Table_Question_Sets[[#This Row],[Workflow Role]]&amp;""":"""&amp;Table_Question_Sets[[#This Row],[Key]]&amp;"""","")</f>
        <v/>
      </c>
      <c r="BL14" s="3" t="str">
        <f ca="1">IF(Table_Question_Sets[[#This Row],[Header]]="Yes","",_xlfn.NUMBERVALUE(INDIRECT(SUBSTITUTE(ADDRESS(1,COLUMN(),4),"1","")&amp;ROW()+1))+IF(OR(Table_Question_Sets[[#This Row],[Value]]&lt;&gt;"",AND(Table_Question_Sets[[#This Row],[Data Type]]="Repeating",Table_Question_Sets[[#This Row],[Calculation Repeating]]&lt;&gt;"")),1,0))</f>
        <v/>
      </c>
      <c r="BM14" s="3" t="str">
        <f ca="1" xml:space="preserve">
IF(Table_Question_Sets[[#This Row],[Data Type]]="Repeating",
OFFSET(Table_Repeating_Question_Sets[[#Headers],[Property]],MATCH(Table_Question_Sets[[#This Row],[Property]],Table_Repeating_Question_Sets[Property],0),MATCH("Calculation",Table_Repeating_Question_Sets[#Headers],0)-1,1,1),
"")</f>
        <v/>
      </c>
      <c r="BN14"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4"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"ratingSecondary":{"deathBenefit": "Yes","accidentalDeathBenefit": "Yes","disabilityBenefit": "Yes","cashBoostBenefit": "Yes","cashBoostBenefitExtension": "Yes","involuntaryUnemploymentBenefit": "Yes","involuntaryUnemploymentBenefitExtension": "Yes"},</v>
      </c>
      <c r="BP14" s="3" t="str">
        <f ca="1">IF(ISNUMBER(Table_Question_Sets[[#This Row],[Config Use Row]]),INDEX(Table_Question_Sets[Config Rollup],Table_Question_Sets[[#This Row],[Config Use Row]]),"")</f>
        <v/>
      </c>
      <c r="BQ14" s="3" t="str">
        <f ca="1">IF(ISNUMBER(Table_Question_Sets[[#This Row],[Config Use Row]]),INDEX(Table_Question_Sets[Config Keys Nested Rollup],Table_Question_Sets[[#This Row],[Config Use Row]]),"")</f>
        <v/>
      </c>
      <c r="BR14" s="3" t="str">
        <f ca="1">IF(ISNUMBER(Table_Question_Sets[[#This Row],[Config Use Row]]),INDEX(Table_Question_Sets[Calculation Rollup],Table_Question_Sets[[#This Row],[Config Use Row]]),"")</f>
        <v/>
      </c>
    </row>
    <row r="15" spans="2:70" s="12" customFormat="1" ht="27" hidden="1" customHeight="1">
      <c r="B15" s="7"/>
      <c r="C15" s="7"/>
      <c r="D1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5" s="7" t="str">
        <f>IF(Table_Question_Sets[[#This Row],[Header]]="Yes","",IF(Table_Question_Sets[[#This Row],[Property]]&lt;&gt;"",SUBSTITUTE(Table_Question_Sets[[#This Row],[Property]]," ",""),""))</f>
        <v/>
      </c>
      <c r="G15" s="51"/>
      <c r="H15" s="7"/>
      <c r="I15" s="7"/>
      <c r="J15" s="7"/>
      <c r="K15" s="44"/>
      <c r="L15" s="44"/>
      <c r="M15" s="44"/>
      <c r="N15" s="7"/>
      <c r="O15" s="7"/>
      <c r="P15" s="7"/>
      <c r="Q15" s="7"/>
      <c r="R15" s="7"/>
      <c r="S15" s="7"/>
      <c r="T15" s="7"/>
      <c r="U15" s="7"/>
      <c r="V15" s="7"/>
      <c r="W15" s="7"/>
      <c r="X15" s="7"/>
      <c r="Y15" s="7"/>
      <c r="Z15" s="7"/>
      <c r="AA15" s="7"/>
      <c r="AB15" s="7"/>
      <c r="AC15" s="7"/>
      <c r="AD15" s="7"/>
      <c r="AE15" s="7"/>
      <c r="AF15" s="7"/>
      <c r="AG15" s="7"/>
      <c r="AH15" s="44"/>
      <c r="AI15" s="44"/>
      <c r="AJ15" s="7"/>
      <c r="AK1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5" s="88"/>
      <c r="AM1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7"/>
      <c r="AP15" s="7"/>
      <c r="AQ15" s="7"/>
      <c r="AR15" s="7"/>
      <c r="AS15" s="7"/>
      <c r="AT15" s="7"/>
      <c r="AU15" s="7"/>
      <c r="AV1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15" s="7" t="str">
        <f>IF(OR(Table_Question_Sets[[#This Row],[Header]]="Yes",Table_Question_Sets[[#This Row],[Text]]=""),"",IF(OR(Table_Question_Sets[[#This Row],[Text]]="true",Table_Question_Sets[[#This Row],[Text]]="false",ISNUMBER(Table_Question_Sets[[#This Row],[Text]])),Table_Question_Sets[[#This Row],[Text]],""""&amp;Table_Question_Sets[[#This Row],[Text]]&amp;""""))</f>
        <v/>
      </c>
      <c r="AX15" s="7" t="str">
        <f>IF(AND(Table_Question_Sets[[#This Row],[Header]]&lt;&gt;"Yes",Table_Question_Sets[[#This Row],[Property]]&lt;&gt;"",Table_Question_Sets[[#This Row],[Summary Label]]&lt;&gt;""),""""&amp;Table_Question_Sets[[#This Row],[Key]]&amp;""": """&amp;Table_Question_Sets[[#This Row],[Summary Label]]&amp;"""","")</f>
        <v/>
      </c>
      <c r="AY15" s="15">
        <f ca="1">IF(Table_Question_Sets[[#This Row],[Header]]="Yes","",_xlfn.NUMBERVALUE(INDIRECT(SUBSTITUTE(ADDRESS(1,COLUMN(),4),"1","")&amp;ROW()-1))+IF(Table_Question_Sets[[#This Row],[Property]]&lt;&gt;"",1,0))</f>
        <v>0</v>
      </c>
      <c r="AZ15" s="15">
        <f ca="1">IF(Table_Question_Sets[[#This Row],[Header]]="Yes","",_xlfn.NUMBERVALUE(INDIRECT(SUBSTITUTE(ADDRESS(1,COLUMN(),4),"1","")&amp;ROW()+1))+IF(Table_Question_Sets[[#This Row],[Property]]&lt;&gt;"",1,0))</f>
        <v>7</v>
      </c>
      <c r="BA15" s="7"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5"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5" s="7" t="str">
        <f xml:space="preserve">
IF(Table_Question_Sets[[#This Row],[Row]]="Yes","]},{""className"": ""row"",""fieldGroup"": [","")&amp;
Table_Question_Sets[[#This Row],[Config Field]]</f>
        <v/>
      </c>
      <c r="BG1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7" t="str">
        <f>IF(AND(Table_Question_Sets[[#This Row],[Header]]="",Table_Question_Sets[[#This Row],[Property]]&lt;&gt;"",Table_Question_Sets[[#This Row],[Field Type]]&lt;&gt;""),
""""&amp;Table_Question_Sets[[#This Row],[Key]]&amp;"""","")</f>
        <v/>
      </c>
      <c r="BJ1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"deathBenefit","accidentalDeathBenefit","disabilityBenefit","cashBoostBenefit","cashBoostBenefitExtension","involuntaryUnemploymentBenefit","involuntaryUnemploymentBenefitExtension"</v>
      </c>
      <c r="BK15" s="7" t="str">
        <f>IF(AND(Table_Question_Sets[[#This Row],[Header]]&lt;&gt;"Yes",Table_Question_Sets[[#This Row],[Property]]&lt;&gt;"",Table_Question_Sets[[#This Row],[Workflow Role]]&lt;&gt;""),
""""&amp;Table_Question_Sets[[#This Row],[Workflow Role]]&amp;""":"""&amp;Table_Question_Sets[[#This Row],[Key]]&amp;"""","")</f>
        <v/>
      </c>
      <c r="BL15" s="7">
        <f ca="1">IF(Table_Question_Sets[[#This Row],[Header]]="Yes","",_xlfn.NUMBERVALUE(INDIRECT(SUBSTITUTE(ADDRESS(1,COLUMN(),4),"1","")&amp;ROW()+1))+IF(OR(Table_Question_Sets[[#This Row],[Value]]&lt;&gt;"",AND(Table_Question_Sets[[#This Row],[Data Type]]="Repeating",Table_Question_Sets[[#This Row],[Calculation Repeating]]&lt;&gt;"")),1,0))</f>
        <v>7</v>
      </c>
      <c r="BM15" s="7" t="str">
        <f ca="1" xml:space="preserve">
IF(Table_Question_Sets[[#This Row],[Data Type]]="Repeating",
OFFSET(Table_Repeating_Question_Sets[[#Headers],[Property]],MATCH(Table_Question_Sets[[#This Row],[Property]],Table_Repeating_Question_Sets[Property],0),MATCH("Calculation",Table_Repeating_Question_Sets[#Headers],0)-1,1,1),
"")</f>
        <v/>
      </c>
      <c r="BN1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"deathBenefit": "Yes","accidentalDeathBenefit": "Yes","disabilityBenefit": "Yes","cashBoostBenefit": "Yes","cashBoostBenefitExtension": "Yes","involuntaryUnemploymentBenefit": "Yes","involuntaryUnemploymentBenefitExtension": "Yes"</v>
      </c>
      <c r="BP15" s="7" t="str">
        <f ca="1">IF(ISNUMBER(Table_Question_Sets[[#This Row],[Config Use Row]]),INDEX(Table_Question_Sets[Config Rollup],Table_Question_Sets[[#This Row],[Config Use Row]]),"")</f>
        <v/>
      </c>
      <c r="BQ15" s="7" t="str">
        <f ca="1">IF(ISNUMBER(Table_Question_Sets[[#This Row],[Config Use Row]]),INDEX(Table_Question_Sets[Config Keys Nested Rollup],Table_Question_Sets[[#This Row],[Config Use Row]]),"")</f>
        <v/>
      </c>
      <c r="BR15" s="7" t="str">
        <f ca="1">IF(ISNUMBER(Table_Question_Sets[[#This Row],[Config Use Row]]),INDEX(Table_Question_Sets[Calculation Rollup],Table_Question_Sets[[#This Row],[Config Use Row]]),"")</f>
        <v/>
      </c>
    </row>
    <row r="16" spans="2:70" s="12" customFormat="1" ht="21" customHeight="1">
      <c r="B16" s="97" t="s">
        <v>1010</v>
      </c>
      <c r="C16" s="7"/>
      <c r="D16"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6"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deathBenefit</v>
      </c>
      <c r="F16" s="98" t="str">
        <f>IF(Table_Question_Sets[[#This Row],[Header]]="Yes","",IF(Table_Question_Sets[[#This Row],[Property]]&lt;&gt;"",SUBSTITUTE(Table_Question_Sets[[#This Row],[Property]]," ",""),""))</f>
        <v>DeathBenefit</v>
      </c>
      <c r="G16" s="50" t="s">
        <v>71</v>
      </c>
      <c r="H16" s="97" t="s">
        <v>899</v>
      </c>
      <c r="I16" s="97" t="s">
        <v>74</v>
      </c>
      <c r="J16" s="7" t="s">
        <v>134</v>
      </c>
      <c r="K16" s="99" t="s">
        <v>71</v>
      </c>
      <c r="L16" s="44"/>
      <c r="M16" s="44"/>
      <c r="N16" s="34"/>
      <c r="O16" s="34"/>
      <c r="P16" s="34"/>
      <c r="Q16" s="34"/>
      <c r="R16" s="34"/>
      <c r="S16" s="34"/>
      <c r="T16" s="97"/>
      <c r="U16" s="7" t="s">
        <v>1015</v>
      </c>
      <c r="V16" s="97"/>
      <c r="W16" s="97"/>
      <c r="X16" s="7" t="s">
        <v>1020</v>
      </c>
      <c r="Y16" s="7" t="s">
        <v>1010</v>
      </c>
      <c r="Z16" s="7"/>
      <c r="AA16" s="7" t="s">
        <v>1024</v>
      </c>
      <c r="AB16" s="7"/>
      <c r="AC16" s="7"/>
      <c r="AD16" s="97"/>
      <c r="AE16" s="97"/>
      <c r="AF16" s="7"/>
      <c r="AG16" s="7"/>
      <c r="AH16" s="100"/>
      <c r="AI16" s="100"/>
      <c r="AJ16" s="107" t="s">
        <v>108</v>
      </c>
      <c r="AK16"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6" s="102"/>
      <c r="AM16"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97"/>
      <c r="AP16" s="15"/>
      <c r="AQ16" s="7"/>
      <c r="AR16" s="7"/>
      <c r="AS16" s="7"/>
      <c r="AT16" s="7"/>
      <c r="AU16" s="7"/>
      <c r="AV16"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6"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6" s="105" t="str">
        <f>IF(AND(Table_Question_Sets[[#This Row],[Header]]&lt;&gt;"Yes",Table_Question_Sets[[#This Row],[Property]]&lt;&gt;"",Table_Question_Sets[[#This Row],[Summary Label]]&lt;&gt;""),""""&amp;Table_Question_Sets[[#This Row],[Key]]&amp;""": """&amp;Table_Question_Sets[[#This Row],[Summary Label]]&amp;"""","")</f>
        <v/>
      </c>
      <c r="AY16" s="105">
        <f ca="1">IF(Table_Question_Sets[[#This Row],[Header]]="Yes","",_xlfn.NUMBERVALUE(INDIRECT(SUBSTITUTE(ADDRESS(1,COLUMN(),4),"1","")&amp;ROW()-1))+IF(Table_Question_Sets[[#This Row],[Property]]&lt;&gt;"",1,0))</f>
        <v>1</v>
      </c>
      <c r="AZ16" s="105">
        <f ca="1">IF(Table_Question_Sets[[#This Row],[Header]]="Yes","",_xlfn.NUMBERVALUE(INDIRECT(SUBSTITUTE(ADDRESS(1,COLUMN(),4),"1","")&amp;ROW()+1))+IF(Table_Question_Sets[[#This Row],[Property]]&lt;&gt;"",1,0))</f>
        <v>7</v>
      </c>
      <c r="BA16" s="105"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6"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6"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
      </c>
      <c r="BE16"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v>
      </c>
      <c r="BF16" s="98" t="str">
        <f ca="1" xml:space="preserve">
IF(Table_Question_Sets[[#This Row],[Row]]="Yes","]},{""className"": ""row"",""fieldGroup"": [","")&amp;
Table_Question_Sets[[#This Row],[Config Field]]</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v>
      </c>
      <c r="BG16"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6"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101" t="str">
        <f>IF(AND(Table_Question_Sets[[#This Row],[Header]]="",Table_Question_Sets[[#This Row],[Property]]&lt;&gt;"",Table_Question_Sets[[#This Row],[Field Type]]&lt;&gt;""),
""""&amp;Table_Question_Sets[[#This Row],[Key]]&amp;"""","")</f>
        <v>"deathBenefit"</v>
      </c>
      <c r="BJ16"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"deathBenefit","accidentalDeathBenefit","disabilityBenefit","cashBoostBenefit","cashBoostBenefitExtension","involuntaryUnemploymentBenefit","involuntaryUnemploymentBenefitExtension"</v>
      </c>
      <c r="BK16" s="101" t="str">
        <f>IF(AND(Table_Question_Sets[[#This Row],[Header]]&lt;&gt;"Yes",Table_Question_Sets[[#This Row],[Property]]&lt;&gt;"",Table_Question_Sets[[#This Row],[Workflow Role]]&lt;&gt;""),
""""&amp;Table_Question_Sets[[#This Row],[Workflow Role]]&amp;""":"""&amp;Table_Question_Sets[[#This Row],[Key]]&amp;"""","")</f>
        <v/>
      </c>
      <c r="BL16" s="101">
        <f ca="1">IF(Table_Question_Sets[[#This Row],[Header]]="Yes","",_xlfn.NUMBERVALUE(INDIRECT(SUBSTITUTE(ADDRESS(1,COLUMN(),4),"1","")&amp;ROW()+1))+IF(OR(Table_Question_Sets[[#This Row],[Value]]&lt;&gt;"",AND(Table_Question_Sets[[#This Row],[Data Type]]="Repeating",Table_Question_Sets[[#This Row],[Calculation Repeating]]&lt;&gt;"")),1,0))</f>
        <v>7</v>
      </c>
      <c r="BM16" s="101" t="str">
        <f ca="1" xml:space="preserve">
IF(Table_Question_Sets[[#This Row],[Data Type]]="Repeating",
OFFSET(Table_Repeating_Question_Sets[[#Headers],[Property]],MATCH(Table_Question_Sets[[#This Row],[Property]],Table_Repeating_Question_Sets[Property],0),MATCH("Calculation",Table_Repeating_Question_Sets[#Headers],0)-1,1,1),
"")</f>
        <v/>
      </c>
      <c r="BN16"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"deathBenefit": "Yes"</v>
      </c>
      <c r="BO16"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"deathBenefit": "Yes","accidentalDeathBenefit": "Yes","disabilityBenefit": "Yes","cashBoostBenefit": "Yes","cashBoostBenefitExtension": "Yes","involuntaryUnemploymentBenefit": "Yes","involuntaryUnemploymentBenefitExtension": "Yes"</v>
      </c>
      <c r="BP16" s="101" t="str">
        <f ca="1">IF(ISNUMBER(Table_Question_Sets[[#This Row],[Config Use Row]]),INDEX(Table_Question_Sets[Config Rollup],Table_Question_Sets[[#This Row],[Config Use Row]]),"")</f>
        <v/>
      </c>
      <c r="BQ16" s="101" t="str">
        <f ca="1">IF(ISNUMBER(Table_Question_Sets[[#This Row],[Config Use Row]]),INDEX(Table_Question_Sets[Config Keys Nested Rollup],Table_Question_Sets[[#This Row],[Config Use Row]]),"")</f>
        <v/>
      </c>
      <c r="BR16" s="101" t="str">
        <f ca="1">IF(ISNUMBER(Table_Question_Sets[[#This Row],[Config Use Row]]),INDEX(Table_Question_Sets[Calculation Rollup],Table_Question_Sets[[#This Row],[Config Use Row]]),"")</f>
        <v/>
      </c>
    </row>
    <row r="17" spans="2:70" s="12" customFormat="1" ht="21" customHeight="1">
      <c r="B17" s="97" t="s">
        <v>1011</v>
      </c>
      <c r="C17" s="7"/>
      <c r="D17"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7"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accidentalDeathBenefit</v>
      </c>
      <c r="F17" s="98" t="str">
        <f>IF(Table_Question_Sets[[#This Row],[Header]]="Yes","",IF(Table_Question_Sets[[#This Row],[Property]]&lt;&gt;"",SUBSTITUTE(Table_Question_Sets[[#This Row],[Property]]," ",""),""))</f>
        <v>AccidentalDeathBenefit</v>
      </c>
      <c r="G17" s="50" t="s">
        <v>71</v>
      </c>
      <c r="H17" s="97" t="s">
        <v>899</v>
      </c>
      <c r="I17" s="97" t="s">
        <v>74</v>
      </c>
      <c r="J17" s="7" t="s">
        <v>134</v>
      </c>
      <c r="K17" s="99" t="s">
        <v>71</v>
      </c>
      <c r="L17" s="44"/>
      <c r="M17" s="44"/>
      <c r="N17" s="34"/>
      <c r="O17" s="34"/>
      <c r="P17" s="34"/>
      <c r="Q17" s="34"/>
      <c r="R17" s="34"/>
      <c r="S17" s="34"/>
      <c r="T17" s="97"/>
      <c r="U17" s="7" t="s">
        <v>1016</v>
      </c>
      <c r="V17" s="97" t="s">
        <v>1050</v>
      </c>
      <c r="W17" s="97"/>
      <c r="X17" s="7"/>
      <c r="Y17" s="7" t="s">
        <v>1011</v>
      </c>
      <c r="Z17" s="7"/>
      <c r="AA17" s="7" t="s">
        <v>1023</v>
      </c>
      <c r="AB17" s="7"/>
      <c r="AC17" s="7"/>
      <c r="AD17" s="97"/>
      <c r="AE17" s="97"/>
      <c r="AF17" s="7"/>
      <c r="AG17" s="7"/>
      <c r="AH17" s="100"/>
      <c r="AI17" s="100"/>
      <c r="AJ17" s="107" t="s">
        <v>108</v>
      </c>
      <c r="AK17"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7" s="102"/>
      <c r="AM17"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97"/>
      <c r="AP17" s="15"/>
      <c r="AQ17" s="7"/>
      <c r="AR17" s="7"/>
      <c r="AS17" s="7"/>
      <c r="AT17" s="7"/>
      <c r="AU17" s="7"/>
      <c r="AV17"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7"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7" s="105" t="str">
        <f>IF(AND(Table_Question_Sets[[#This Row],[Header]]&lt;&gt;"Yes",Table_Question_Sets[[#This Row],[Property]]&lt;&gt;"",Table_Question_Sets[[#This Row],[Summary Label]]&lt;&gt;""),""""&amp;Table_Question_Sets[[#This Row],[Key]]&amp;""": """&amp;Table_Question_Sets[[#This Row],[Summary Label]]&amp;"""","")</f>
        <v/>
      </c>
      <c r="AY17" s="105">
        <f ca="1">IF(Table_Question_Sets[[#This Row],[Header]]="Yes","",_xlfn.NUMBERVALUE(INDIRECT(SUBSTITUTE(ADDRESS(1,COLUMN(),4),"1","")&amp;ROW()-1))+IF(Table_Question_Sets[[#This Row],[Property]]&lt;&gt;"",1,0))</f>
        <v>2</v>
      </c>
      <c r="AZ17" s="105">
        <f ca="1">IF(Table_Question_Sets[[#This Row],[Header]]="Yes","",_xlfn.NUMBERVALUE(INDIRECT(SUBSTITUTE(ADDRESS(1,COLUMN(),4),"1","")&amp;ROW()+1))+IF(Table_Question_Sets[[#This Row],[Property]]&lt;&gt;"",1,0))</f>
        <v>6</v>
      </c>
      <c r="BA17" s="105"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7"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'deathBenefit == \'\'')])}</v>
      </c>
      <c r="BC17"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
      </c>
      <c r="BE17"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v>
      </c>
      <c r="BF17" s="98" t="str">
        <f ca="1" xml:space="preserve">
IF(Table_Question_Sets[[#This Row],[Row]]="Yes","]},{""className"": ""row"",""fieldGroup"": [","")&amp;
Table_Question_Sets[[#This Row],[Config Field]]</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v>
      </c>
      <c r="BG17"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7"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101" t="str">
        <f>IF(AND(Table_Question_Sets[[#This Row],[Header]]="",Table_Question_Sets[[#This Row],[Property]]&lt;&gt;"",Table_Question_Sets[[#This Row],[Field Type]]&lt;&gt;""),
""""&amp;Table_Question_Sets[[#This Row],[Key]]&amp;"""","")</f>
        <v>"accidentalDeathBenefit"</v>
      </c>
      <c r="BJ17"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"accidentalDeathBenefit","disabilityBenefit","cashBoostBenefit","cashBoostBenefitExtension","involuntaryUnemploymentBenefit","involuntaryUnemploymentBenefitExtension"</v>
      </c>
      <c r="BK17" s="101" t="str">
        <f>IF(AND(Table_Question_Sets[[#This Row],[Header]]&lt;&gt;"Yes",Table_Question_Sets[[#This Row],[Property]]&lt;&gt;"",Table_Question_Sets[[#This Row],[Workflow Role]]&lt;&gt;""),
""""&amp;Table_Question_Sets[[#This Row],[Workflow Role]]&amp;""":"""&amp;Table_Question_Sets[[#This Row],[Key]]&amp;"""","")</f>
        <v/>
      </c>
      <c r="BL17" s="101">
        <f ca="1">IF(Table_Question_Sets[[#This Row],[Header]]="Yes","",_xlfn.NUMBERVALUE(INDIRECT(SUBSTITUTE(ADDRESS(1,COLUMN(),4),"1","")&amp;ROW()+1))+IF(OR(Table_Question_Sets[[#This Row],[Value]]&lt;&gt;"",AND(Table_Question_Sets[[#This Row],[Data Type]]="Repeating",Table_Question_Sets[[#This Row],[Calculation Repeating]]&lt;&gt;"")),1,0))</f>
        <v>6</v>
      </c>
      <c r="BM17" s="101" t="str">
        <f ca="1" xml:space="preserve">
IF(Table_Question_Sets[[#This Row],[Data Type]]="Repeating",
OFFSET(Table_Repeating_Question_Sets[[#Headers],[Property]],MATCH(Table_Question_Sets[[#This Row],[Property]],Table_Repeating_Question_Sets[Property],0),MATCH("Calculation",Table_Repeating_Question_Sets[#Headers],0)-1,1,1),
"")</f>
        <v/>
      </c>
      <c r="BN17"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"accidentalDeathBenefit": "Yes"</v>
      </c>
      <c r="BO17"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"accidentalDeathBenefit": "Yes","disabilityBenefit": "Yes","cashBoostBenefit": "Yes","cashBoostBenefitExtension": "Yes","involuntaryUnemploymentBenefit": "Yes","involuntaryUnemploymentBenefitExtension": "Yes"</v>
      </c>
      <c r="BP17" s="101" t="str">
        <f ca="1">IF(ISNUMBER(Table_Question_Sets[[#This Row],[Config Use Row]]),INDEX(Table_Question_Sets[Config Rollup],Table_Question_Sets[[#This Row],[Config Use Row]]),"")</f>
        <v/>
      </c>
      <c r="BQ17" s="101" t="str">
        <f ca="1">IF(ISNUMBER(Table_Question_Sets[[#This Row],[Config Use Row]]),INDEX(Table_Question_Sets[Config Keys Nested Rollup],Table_Question_Sets[[#This Row],[Config Use Row]]),"")</f>
        <v/>
      </c>
      <c r="BR17" s="101" t="str">
        <f ca="1">IF(ISNUMBER(Table_Question_Sets[[#This Row],[Config Use Row]]),INDEX(Table_Question_Sets[Calculation Rollup],Table_Question_Sets[[#This Row],[Config Use Row]]),"")</f>
        <v/>
      </c>
    </row>
    <row r="18" spans="2:70" s="12" customFormat="1" ht="21" customHeight="1">
      <c r="B18" s="97" t="s">
        <v>1012</v>
      </c>
      <c r="C18" s="7"/>
      <c r="D18"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8"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disabilityBenefit</v>
      </c>
      <c r="F18" s="98" t="str">
        <f>IF(Table_Question_Sets[[#This Row],[Header]]="Yes","",IF(Table_Question_Sets[[#This Row],[Property]]&lt;&gt;"",SUBSTITUTE(Table_Question_Sets[[#This Row],[Property]]," ",""),""))</f>
        <v>DisabilityBenefit</v>
      </c>
      <c r="G18" s="50" t="s">
        <v>71</v>
      </c>
      <c r="H18" s="97" t="s">
        <v>899</v>
      </c>
      <c r="I18" s="97" t="s">
        <v>74</v>
      </c>
      <c r="J18" s="7" t="s">
        <v>134</v>
      </c>
      <c r="K18" s="99" t="s">
        <v>71</v>
      </c>
      <c r="L18" s="44"/>
      <c r="M18" s="44"/>
      <c r="N18" s="34"/>
      <c r="O18" s="34"/>
      <c r="P18" s="34"/>
      <c r="Q18" s="34"/>
      <c r="R18" s="34"/>
      <c r="S18" s="34"/>
      <c r="T18" s="97"/>
      <c r="U18" s="7" t="s">
        <v>1017</v>
      </c>
      <c r="V18" s="97" t="s">
        <v>1052</v>
      </c>
      <c r="W18" s="97"/>
      <c r="X18" s="7"/>
      <c r="Y18" s="7" t="s">
        <v>1012</v>
      </c>
      <c r="Z18" s="7"/>
      <c r="AA18" s="7" t="s">
        <v>1022</v>
      </c>
      <c r="AB18" s="7"/>
      <c r="AC18" s="7"/>
      <c r="AD18" s="97"/>
      <c r="AE18" s="97"/>
      <c r="AF18" s="7"/>
      <c r="AG18" s="7"/>
      <c r="AH18" s="100"/>
      <c r="AI18" s="100"/>
      <c r="AJ18" s="107" t="s">
        <v>108</v>
      </c>
      <c r="AK18"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8" s="102"/>
      <c r="AM18"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97"/>
      <c r="AP18" s="15"/>
      <c r="AQ18" s="7"/>
      <c r="AR18" s="7"/>
      <c r="AS18" s="7"/>
      <c r="AT18" s="7"/>
      <c r="AU18" s="7"/>
      <c r="AV18"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8"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8" s="105" t="str">
        <f>IF(AND(Table_Question_Sets[[#This Row],[Header]]&lt;&gt;"Yes",Table_Question_Sets[[#This Row],[Property]]&lt;&gt;"",Table_Question_Sets[[#This Row],[Summary Label]]&lt;&gt;""),""""&amp;Table_Question_Sets[[#This Row],[Key]]&amp;""": """&amp;Table_Question_Sets[[#This Row],[Summary Label]]&amp;"""","")</f>
        <v/>
      </c>
      <c r="AY18" s="105">
        <f ca="1">IF(Table_Question_Sets[[#This Row],[Header]]="Yes","",_xlfn.NUMBERVALUE(INDIRECT(SUBSTITUTE(ADDRESS(1,COLUMN(),4),"1","")&amp;ROW()-1))+IF(Table_Question_Sets[[#This Row],[Property]]&lt;&gt;"",1,0))</f>
        <v>3</v>
      </c>
      <c r="AZ18" s="105">
        <f ca="1">IF(Table_Question_Sets[[#This Row],[Header]]="Yes","",_xlfn.NUMBERVALUE(INDIRECT(SUBSTITUTE(ADDRESS(1,COLUMN(),4),"1","")&amp;ROW()+1))+IF(Table_Question_Sets[[#This Row],[Property]]&lt;&gt;"",1,0))</f>
        <v>5</v>
      </c>
      <c r="BA18" s="105"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8"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'accidentalDeathBenefit == \'\'')])}</v>
      </c>
      <c r="BC18"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
      </c>
      <c r="BE18"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v>
      </c>
      <c r="BF18" s="98" t="str">
        <f ca="1" xml:space="preserve">
IF(Table_Question_Sets[[#This Row],[Row]]="Yes","]},{""className"": ""row"",""fieldGroup"": [","")&amp;
Table_Question_Sets[[#This Row],[Config Field]]</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v>
      </c>
      <c r="BG18"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8"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101" t="str">
        <f>IF(AND(Table_Question_Sets[[#This Row],[Header]]="",Table_Question_Sets[[#This Row],[Property]]&lt;&gt;"",Table_Question_Sets[[#This Row],[Field Type]]&lt;&gt;""),
""""&amp;Table_Question_Sets[[#This Row],[Key]]&amp;"""","")</f>
        <v>"disabilityBenefit"</v>
      </c>
      <c r="BJ18"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"disabilityBenefit","cashBoostBenefit","cashBoostBenefitExtension","involuntaryUnemploymentBenefit","involuntaryUnemploymentBenefitExtension"</v>
      </c>
      <c r="BK18" s="101" t="str">
        <f>IF(AND(Table_Question_Sets[[#This Row],[Header]]&lt;&gt;"Yes",Table_Question_Sets[[#This Row],[Property]]&lt;&gt;"",Table_Question_Sets[[#This Row],[Workflow Role]]&lt;&gt;""),
""""&amp;Table_Question_Sets[[#This Row],[Workflow Role]]&amp;""":"""&amp;Table_Question_Sets[[#This Row],[Key]]&amp;"""","")</f>
        <v/>
      </c>
      <c r="BL18" s="101">
        <f ca="1">IF(Table_Question_Sets[[#This Row],[Header]]="Yes","",_xlfn.NUMBERVALUE(INDIRECT(SUBSTITUTE(ADDRESS(1,COLUMN(),4),"1","")&amp;ROW()+1))+IF(OR(Table_Question_Sets[[#This Row],[Value]]&lt;&gt;"",AND(Table_Question_Sets[[#This Row],[Data Type]]="Repeating",Table_Question_Sets[[#This Row],[Calculation Repeating]]&lt;&gt;"")),1,0))</f>
        <v>5</v>
      </c>
      <c r="BM18" s="101" t="str">
        <f ca="1" xml:space="preserve">
IF(Table_Question_Sets[[#This Row],[Data Type]]="Repeating",
OFFSET(Table_Repeating_Question_Sets[[#Headers],[Property]],MATCH(Table_Question_Sets[[#This Row],[Property]],Table_Repeating_Question_Sets[Property],0),MATCH("Calculation",Table_Repeating_Question_Sets[#Headers],0)-1,1,1),
"")</f>
        <v/>
      </c>
      <c r="BN18"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"disabilityBenefit": "Yes"</v>
      </c>
      <c r="BO18"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"disabilityBenefit": "Yes","cashBoostBenefit": "Yes","cashBoostBenefitExtension": "Yes","involuntaryUnemploymentBenefit": "Yes","involuntaryUnemploymentBenefitExtension": "Yes"</v>
      </c>
      <c r="BP18" s="101" t="str">
        <f ca="1">IF(ISNUMBER(Table_Question_Sets[[#This Row],[Config Use Row]]),INDEX(Table_Question_Sets[Config Rollup],Table_Question_Sets[[#This Row],[Config Use Row]]),"")</f>
        <v/>
      </c>
      <c r="BQ18" s="101" t="str">
        <f ca="1">IF(ISNUMBER(Table_Question_Sets[[#This Row],[Config Use Row]]),INDEX(Table_Question_Sets[Config Keys Nested Rollup],Table_Question_Sets[[#This Row],[Config Use Row]]),"")</f>
        <v/>
      </c>
      <c r="BR18" s="101" t="str">
        <f ca="1">IF(ISNUMBER(Table_Question_Sets[[#This Row],[Config Use Row]]),INDEX(Table_Question_Sets[Calculation Rollup],Table_Question_Sets[[#This Row],[Config Use Row]]),"")</f>
        <v/>
      </c>
    </row>
    <row r="19" spans="2:70" s="12" customFormat="1" ht="21" customHeight="1">
      <c r="B19" s="97" t="s">
        <v>1013</v>
      </c>
      <c r="C19" s="7"/>
      <c r="D19"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19"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cashBoostBenefit</v>
      </c>
      <c r="F19" s="98" t="str">
        <f>IF(Table_Question_Sets[[#This Row],[Header]]="Yes","",IF(Table_Question_Sets[[#This Row],[Property]]&lt;&gt;"",SUBSTITUTE(Table_Question_Sets[[#This Row],[Property]]," ",""),""))</f>
        <v>CashBoostBenefit</v>
      </c>
      <c r="G19" s="50" t="s">
        <v>71</v>
      </c>
      <c r="H19" s="97" t="s">
        <v>899</v>
      </c>
      <c r="I19" s="97" t="s">
        <v>74</v>
      </c>
      <c r="J19" s="7" t="s">
        <v>134</v>
      </c>
      <c r="K19" s="99" t="s">
        <v>71</v>
      </c>
      <c r="L19" s="44"/>
      <c r="M19" s="44"/>
      <c r="N19" s="34"/>
      <c r="O19" s="34"/>
      <c r="P19" s="34"/>
      <c r="Q19" s="34"/>
      <c r="R19" s="34"/>
      <c r="S19" s="34"/>
      <c r="T19" s="97"/>
      <c r="U19" s="7" t="s">
        <v>1018</v>
      </c>
      <c r="V19" s="97" t="s">
        <v>1051</v>
      </c>
      <c r="W19" s="97"/>
      <c r="X19" s="7"/>
      <c r="Y19" s="7" t="s">
        <v>1013</v>
      </c>
      <c r="Z19" s="7"/>
      <c r="AA19" s="7" t="s">
        <v>1021</v>
      </c>
      <c r="AB19" s="7"/>
      <c r="AC19" s="7"/>
      <c r="AD19" s="97"/>
      <c r="AE19" s="97"/>
      <c r="AF19" s="7"/>
      <c r="AG19" s="7"/>
      <c r="AH19" s="100"/>
      <c r="AI19" s="100"/>
      <c r="AJ19" s="107" t="s">
        <v>108</v>
      </c>
      <c r="AK19"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19" s="102"/>
      <c r="AM19"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97"/>
      <c r="AP19" s="15"/>
      <c r="AQ19" s="7"/>
      <c r="AR19" s="7"/>
      <c r="AS19" s="7"/>
      <c r="AT19" s="7"/>
      <c r="AU19" s="7"/>
      <c r="AV19"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19"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19" s="105" t="str">
        <f>IF(AND(Table_Question_Sets[[#This Row],[Header]]&lt;&gt;"Yes",Table_Question_Sets[[#This Row],[Property]]&lt;&gt;"",Table_Question_Sets[[#This Row],[Summary Label]]&lt;&gt;""),""""&amp;Table_Question_Sets[[#This Row],[Key]]&amp;""": """&amp;Table_Question_Sets[[#This Row],[Summary Label]]&amp;"""","")</f>
        <v/>
      </c>
      <c r="AY19" s="105">
        <f ca="1">IF(Table_Question_Sets[[#This Row],[Header]]="Yes","",_xlfn.NUMBERVALUE(INDIRECT(SUBSTITUTE(ADDRESS(1,COLUMN(),4),"1","")&amp;ROW()-1))+IF(Table_Question_Sets[[#This Row],[Property]]&lt;&gt;"",1,0))</f>
        <v>4</v>
      </c>
      <c r="AZ19" s="105">
        <f ca="1">IF(Table_Question_Sets[[#This Row],[Header]]="Yes","",_xlfn.NUMBERVALUE(INDIRECT(SUBSTITUTE(ADDRESS(1,COLUMN(),4),"1","")&amp;ROW()+1))+IF(Table_Question_Sets[[#This Row],[Property]]&lt;&gt;"",1,0))</f>
        <v>4</v>
      </c>
      <c r="BA19" s="105"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9"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'disabilityBenefit == \'\'')])}</v>
      </c>
      <c r="BC19"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
      </c>
      <c r="BE19"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v>
      </c>
      <c r="BF19" s="98" t="str">
        <f ca="1" xml:space="preserve">
IF(Table_Question_Sets[[#This Row],[Row]]="Yes","]},{""className"": ""row"",""fieldGroup"": [","")&amp;
Table_Question_Sets[[#This Row],[Config Field]]</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v>
      </c>
      <c r="BG19"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19"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101" t="str">
        <f>IF(AND(Table_Question_Sets[[#This Row],[Header]]="",Table_Question_Sets[[#This Row],[Property]]&lt;&gt;"",Table_Question_Sets[[#This Row],[Field Type]]&lt;&gt;""),
""""&amp;Table_Question_Sets[[#This Row],[Key]]&amp;"""","")</f>
        <v>"cashBoostBenefit"</v>
      </c>
      <c r="BJ19"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"cashBoostBenefit","cashBoostBenefitExtension","involuntaryUnemploymentBenefit","involuntaryUnemploymentBenefitExtension"</v>
      </c>
      <c r="BK19" s="101" t="str">
        <f>IF(AND(Table_Question_Sets[[#This Row],[Header]]&lt;&gt;"Yes",Table_Question_Sets[[#This Row],[Property]]&lt;&gt;"",Table_Question_Sets[[#This Row],[Workflow Role]]&lt;&gt;""),
""""&amp;Table_Question_Sets[[#This Row],[Workflow Role]]&amp;""":"""&amp;Table_Question_Sets[[#This Row],[Key]]&amp;"""","")</f>
        <v/>
      </c>
      <c r="BL19" s="101">
        <f ca="1">IF(Table_Question_Sets[[#This Row],[Header]]="Yes","",_xlfn.NUMBERVALUE(INDIRECT(SUBSTITUTE(ADDRESS(1,COLUMN(),4),"1","")&amp;ROW()+1))+IF(OR(Table_Question_Sets[[#This Row],[Value]]&lt;&gt;"",AND(Table_Question_Sets[[#This Row],[Data Type]]="Repeating",Table_Question_Sets[[#This Row],[Calculation Repeating]]&lt;&gt;"")),1,0))</f>
        <v>4</v>
      </c>
      <c r="BM19" s="101" t="str">
        <f ca="1" xml:space="preserve">
IF(Table_Question_Sets[[#This Row],[Data Type]]="Repeating",
OFFSET(Table_Repeating_Question_Sets[[#Headers],[Property]],MATCH(Table_Question_Sets[[#This Row],[Property]],Table_Repeating_Question_Sets[Property],0),MATCH("Calculation",Table_Repeating_Question_Sets[#Headers],0)-1,1,1),
"")</f>
        <v/>
      </c>
      <c r="BN19"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"cashBoostBenefit": "Yes"</v>
      </c>
      <c r="BO19"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"cashBoostBenefit": "Yes","cashBoostBenefitExtension": "Yes","involuntaryUnemploymentBenefit": "Yes","involuntaryUnemploymentBenefitExtension": "Yes"</v>
      </c>
      <c r="BP19" s="101" t="str">
        <f ca="1">IF(ISNUMBER(Table_Question_Sets[[#This Row],[Config Use Row]]),INDEX(Table_Question_Sets[Config Rollup],Table_Question_Sets[[#This Row],[Config Use Row]]),"")</f>
        <v/>
      </c>
      <c r="BQ19" s="101" t="str">
        <f ca="1">IF(ISNUMBER(Table_Question_Sets[[#This Row],[Config Use Row]]),INDEX(Table_Question_Sets[Config Keys Nested Rollup],Table_Question_Sets[[#This Row],[Config Use Row]]),"")</f>
        <v/>
      </c>
      <c r="BR19" s="101" t="str">
        <f ca="1">IF(ISNUMBER(Table_Question_Sets[[#This Row],[Config Use Row]]),INDEX(Table_Question_Sets[Calculation Rollup],Table_Question_Sets[[#This Row],[Config Use Row]]),"")</f>
        <v/>
      </c>
    </row>
    <row r="20" spans="2:70" s="12" customFormat="1" ht="21" customHeight="1">
      <c r="B20" s="97" t="s">
        <v>1036</v>
      </c>
      <c r="C20" s="7"/>
      <c r="D20"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0"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cashBoostBenefitExtension</v>
      </c>
      <c r="F20" s="98" t="str">
        <f>IF(Table_Question_Sets[[#This Row],[Header]]="Yes","",IF(Table_Question_Sets[[#This Row],[Property]]&lt;&gt;"",SUBSTITUTE(Table_Question_Sets[[#This Row],[Property]]," ",""),""))</f>
        <v>CashBoostBenefitExtension</v>
      </c>
      <c r="G20" s="50" t="s">
        <v>71</v>
      </c>
      <c r="H20" s="97" t="s">
        <v>899</v>
      </c>
      <c r="I20" s="97" t="s">
        <v>642</v>
      </c>
      <c r="J20" s="7" t="s">
        <v>134</v>
      </c>
      <c r="K20" s="99" t="s">
        <v>71</v>
      </c>
      <c r="L20" s="44"/>
      <c r="M20" s="44"/>
      <c r="N20" s="34"/>
      <c r="O20" s="34"/>
      <c r="P20" s="34"/>
      <c r="Q20" s="34"/>
      <c r="R20" s="34"/>
      <c r="S20" s="34"/>
      <c r="T20" s="97"/>
      <c r="U20" s="7" t="s">
        <v>1037</v>
      </c>
      <c r="V20" s="97" t="s">
        <v>1048</v>
      </c>
      <c r="W20" s="97"/>
      <c r="X20" s="7"/>
      <c r="Y20" s="7"/>
      <c r="Z20" s="7"/>
      <c r="AA20" s="7"/>
      <c r="AB20" s="7"/>
      <c r="AC20" s="7"/>
      <c r="AD20" s="97"/>
      <c r="AE20" s="97"/>
      <c r="AF20" s="7"/>
      <c r="AG20" s="7"/>
      <c r="AH20" s="100"/>
      <c r="AI20" s="100"/>
      <c r="AJ20" s="107" t="s">
        <v>108</v>
      </c>
      <c r="AK20"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0" s="102"/>
      <c r="AM20"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0" s="97"/>
      <c r="AP20" s="15"/>
      <c r="AQ20" s="7"/>
      <c r="AR20" s="7"/>
      <c r="AS20" s="7"/>
      <c r="AT20" s="7"/>
      <c r="AU20" s="7"/>
      <c r="AV20"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0"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0" s="105" t="str">
        <f>IF(AND(Table_Question_Sets[[#This Row],[Header]]&lt;&gt;"Yes",Table_Question_Sets[[#This Row],[Property]]&lt;&gt;"",Table_Question_Sets[[#This Row],[Summary Label]]&lt;&gt;""),""""&amp;Table_Question_Sets[[#This Row],[Key]]&amp;""": """&amp;Table_Question_Sets[[#This Row],[Summary Label]]&amp;"""","")</f>
        <v/>
      </c>
      <c r="AY20" s="105">
        <f ca="1">IF(Table_Question_Sets[[#This Row],[Header]]="Yes","",_xlfn.NUMBERVALUE(INDIRECT(SUBSTITUTE(ADDRESS(1,COLUMN(),4),"1","")&amp;ROW()-1))+IF(Table_Question_Sets[[#This Row],[Property]]&lt;&gt;"",1,0))</f>
        <v>5</v>
      </c>
      <c r="AZ20" s="105">
        <f ca="1">IF(Table_Question_Sets[[#This Row],[Header]]="Yes","",_xlfn.NUMBERVALUE(INDIRECT(SUBSTITUTE(ADDRESS(1,COLUMN(),4),"1","")&amp;ROW()+1))+IF(Table_Question_Sets[[#This Row],[Property]]&lt;&gt;"",1,0))</f>
        <v>3</v>
      </c>
      <c r="BA20" s="105"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20"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'cashBoostBenefit != \'Yes\'')])}</v>
      </c>
      <c r="BC20"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"templateOptions":{"options":[{"value":"Yes","key":"Yes"},{"value":"No","key":"No"}],"question":"Increase the maximum amount to 20% of the loan principal?","hideCondition":"cashBoostBenefit != 'Yes'"}</v>
      </c>
      <c r="BE20"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v>
      </c>
      <c r="BF20" s="98" t="str">
        <f ca="1" xml:space="preserve">
IF(Table_Question_Sets[[#This Row],[Row]]="Yes","]},{""className"": ""row"",""fieldGroup"": [","")&amp;
Table_Question_Sets[[#This Row],[Config Field]]</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v>
      </c>
      <c r="BG20"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0"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101" t="str">
        <f>IF(AND(Table_Question_Sets[[#This Row],[Header]]="",Table_Question_Sets[[#This Row],[Property]]&lt;&gt;"",Table_Question_Sets[[#This Row],[Field Type]]&lt;&gt;""),
""""&amp;Table_Question_Sets[[#This Row],[Key]]&amp;"""","")</f>
        <v>"cashBoostBenefitExtension"</v>
      </c>
      <c r="BJ20"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"cashBoostBenefitExtension","involuntaryUnemploymentBenefit","involuntaryUnemploymentBenefitExtension"</v>
      </c>
      <c r="BK20" s="101" t="str">
        <f>IF(AND(Table_Question_Sets[[#This Row],[Header]]&lt;&gt;"Yes",Table_Question_Sets[[#This Row],[Property]]&lt;&gt;"",Table_Question_Sets[[#This Row],[Workflow Role]]&lt;&gt;""),
""""&amp;Table_Question_Sets[[#This Row],[Workflow Role]]&amp;""":"""&amp;Table_Question_Sets[[#This Row],[Key]]&amp;"""","")</f>
        <v/>
      </c>
      <c r="BL20" s="101">
        <f ca="1">IF(Table_Question_Sets[[#This Row],[Header]]="Yes","",_xlfn.NUMBERVALUE(INDIRECT(SUBSTITUTE(ADDRESS(1,COLUMN(),4),"1","")&amp;ROW()+1))+IF(OR(Table_Question_Sets[[#This Row],[Value]]&lt;&gt;"",AND(Table_Question_Sets[[#This Row],[Data Type]]="Repeating",Table_Question_Sets[[#This Row],[Calculation Repeating]]&lt;&gt;"")),1,0))</f>
        <v>3</v>
      </c>
      <c r="BM20" s="101" t="str">
        <f ca="1" xml:space="preserve">
IF(Table_Question_Sets[[#This Row],[Data Type]]="Repeating",
OFFSET(Table_Repeating_Question_Sets[[#Headers],[Property]],MATCH(Table_Question_Sets[[#This Row],[Property]],Table_Repeating_Question_Sets[Property],0),MATCH("Calculation",Table_Repeating_Question_Sets[#Headers],0)-1,1,1),
"")</f>
        <v/>
      </c>
      <c r="BN20"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"cashBoostBenefitExtension": "Yes"</v>
      </c>
      <c r="BO20"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"cashBoostBenefitExtension": "Yes","involuntaryUnemploymentBenefit": "Yes","involuntaryUnemploymentBenefitExtension": "Yes"</v>
      </c>
      <c r="BP20" s="101" t="str">
        <f ca="1">IF(ISNUMBER(Table_Question_Sets[[#This Row],[Config Use Row]]),INDEX(Table_Question_Sets[Config Rollup],Table_Question_Sets[[#This Row],[Config Use Row]]),"")</f>
        <v/>
      </c>
      <c r="BQ20" s="101" t="str">
        <f ca="1">IF(ISNUMBER(Table_Question_Sets[[#This Row],[Config Use Row]]),INDEX(Table_Question_Sets[Config Keys Nested Rollup],Table_Question_Sets[[#This Row],[Config Use Row]]),"")</f>
        <v/>
      </c>
      <c r="BR20" s="101" t="str">
        <f ca="1">IF(ISNUMBER(Table_Question_Sets[[#This Row],[Config Use Row]]),INDEX(Table_Question_Sets[Calculation Rollup],Table_Question_Sets[[#This Row],[Config Use Row]]),"")</f>
        <v/>
      </c>
    </row>
    <row r="21" spans="2:70" s="12" customFormat="1" ht="21" customHeight="1">
      <c r="B21" s="97" t="s">
        <v>1014</v>
      </c>
      <c r="C21" s="7"/>
      <c r="D21"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1"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involuntaryUnemploymentBenefit</v>
      </c>
      <c r="F21" s="98" t="str">
        <f>IF(Table_Question_Sets[[#This Row],[Header]]="Yes","",IF(Table_Question_Sets[[#This Row],[Property]]&lt;&gt;"",SUBSTITUTE(Table_Question_Sets[[#This Row],[Property]]," ",""),""))</f>
        <v>InvoluntaryUnemploymentBenefit</v>
      </c>
      <c r="G21" s="50" t="s">
        <v>71</v>
      </c>
      <c r="H21" s="97" t="s">
        <v>899</v>
      </c>
      <c r="I21" s="97" t="s">
        <v>74</v>
      </c>
      <c r="J21" s="7" t="s">
        <v>134</v>
      </c>
      <c r="K21" s="99" t="s">
        <v>71</v>
      </c>
      <c r="L21" s="44"/>
      <c r="M21" s="44"/>
      <c r="N21" s="34"/>
      <c r="O21" s="34"/>
      <c r="P21" s="34"/>
      <c r="Q21" s="34"/>
      <c r="R21" s="34"/>
      <c r="S21" s="34"/>
      <c r="T21" s="97"/>
      <c r="U21" s="7" t="s">
        <v>1019</v>
      </c>
      <c r="V21" s="97" t="s">
        <v>1049</v>
      </c>
      <c r="W21" s="97"/>
      <c r="X21" s="7"/>
      <c r="Y21" s="7" t="s">
        <v>1014</v>
      </c>
      <c r="Z21" s="7"/>
      <c r="AA21" s="7" t="s">
        <v>1056</v>
      </c>
      <c r="AB21" s="7"/>
      <c r="AC21" s="7"/>
      <c r="AD21" s="97"/>
      <c r="AE21" s="97"/>
      <c r="AF21" s="7"/>
      <c r="AG21" s="7"/>
      <c r="AH21" s="100"/>
      <c r="AI21" s="100"/>
      <c r="AJ21" s="107" t="s">
        <v>108</v>
      </c>
      <c r="AK21"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1" s="102"/>
      <c r="AM21"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1" s="97"/>
      <c r="AP21" s="15"/>
      <c r="AQ21" s="7"/>
      <c r="AR21" s="7"/>
      <c r="AS21" s="7"/>
      <c r="AT21" s="7"/>
      <c r="AU21" s="7"/>
      <c r="AV21"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1"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1" s="105" t="str">
        <f>IF(AND(Table_Question_Sets[[#This Row],[Header]]&lt;&gt;"Yes",Table_Question_Sets[[#This Row],[Property]]&lt;&gt;"",Table_Question_Sets[[#This Row],[Summary Label]]&lt;&gt;""),""""&amp;Table_Question_Sets[[#This Row],[Key]]&amp;""": """&amp;Table_Question_Sets[[#This Row],[Summary Label]]&amp;"""","")</f>
        <v/>
      </c>
      <c r="AY21" s="105">
        <f ca="1">IF(Table_Question_Sets[[#This Row],[Header]]="Yes","",_xlfn.NUMBERVALUE(INDIRECT(SUBSTITUTE(ADDRESS(1,COLUMN(),4),"1","")&amp;ROW()-1))+IF(Table_Question_Sets[[#This Row],[Property]]&lt;&gt;"",1,0))</f>
        <v>6</v>
      </c>
      <c r="AZ21" s="105">
        <f ca="1">IF(Table_Question_Sets[[#This Row],[Header]]="Yes","",_xlfn.NUMBERVALUE(INDIRECT(SUBSTITUTE(ADDRESS(1,COLUMN(),4),"1","")&amp;ROW()+1))+IF(Table_Question_Sets[[#This Row],[Property]]&lt;&gt;"",1,0))</f>
        <v>2</v>
      </c>
      <c r="BA21" s="105"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21"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'cashBoostBenefit == \'\' || (cashBoostBenefit == \'Yes\' &amp;&amp; cashBoostBenefitExtension == \'\')')])}</v>
      </c>
      <c r="BC21"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
      </c>
      <c r="BE21"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v>
      </c>
      <c r="BF21" s="98" t="str">
        <f ca="1" xml:space="preserve">
IF(Table_Question_Sets[[#This Row],[Row]]="Yes","]},{""className"": ""row"",""fieldGroup"": [","")&amp;
Table_Question_Sets[[#This Row],[Config Field]]</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v>
      </c>
      <c r="BG21"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1"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101" t="str">
        <f>IF(AND(Table_Question_Sets[[#This Row],[Header]]="",Table_Question_Sets[[#This Row],[Property]]&lt;&gt;"",Table_Question_Sets[[#This Row],[Field Type]]&lt;&gt;""),
""""&amp;Table_Question_Sets[[#This Row],[Key]]&amp;"""","")</f>
        <v>"involuntaryUnemploymentBenefit"</v>
      </c>
      <c r="BJ21"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"involuntaryUnemploymentBenefit","involuntaryUnemploymentBenefitExtension"</v>
      </c>
      <c r="BK21" s="101" t="str">
        <f>IF(AND(Table_Question_Sets[[#This Row],[Header]]&lt;&gt;"Yes",Table_Question_Sets[[#This Row],[Property]]&lt;&gt;"",Table_Question_Sets[[#This Row],[Workflow Role]]&lt;&gt;""),
""""&amp;Table_Question_Sets[[#This Row],[Workflow Role]]&amp;""":"""&amp;Table_Question_Sets[[#This Row],[Key]]&amp;"""","")</f>
        <v/>
      </c>
      <c r="BL21" s="101">
        <f ca="1">IF(Table_Question_Sets[[#This Row],[Header]]="Yes","",_xlfn.NUMBERVALUE(INDIRECT(SUBSTITUTE(ADDRESS(1,COLUMN(),4),"1","")&amp;ROW()+1))+IF(OR(Table_Question_Sets[[#This Row],[Value]]&lt;&gt;"",AND(Table_Question_Sets[[#This Row],[Data Type]]="Repeating",Table_Question_Sets[[#This Row],[Calculation Repeating]]&lt;&gt;"")),1,0))</f>
        <v>2</v>
      </c>
      <c r="BM21" s="101" t="str">
        <f ca="1" xml:space="preserve">
IF(Table_Question_Sets[[#This Row],[Data Type]]="Repeating",
OFFSET(Table_Repeating_Question_Sets[[#Headers],[Property]],MATCH(Table_Question_Sets[[#This Row],[Property]],Table_Repeating_Question_Sets[Property],0),MATCH("Calculation",Table_Repeating_Question_Sets[#Headers],0)-1,1,1),
"")</f>
        <v/>
      </c>
      <c r="BN21"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"involuntaryUnemploymentBenefit": "Yes"</v>
      </c>
      <c r="BO21"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"involuntaryUnemploymentBenefit": "Yes","involuntaryUnemploymentBenefitExtension": "Yes"</v>
      </c>
      <c r="BP21" s="101" t="str">
        <f ca="1">IF(ISNUMBER(Table_Question_Sets[[#This Row],[Config Use Row]]),INDEX(Table_Question_Sets[Config Rollup],Table_Question_Sets[[#This Row],[Config Use Row]]),"")</f>
        <v/>
      </c>
      <c r="BQ21" s="101" t="str">
        <f ca="1">IF(ISNUMBER(Table_Question_Sets[[#This Row],[Config Use Row]]),INDEX(Table_Question_Sets[Config Keys Nested Rollup],Table_Question_Sets[[#This Row],[Config Use Row]]),"")</f>
        <v/>
      </c>
      <c r="BR21" s="101" t="str">
        <f ca="1">IF(ISNUMBER(Table_Question_Sets[[#This Row],[Config Use Row]]),INDEX(Table_Question_Sets[Calculation Rollup],Table_Question_Sets[[#This Row],[Config Use Row]]),"")</f>
        <v/>
      </c>
    </row>
    <row r="22" spans="2:70" s="12" customFormat="1" ht="21" customHeight="1">
      <c r="B22" s="97" t="s">
        <v>1035</v>
      </c>
      <c r="C22" s="7"/>
      <c r="D2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Rating Secondary</v>
      </c>
      <c r="E2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involuntaryUnemploymentBenefitExtension</v>
      </c>
      <c r="F22" s="98" t="str">
        <f>IF(Table_Question_Sets[[#This Row],[Header]]="Yes","",IF(Table_Question_Sets[[#This Row],[Property]]&lt;&gt;"",SUBSTITUTE(Table_Question_Sets[[#This Row],[Property]]," ",""),""))</f>
        <v>InvoluntaryUnemploymentBenefitExtension</v>
      </c>
      <c r="G22" s="50" t="s">
        <v>71</v>
      </c>
      <c r="H22" s="97" t="s">
        <v>899</v>
      </c>
      <c r="I22" s="97" t="s">
        <v>642</v>
      </c>
      <c r="J22" s="7" t="s">
        <v>134</v>
      </c>
      <c r="K22" s="99" t="s">
        <v>71</v>
      </c>
      <c r="L22" s="44"/>
      <c r="M22" s="44"/>
      <c r="N22" s="34"/>
      <c r="O22" s="34"/>
      <c r="P22" s="34"/>
      <c r="Q22" s="34"/>
      <c r="R22" s="34"/>
      <c r="S22" s="34"/>
      <c r="T22" s="97"/>
      <c r="U22" s="7" t="s">
        <v>1053</v>
      </c>
      <c r="V22" s="97" t="s">
        <v>1055</v>
      </c>
      <c r="W22" s="97"/>
      <c r="X22" s="7"/>
      <c r="Y22" s="7"/>
      <c r="Z22" s="7"/>
      <c r="AA22" s="7"/>
      <c r="AB22" s="7"/>
      <c r="AC22" s="7"/>
      <c r="AD22" s="97"/>
      <c r="AE22" s="97"/>
      <c r="AF22" s="7"/>
      <c r="AG22" s="7"/>
      <c r="AH22" s="100"/>
      <c r="AI22" s="100"/>
      <c r="AJ22" s="107" t="s">
        <v>108</v>
      </c>
      <c r="AK2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22" s="102"/>
      <c r="AM2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2" s="97"/>
      <c r="AP22" s="15"/>
      <c r="AQ22" s="7"/>
      <c r="AR22" s="7"/>
      <c r="AS22" s="7"/>
      <c r="AT22" s="7"/>
      <c r="AU22" s="7"/>
      <c r="AV2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22" s="104" t="str">
        <f>IF(OR(Table_Question_Sets[[#This Row],[Header]]="Yes",Table_Question_Sets[[#This Row],[Text]]=""),"",IF(OR(Table_Question_Sets[[#This Row],[Text]]="true",Table_Question_Sets[[#This Row],[Text]]="false",ISNUMBER(Table_Question_Sets[[#This Row],[Text]])),Table_Question_Sets[[#This Row],[Text]],""""&amp;Table_Question_Sets[[#This Row],[Text]]&amp;""""))</f>
        <v>"Yes"</v>
      </c>
      <c r="AX22" s="105" t="str">
        <f>IF(AND(Table_Question_Sets[[#This Row],[Header]]&lt;&gt;"Yes",Table_Question_Sets[[#This Row],[Property]]&lt;&gt;"",Table_Question_Sets[[#This Row],[Summary Label]]&lt;&gt;""),""""&amp;Table_Question_Sets[[#This Row],[Key]]&amp;""": """&amp;Table_Question_Sets[[#This Row],[Summary Label]]&amp;"""","")</f>
        <v/>
      </c>
      <c r="AY22" s="105">
        <f ca="1">IF(Table_Question_Sets[[#This Row],[Header]]="Yes","",_xlfn.NUMBERVALUE(INDIRECT(SUBSTITUTE(ADDRESS(1,COLUMN(),4),"1","")&amp;ROW()-1))+IF(Table_Question_Sets[[#This Row],[Property]]&lt;&gt;"",1,0))</f>
        <v>7</v>
      </c>
      <c r="AZ22" s="105">
        <f ca="1">IF(Table_Question_Sets[[#This Row],[Header]]="Yes","",_xlfn.NUMBERVALUE(INDIRECT(SUBSTITUTE(ADDRESS(1,COLUMN(),4),"1","")&amp;ROW()+1))+IF(Table_Question_Sets[[#This Row],[Property]]&lt;&gt;"",1,0))</f>
        <v>1</v>
      </c>
      <c r="BA22" s="105"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22"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'involuntaryUnemploymentBenefit != \'Yes\' || cashBoostBenefit == \'\' || (cashBoostBenefit == \'Yes\' &amp;&amp; cashBoostBenefitExtension == \'\')')])}</v>
      </c>
      <c r="BC22"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"templateOptions":{"options":[{"value":"Yes","key":"Yes"},{"value":"No","key":"No"}],"question":"Extend the cover period to 12 months?","hideCondition":"involuntaryUnemploymentBenefit != 'Yes' || cashBoostBenefit == '' || (cashBoostBenefit == 'Yes' &amp;&amp; cashBoostBenefitExtension == '')"}</v>
      </c>
      <c r="BE2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F22" s="98" t="str">
        <f ca="1" xml:space="preserve">
IF(Table_Question_Sets[[#This Row],[Row]]="Yes","]},{""className"": ""row"",""fieldGroup"": [","")&amp;
Table_Question_Sets[[#This Row],[Config Field]]</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G2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BH2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101" t="str">
        <f>IF(AND(Table_Question_Sets[[#This Row],[Header]]="",Table_Question_Sets[[#This Row],[Property]]&lt;&gt;"",Table_Question_Sets[[#This Row],[Field Type]]&lt;&gt;""),
""""&amp;Table_Question_Sets[[#This Row],[Key]]&amp;"""","")</f>
        <v>"involuntaryUnemploymentBenefitExtension"</v>
      </c>
      <c r="BJ2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"involuntaryUnemploymentBenefitExtension"</v>
      </c>
      <c r="BK22" s="101" t="str">
        <f>IF(AND(Table_Question_Sets[[#This Row],[Header]]&lt;&gt;"Yes",Table_Question_Sets[[#This Row],[Property]]&lt;&gt;"",Table_Question_Sets[[#This Row],[Workflow Role]]&lt;&gt;""),
""""&amp;Table_Question_Sets[[#This Row],[Workflow Role]]&amp;""":"""&amp;Table_Question_Sets[[#This Row],[Key]]&amp;"""","")</f>
        <v/>
      </c>
      <c r="BL22" s="101">
        <f ca="1">IF(Table_Question_Sets[[#This Row],[Header]]="Yes","",_xlfn.NUMBERVALUE(INDIRECT(SUBSTITUTE(ADDRESS(1,COLUMN(),4),"1","")&amp;ROW()+1))+IF(OR(Table_Question_Sets[[#This Row],[Value]]&lt;&gt;"",AND(Table_Question_Sets[[#This Row],[Data Type]]="Repeating",Table_Question_Sets[[#This Row],[Calculation Repeating]]&lt;&gt;"")),1,0))</f>
        <v>1</v>
      </c>
      <c r="BM22" s="101" t="str">
        <f ca="1" xml:space="preserve">
IF(Table_Question_Sets[[#This Row],[Data Type]]="Repeating",
OFFSET(Table_Repeating_Question_Sets[[#Headers],[Property]],MATCH(Table_Question_Sets[[#This Row],[Property]],Table_Repeating_Question_Sets[Property],0),MATCH("Calculation",Table_Repeating_Question_Sets[#Headers],0)-1,1,1),
"")</f>
        <v/>
      </c>
      <c r="BN2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"involuntaryUnemploymentBenefitExtension": "Yes"</v>
      </c>
      <c r="BO2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"involuntaryUnemploymentBenefitExtension": "Yes"</v>
      </c>
      <c r="BP22" s="101" t="str">
        <f ca="1">IF(ISNUMBER(Table_Question_Sets[[#This Row],[Config Use Row]]),INDEX(Table_Question_Sets[Config Rollup],Table_Question_Sets[[#This Row],[Config Use Row]]),"")</f>
        <v/>
      </c>
      <c r="BQ22" s="101" t="str">
        <f ca="1">IF(ISNUMBER(Table_Question_Sets[[#This Row],[Config Use Row]]),INDEX(Table_Question_Sets[Config Keys Nested Rollup],Table_Question_Sets[[#This Row],[Config Use Row]]),"")</f>
        <v/>
      </c>
      <c r="BR22" s="101" t="str">
        <f ca="1">IF(ISNUMBER(Table_Question_Sets[[#This Row],[Config Use Row]]),INDEX(Table_Question_Sets[Calculation Rollup],Table_Question_Sets[[#This Row],[Config Use Row]]),"")</f>
        <v/>
      </c>
    </row>
    <row r="23" spans="2:70" ht="29.25" thickBot="1">
      <c r="B23" s="3" t="s">
        <v>92</v>
      </c>
      <c r="C23" s="3" t="s">
        <v>71</v>
      </c>
      <c r="D23"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23"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23" s="3" t="str">
        <f>IF(Table_Question_Sets[[#This Row],[Header]]="Yes","",IF(Table_Question_Sets[[#This Row],[Property]]&lt;&gt;"",SUBSTITUTE(Table_Question_Sets[[#This Row],[Property]]," ",""),""))</f>
        <v/>
      </c>
      <c r="G23" s="33"/>
      <c r="H23" s="3"/>
      <c r="I23" s="3"/>
      <c r="J23" s="3"/>
      <c r="K23" s="33"/>
      <c r="L23" s="43"/>
      <c r="M23" s="43"/>
      <c r="N23" s="18"/>
      <c r="O23" s="18"/>
      <c r="P23" s="18"/>
      <c r="Q23" s="18"/>
      <c r="R23" s="18"/>
      <c r="S23" s="18"/>
      <c r="T23" s="3"/>
      <c r="U23" s="3"/>
      <c r="V23" s="3"/>
      <c r="W23" s="3"/>
      <c r="X23" s="3"/>
      <c r="Y23" s="3"/>
      <c r="Z23" s="3"/>
      <c r="AA23" s="3"/>
      <c r="AB23" s="3"/>
      <c r="AC23" s="3"/>
      <c r="AD23" s="3"/>
      <c r="AE23" s="3"/>
      <c r="AF23" s="3"/>
      <c r="AG23" s="3"/>
      <c r="AH23" s="43"/>
      <c r="AI23" s="43"/>
      <c r="AJ23" s="3"/>
      <c r="AK23"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3" s="28"/>
      <c r="AM23"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3"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3" s="3"/>
      <c r="AP23" s="18"/>
      <c r="AQ23" s="3"/>
      <c r="AR23" s="3"/>
      <c r="AS23" s="3"/>
      <c r="AT23" s="3"/>
      <c r="AU23" s="3"/>
      <c r="AV23"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3" s="18" t="str">
        <f>IF(OR(Table_Question_Sets[[#This Row],[Header]]="Yes",Table_Question_Sets[[#This Row],[Text]]=""),"",IF(OR(Table_Question_Sets[[#This Row],[Text]]="true",Table_Question_Sets[[#This Row],[Text]]="false",ISNUMBER(Table_Question_Sets[[#This Row],[Text]])),Table_Question_Sets[[#This Row],[Text]],""""&amp;Table_Question_Sets[[#This Row],[Text]]&amp;""""))</f>
        <v/>
      </c>
      <c r="AX23" s="18" t="str">
        <f>IF(AND(Table_Question_Sets[[#This Row],[Header]]&lt;&gt;"Yes",Table_Question_Sets[[#This Row],[Property]]&lt;&gt;"",Table_Question_Sets[[#This Row],[Summary Label]]&lt;&gt;""),""""&amp;Table_Question_Sets[[#This Row],[Key]]&amp;""": """&amp;Table_Question_Sets[[#This Row],[Summary Label]]&amp;"""","")</f>
        <v/>
      </c>
      <c r="AY23" s="18" t="str">
        <f ca="1">IF(Table_Question_Sets[[#This Row],[Header]]="Yes","",_xlfn.NUMBERVALUE(INDIRECT(SUBSTITUTE(ADDRESS(1,COLUMN(),4),"1","")&amp;ROW()-1))+IF(Table_Question_Sets[[#This Row],[Property]]&lt;&gt;"",1,0))</f>
        <v/>
      </c>
      <c r="AZ23" s="18" t="str">
        <f ca="1">IF(Table_Question_Sets[[#This Row],[Header]]="Yes","",_xlfn.NUMBERVALUE(INDIRECT(SUBSTITUTE(ADDRESS(1,COLUMN(),4),"1","")&amp;ROW()+1))+IF(Table_Question_Sets[[#This Row],[Property]]&lt;&gt;"",1,0))</f>
        <v/>
      </c>
      <c r="BA23" s="18"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3"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3" s="3" t="str">
        <f xml:space="preserve">
IF(Table_Question_Sets[[#This Row],[Row]]="Yes","]},{""className"": ""row"",""fieldGroup"": [","")&amp;
Table_Question_Sets[[#This Row],[Config Field]]</f>
        <v/>
      </c>
      <c r="BG23"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3"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3" t="str">
        <f>IF(AND(Table_Question_Sets[[#This Row],[Header]]="",Table_Question_Sets[[#This Row],[Property]]&lt;&gt;"",Table_Question_Sets[[#This Row],[Field Type]]&lt;&gt;""),
""""&amp;Table_Question_Sets[[#This Row],[Key]]&amp;"""","")</f>
        <v/>
      </c>
      <c r="BJ23"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"contact":["contactName","contactEmail","contactPhone","contactMobile"],</v>
      </c>
      <c r="BK23" s="3" t="str">
        <f>IF(AND(Table_Question_Sets[[#This Row],[Header]]&lt;&gt;"Yes",Table_Question_Sets[[#This Row],[Property]]&lt;&gt;"",Table_Question_Sets[[#This Row],[Workflow Role]]&lt;&gt;""),
""""&amp;Table_Question_Sets[[#This Row],[Workflow Role]]&amp;""":"""&amp;Table_Question_Sets[[#This Row],[Key]]&amp;"""","")</f>
        <v/>
      </c>
      <c r="BL23" s="3" t="str">
        <f ca="1">IF(Table_Question_Sets[[#This Row],[Header]]="Yes","",_xlfn.NUMBERVALUE(INDIRECT(SUBSTITUTE(ADDRESS(1,COLUMN(),4),"1","")&amp;ROW()+1))+IF(OR(Table_Question_Sets[[#This Row],[Value]]&lt;&gt;"",AND(Table_Question_Sets[[#This Row],[Data Type]]="Repeating",Table_Question_Sets[[#This Row],[Calculation Repeating]]&lt;&gt;"")),1,0))</f>
        <v/>
      </c>
      <c r="BM23" s="3" t="str">
        <f ca="1" xml:space="preserve">
IF(Table_Question_Sets[[#This Row],[Data Type]]="Repeating",
OFFSET(Table_Repeating_Question_Sets[[#Headers],[Property]],MATCH(Table_Question_Sets[[#This Row],[Property]],Table_Repeating_Question_Sets[Property],0),MATCH("Calculation",Table_Repeating_Question_Sets[#Headers],0)-1,1,1),
"")</f>
        <v/>
      </c>
      <c r="BN23"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3"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P23" s="3" t="str">
        <f ca="1">IF(ISNUMBER(Table_Question_Sets[[#This Row],[Config Use Row]]),INDEX(Table_Question_Sets[Config Rollup],Table_Question_Sets[[#This Row],[Config Use Row]]),"")</f>
        <v/>
      </c>
      <c r="BQ23" s="3" t="str">
        <f ca="1">IF(ISNUMBER(Table_Question_Sets[[#This Row],[Config Use Row]]),INDEX(Table_Question_Sets[Config Keys Nested Rollup],Table_Question_Sets[[#This Row],[Config Use Row]]),"")</f>
        <v/>
      </c>
      <c r="BR23" s="3" t="str">
        <f ca="1">IF(ISNUMBER(Table_Question_Sets[[#This Row],[Config Use Row]]),INDEX(Table_Question_Sets[Calculation Rollup],Table_Question_Sets[[#This Row],[Config Use Row]]),"")</f>
        <v/>
      </c>
    </row>
    <row r="24" spans="2:70" s="12" customFormat="1" ht="18" hidden="1" customHeight="1">
      <c r="B24" s="7"/>
      <c r="C24" s="7"/>
      <c r="D2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4" s="7" t="str">
        <f>IF(Table_Question_Sets[[#This Row],[Header]]="Yes","",IF(Table_Question_Sets[[#This Row],[Property]]&lt;&gt;"",SUBSTITUTE(Table_Question_Sets[[#This Row],[Property]]," ",""),""))</f>
        <v/>
      </c>
      <c r="G24" s="50"/>
      <c r="H24" s="7"/>
      <c r="I24" s="7"/>
      <c r="J24" s="7"/>
      <c r="K24" s="34"/>
      <c r="L24" s="44"/>
      <c r="M24" s="44"/>
      <c r="N24" s="15"/>
      <c r="O24" s="15"/>
      <c r="P24" s="15"/>
      <c r="Q24" s="15"/>
      <c r="R24" s="15"/>
      <c r="S24" s="15"/>
      <c r="T24" s="7"/>
      <c r="U24" s="7"/>
      <c r="V24" s="7"/>
      <c r="W24" s="7"/>
      <c r="X24" s="7"/>
      <c r="Y24" s="7"/>
      <c r="Z24" s="7"/>
      <c r="AA24" s="7"/>
      <c r="AB24" s="7"/>
      <c r="AC24" s="7"/>
      <c r="AD24" s="7"/>
      <c r="AE24" s="7"/>
      <c r="AF24" s="7"/>
      <c r="AG24" s="7"/>
      <c r="AH24" s="44"/>
      <c r="AI24" s="44"/>
      <c r="AJ24" s="7"/>
      <c r="AK2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4" s="88"/>
      <c r="AM2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4" s="7"/>
      <c r="AP24" s="15"/>
      <c r="AQ24" s="7"/>
      <c r="AR24" s="7"/>
      <c r="AS24" s="7"/>
      <c r="AT24" s="7"/>
      <c r="AU24" s="7"/>
      <c r="AV2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4" s="15" t="str">
        <f>IF(OR(Table_Question_Sets[[#This Row],[Header]]="Yes",Table_Question_Sets[[#This Row],[Text]]=""),"",IF(OR(Table_Question_Sets[[#This Row],[Text]]="true",Table_Question_Sets[[#This Row],[Text]]="false",ISNUMBER(Table_Question_Sets[[#This Row],[Text]])),Table_Question_Sets[[#This Row],[Text]],""""&amp;Table_Question_Sets[[#This Row],[Text]]&amp;""""))</f>
        <v/>
      </c>
      <c r="AX24" s="15" t="str">
        <f>IF(AND(Table_Question_Sets[[#This Row],[Header]]&lt;&gt;"Yes",Table_Question_Sets[[#This Row],[Property]]&lt;&gt;"",Table_Question_Sets[[#This Row],[Summary Label]]&lt;&gt;""),""""&amp;Table_Question_Sets[[#This Row],[Key]]&amp;""": """&amp;Table_Question_Sets[[#This Row],[Summary Label]]&amp;"""","")</f>
        <v/>
      </c>
      <c r="AY24" s="15">
        <f ca="1">IF(Table_Question_Sets[[#This Row],[Header]]="Yes","",_xlfn.NUMBERVALUE(INDIRECT(SUBSTITUTE(ADDRESS(1,COLUMN(),4),"1","")&amp;ROW()-1))+IF(Table_Question_Sets[[#This Row],[Property]]&lt;&gt;"",1,0))</f>
        <v>0</v>
      </c>
      <c r="AZ24" s="15">
        <f ca="1">IF(Table_Question_Sets[[#This Row],[Header]]="Yes","",_xlfn.NUMBERVALUE(INDIRECT(SUBSTITUTE(ADDRESS(1,COLUMN(),4),"1","")&amp;ROW()+1))+IF(Table_Question_Sets[[#This Row],[Property]]&lt;&gt;"",1,0))</f>
        <v>4</v>
      </c>
      <c r="BA24" s="15"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4"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4" s="7" t="str">
        <f xml:space="preserve">
IF(Table_Question_Sets[[#This Row],[Row]]="Yes","]},{""className"": ""row"",""fieldGroup"": [","")&amp;
Table_Question_Sets[[#This Row],[Config Field]]</f>
        <v/>
      </c>
      <c r="BG2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7" t="str">
        <f>IF(AND(Table_Question_Sets[[#This Row],[Header]]="",Table_Question_Sets[[#This Row],[Property]]&lt;&gt;"",Table_Question_Sets[[#This Row],[Field Type]]&lt;&gt;""),
""""&amp;Table_Question_Sets[[#This Row],[Key]]&amp;"""","")</f>
        <v/>
      </c>
      <c r="BJ2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24" s="7" t="str">
        <f>IF(AND(Table_Question_Sets[[#This Row],[Header]]&lt;&gt;"Yes",Table_Question_Sets[[#This Row],[Property]]&lt;&gt;"",Table_Question_Sets[[#This Row],[Workflow Role]]&lt;&gt;""),
""""&amp;Table_Question_Sets[[#This Row],[Workflow Role]]&amp;""":"""&amp;Table_Question_Sets[[#This Row],[Key]]&amp;"""","")</f>
        <v/>
      </c>
      <c r="BL24" s="7">
        <f ca="1">IF(Table_Question_Sets[[#This Row],[Header]]="Yes","",_xlfn.NUMBERVALUE(INDIRECT(SUBSTITUTE(ADDRESS(1,COLUMN(),4),"1","")&amp;ROW()+1))+IF(OR(Table_Question_Sets[[#This Row],[Value]]&lt;&gt;"",AND(Table_Question_Sets[[#This Row],[Data Type]]="Repeating",Table_Question_Sets[[#This Row],[Calculation Repeating]]&lt;&gt;"")),1,0))</f>
        <v>0</v>
      </c>
      <c r="BM24" s="7" t="str">
        <f ca="1" xml:space="preserve">
IF(Table_Question_Sets[[#This Row],[Data Type]]="Repeating",
OFFSET(Table_Repeating_Question_Sets[[#Headers],[Property]],MATCH(Table_Question_Sets[[#This Row],[Property]],Table_Repeating_Question_Sets[Property],0),MATCH("Calculation",Table_Repeating_Question_Sets[#Headers],0)-1,1,1),
"")</f>
        <v/>
      </c>
      <c r="BN2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4" s="7" t="str">
        <f ca="1">IF(ISNUMBER(Table_Question_Sets[[#This Row],[Config Use Row]]),INDEX(Table_Question_Sets[Config Rollup],Table_Question_Sets[[#This Row],[Config Use Row]]),"")</f>
        <v/>
      </c>
      <c r="BQ24" s="7" t="str">
        <f ca="1">IF(ISNUMBER(Table_Question_Sets[[#This Row],[Config Use Row]]),INDEX(Table_Question_Sets[Config Keys Nested Rollup],Table_Question_Sets[[#This Row],[Config Use Row]]),"")</f>
        <v/>
      </c>
      <c r="BR24" s="7" t="str">
        <f ca="1">IF(ISNUMBER(Table_Question_Sets[[#This Row],[Config Use Row]]),INDEX(Table_Question_Sets[Calculation Rollup],Table_Question_Sets[[#This Row],[Config Use Row]]),"")</f>
        <v/>
      </c>
    </row>
    <row r="25" spans="2:70" s="12" customFormat="1" ht="21" customHeight="1">
      <c r="B25" s="7" t="s">
        <v>93</v>
      </c>
      <c r="C25" s="7"/>
      <c r="D2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25" s="7" t="str">
        <f>IF(Table_Question_Sets[[#This Row],[Header]]="Yes","",IF(Table_Question_Sets[[#This Row],[Property]]&lt;&gt;"",SUBSTITUTE(Table_Question_Sets[[#This Row],[Property]]," ",""),""))</f>
        <v>ContactName</v>
      </c>
      <c r="G25" s="50"/>
      <c r="H25" s="7" t="s">
        <v>47</v>
      </c>
      <c r="I25" s="7" t="s">
        <v>47</v>
      </c>
      <c r="J25" s="7"/>
      <c r="K25" s="36" t="s">
        <v>71</v>
      </c>
      <c r="L25" s="45"/>
      <c r="M25" s="45"/>
      <c r="N25" s="15"/>
      <c r="O25" s="15"/>
      <c r="P25" s="15"/>
      <c r="Q25" s="15"/>
      <c r="R25" s="15"/>
      <c r="S25" s="15"/>
      <c r="T25" s="8" t="s">
        <v>94</v>
      </c>
      <c r="U25" s="8"/>
      <c r="V25" s="8"/>
      <c r="W25" s="7"/>
      <c r="X25" s="8"/>
      <c r="Y25" s="7"/>
      <c r="Z25" s="7"/>
      <c r="AA25" s="7"/>
      <c r="AB25" s="7"/>
      <c r="AC25" s="7"/>
      <c r="AD25" s="7"/>
      <c r="AE25" s="7"/>
      <c r="AF25" s="7"/>
      <c r="AG25" s="7"/>
      <c r="AH25" s="44"/>
      <c r="AI25" s="44"/>
      <c r="AJ25" s="7"/>
      <c r="AK2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5" s="88"/>
      <c r="AM2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5" s="7"/>
      <c r="AP25" s="15"/>
      <c r="AQ25" s="7"/>
      <c r="AR25" s="7"/>
      <c r="AS25" s="8" t="s">
        <v>95</v>
      </c>
      <c r="AT25" s="7"/>
      <c r="AU25" s="7"/>
      <c r="AV2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5" s="15" t="str">
        <f>IF(OR(Table_Question_Sets[[#This Row],[Header]]="Yes",Table_Question_Sets[[#This Row],[Text]]=""),"",IF(OR(Table_Question_Sets[[#This Row],[Text]]="true",Table_Question_Sets[[#This Row],[Text]]="false",ISNUMBER(Table_Question_Sets[[#This Row],[Text]])),Table_Question_Sets[[#This Row],[Text]],""""&amp;Table_Question_Sets[[#This Row],[Text]]&amp;""""))</f>
        <v/>
      </c>
      <c r="AX25" s="15" t="str">
        <f>IF(AND(Table_Question_Sets[[#This Row],[Header]]&lt;&gt;"Yes",Table_Question_Sets[[#This Row],[Property]]&lt;&gt;"",Table_Question_Sets[[#This Row],[Summary Label]]&lt;&gt;""),""""&amp;Table_Question_Sets[[#This Row],[Key]]&amp;""": """&amp;Table_Question_Sets[[#This Row],[Summary Label]]&amp;"""","")</f>
        <v/>
      </c>
      <c r="AY25" s="15">
        <f ca="1">IF(Table_Question_Sets[[#This Row],[Header]]="Yes","",_xlfn.NUMBERVALUE(INDIRECT(SUBSTITUTE(ADDRESS(1,COLUMN(),4),"1","")&amp;ROW()-1))+IF(Table_Question_Sets[[#This Row],[Property]]&lt;&gt;"",1,0))</f>
        <v>1</v>
      </c>
      <c r="AZ25" s="15">
        <f ca="1">IF(Table_Question_Sets[[#This Row],[Header]]="Yes","",_xlfn.NUMBERVALUE(INDIRECT(SUBSTITUTE(ADDRESS(1,COLUMN(),4),"1","")&amp;ROW()+1))+IF(Table_Question_Sets[[#This Row],[Property]]&lt;&gt;"",1,0))</f>
        <v>4</v>
      </c>
      <c r="BA25" s="15"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E2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col-md-6","templateOptions":{"label":"Your name"},"validators": {"validation": Validators.compose([ValidationService.required('true', '')])}}</v>
      </c>
      <c r="BF25" s="7" t="str">
        <f ca="1" xml:space="preserve">
IF(Table_Question_Sets[[#This Row],[Row]]="Yes","]},{""className"": ""row"",""fieldGroup"": [","")&amp;
Table_Question_Sets[[#This Row],[Config Field]]</f>
        <v>{"key": "contactName","type": "input-field","className":"col-xs-12 col-md-6","templateOptions":{"label":"Your name"},"validators": {"validation": Validators.compose([ValidationService.required('true', '')])}}</v>
      </c>
      <c r="BG2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7" t="str">
        <f>IF(AND(Table_Question_Sets[[#This Row],[Header]]="",Table_Question_Sets[[#This Row],[Property]]&lt;&gt;"",Table_Question_Sets[[#This Row],[Field Type]]&lt;&gt;""),
""""&amp;Table_Question_Sets[[#This Row],[Key]]&amp;"""","")</f>
        <v>"contactName"</v>
      </c>
      <c r="BJ2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25" s="7" t="str">
        <f>IF(AND(Table_Question_Sets[[#This Row],[Header]]&lt;&gt;"Yes",Table_Question_Sets[[#This Row],[Property]]&lt;&gt;"",Table_Question_Sets[[#This Row],[Workflow Role]]&lt;&gt;""),
""""&amp;Table_Question_Sets[[#This Row],[Workflow Role]]&amp;""":"""&amp;Table_Question_Sets[[#This Row],[Key]]&amp;"""","")</f>
        <v>"customerName":"contactName"</v>
      </c>
      <c r="BL25" s="7">
        <f ca="1">IF(Table_Question_Sets[[#This Row],[Header]]="Yes","",_xlfn.NUMBERVALUE(INDIRECT(SUBSTITUTE(ADDRESS(1,COLUMN(),4),"1","")&amp;ROW()+1))+IF(OR(Table_Question_Sets[[#This Row],[Value]]&lt;&gt;"",AND(Table_Question_Sets[[#This Row],[Data Type]]="Repeating",Table_Question_Sets[[#This Row],[Calculation Repeating]]&lt;&gt;"")),1,0))</f>
        <v>0</v>
      </c>
      <c r="BM25" s="7" t="str">
        <f ca="1" xml:space="preserve">
IF(Table_Question_Sets[[#This Row],[Data Type]]="Repeating",
OFFSET(Table_Repeating_Question_Sets[[#Headers],[Property]],MATCH(Table_Question_Sets[[#This Row],[Property]],Table_Repeating_Question_Sets[Property],0),MATCH("Calculation",Table_Repeating_Question_Sets[#Headers],0)-1,1,1),
"")</f>
        <v/>
      </c>
      <c r="BN2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5" s="7" t="str">
        <f ca="1">IF(ISNUMBER(Table_Question_Sets[[#This Row],[Config Use Row]]),INDEX(Table_Question_Sets[Config Rollup],Table_Question_Sets[[#This Row],[Config Use Row]]),"")</f>
        <v/>
      </c>
      <c r="BQ25" s="7" t="str">
        <f ca="1">IF(ISNUMBER(Table_Question_Sets[[#This Row],[Config Use Row]]),INDEX(Table_Question_Sets[Config Keys Nested Rollup],Table_Question_Sets[[#This Row],[Config Use Row]]),"")</f>
        <v/>
      </c>
      <c r="BR25" s="7" t="str">
        <f ca="1">IF(ISNUMBER(Table_Question_Sets[[#This Row],[Config Use Row]]),INDEX(Table_Question_Sets[Calculation Rollup],Table_Question_Sets[[#This Row],[Config Use Row]]),"")</f>
        <v/>
      </c>
    </row>
    <row r="26" spans="2:70" s="12" customFormat="1" ht="21" customHeight="1">
      <c r="B26" s="7" t="s">
        <v>96</v>
      </c>
      <c r="C26" s="7"/>
      <c r="D2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26" s="7" t="str">
        <f>IF(Table_Question_Sets[[#This Row],[Header]]="Yes","",IF(Table_Question_Sets[[#This Row],[Property]]&lt;&gt;"",SUBSTITUTE(Table_Question_Sets[[#This Row],[Property]]," ",""),""))</f>
        <v>ContactEmail</v>
      </c>
      <c r="G26" s="50"/>
      <c r="H26" s="7" t="s">
        <v>97</v>
      </c>
      <c r="I26" s="7" t="s">
        <v>47</v>
      </c>
      <c r="J26" s="7"/>
      <c r="K26" s="36" t="s">
        <v>71</v>
      </c>
      <c r="L26" s="44"/>
      <c r="M26" s="44"/>
      <c r="N26" s="15"/>
      <c r="O26" s="15"/>
      <c r="P26" s="15"/>
      <c r="Q26" s="15"/>
      <c r="R26" s="15"/>
      <c r="S26" s="15"/>
      <c r="T26" s="8" t="s">
        <v>97</v>
      </c>
      <c r="U26" s="8"/>
      <c r="V26" s="7"/>
      <c r="W26" s="7"/>
      <c r="X26" s="7"/>
      <c r="Y26" s="7"/>
      <c r="Z26" s="7"/>
      <c r="AA26" s="7"/>
      <c r="AB26" s="7"/>
      <c r="AC26" s="7"/>
      <c r="AD26" s="7"/>
      <c r="AE26" s="7"/>
      <c r="AF26" s="7"/>
      <c r="AG26" s="7"/>
      <c r="AH26" s="44"/>
      <c r="AI26" s="44"/>
      <c r="AJ26" s="7"/>
      <c r="AK2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6" s="88"/>
      <c r="AM2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6" s="8"/>
      <c r="AP26" s="15"/>
      <c r="AQ26" s="7"/>
      <c r="AR26" s="7"/>
      <c r="AS26" s="8" t="s">
        <v>98</v>
      </c>
      <c r="AT26" s="7"/>
      <c r="AU26" s="7"/>
      <c r="AV2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6" s="15" t="str">
        <f>IF(OR(Table_Question_Sets[[#This Row],[Header]]="Yes",Table_Question_Sets[[#This Row],[Text]]=""),"",IF(OR(Table_Question_Sets[[#This Row],[Text]]="true",Table_Question_Sets[[#This Row],[Text]]="false",ISNUMBER(Table_Question_Sets[[#This Row],[Text]])),Table_Question_Sets[[#This Row],[Text]],""""&amp;Table_Question_Sets[[#This Row],[Text]]&amp;""""))</f>
        <v/>
      </c>
      <c r="AX26" s="15" t="str">
        <f>IF(AND(Table_Question_Sets[[#This Row],[Header]]&lt;&gt;"Yes",Table_Question_Sets[[#This Row],[Property]]&lt;&gt;"",Table_Question_Sets[[#This Row],[Summary Label]]&lt;&gt;""),""""&amp;Table_Question_Sets[[#This Row],[Key]]&amp;""": """&amp;Table_Question_Sets[[#This Row],[Summary Label]]&amp;"""","")</f>
        <v/>
      </c>
      <c r="AY26" s="15">
        <f ca="1">IF(Table_Question_Sets[[#This Row],[Header]]="Yes","",_xlfn.NUMBERVALUE(INDIRECT(SUBSTITUTE(ADDRESS(1,COLUMN(),4),"1","")&amp;ROW()-1))+IF(Table_Question_Sets[[#This Row],[Property]]&lt;&gt;"",1,0))</f>
        <v>2</v>
      </c>
      <c r="AZ26" s="15">
        <f ca="1">IF(Table_Question_Sets[[#This Row],[Header]]="Yes","",_xlfn.NUMBERVALUE(INDIRECT(SUBSTITUTE(ADDRESS(1,COLUMN(),4),"1","")&amp;ROW()+1))+IF(Table_Question_Sets[[#This Row],[Property]]&lt;&gt;"",1,0))</f>
        <v>3</v>
      </c>
      <c r="BA26" s="15"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Validators.compose([ValidationService.required('true', ''), ValidationService.isEmail()])}}</v>
      </c>
      <c r="BF26" s="7" t="str">
        <f ca="1" xml:space="preserve">
IF(Table_Question_Sets[[#This Row],[Row]]="Yes","]},{""className"": ""row"",""fieldGroup"": [","")&amp;
Table_Question_Sets[[#This Row],[Config Field]]</f>
        <v>{"key": "contactEmail","type": "input-field","className":"col-xs-12 col-md-6","templateOptions":{"label":"Email"},"validators": {"validation": Validators.compose([ValidationService.required('true', ''), ValidationService.isEmail()])}}</v>
      </c>
      <c r="BG2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7" t="str">
        <f>IF(AND(Table_Question_Sets[[#This Row],[Header]]="",Table_Question_Sets[[#This Row],[Property]]&lt;&gt;"",Table_Question_Sets[[#This Row],[Field Type]]&lt;&gt;""),
""""&amp;Table_Question_Sets[[#This Row],[Key]]&amp;"""","")</f>
        <v>"contactEmail"</v>
      </c>
      <c r="BJ2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"contactEmail","contactPhone","contactMobile"</v>
      </c>
      <c r="BK26" s="7" t="str">
        <f>IF(AND(Table_Question_Sets[[#This Row],[Header]]&lt;&gt;"Yes",Table_Question_Sets[[#This Row],[Property]]&lt;&gt;"",Table_Question_Sets[[#This Row],[Workflow Role]]&lt;&gt;""),
""""&amp;Table_Question_Sets[[#This Row],[Workflow Role]]&amp;""":"""&amp;Table_Question_Sets[[#This Row],[Key]]&amp;"""","")</f>
        <v>"customerEmail":"contactEmail"</v>
      </c>
      <c r="BL26" s="7">
        <f ca="1">IF(Table_Question_Sets[[#This Row],[Header]]="Yes","",_xlfn.NUMBERVALUE(INDIRECT(SUBSTITUTE(ADDRESS(1,COLUMN(),4),"1","")&amp;ROW()+1))+IF(OR(Table_Question_Sets[[#This Row],[Value]]&lt;&gt;"",AND(Table_Question_Sets[[#This Row],[Data Type]]="Repeating",Table_Question_Sets[[#This Row],[Calculation Repeating]]&lt;&gt;"")),1,0))</f>
        <v>0</v>
      </c>
      <c r="BM26" s="7" t="str">
        <f ca="1" xml:space="preserve">
IF(Table_Question_Sets[[#This Row],[Data Type]]="Repeating",
OFFSET(Table_Repeating_Question_Sets[[#Headers],[Property]],MATCH(Table_Question_Sets[[#This Row],[Property]],Table_Repeating_Question_Sets[Property],0),MATCH("Calculation",Table_Repeating_Question_Sets[#Headers],0)-1,1,1),
"")</f>
        <v/>
      </c>
      <c r="BN2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6" s="7" t="str">
        <f ca="1">IF(ISNUMBER(Table_Question_Sets[[#This Row],[Config Use Row]]),INDEX(Table_Question_Sets[Config Rollup],Table_Question_Sets[[#This Row],[Config Use Row]]),"")</f>
        <v/>
      </c>
      <c r="BQ26" s="7" t="str">
        <f ca="1">IF(ISNUMBER(Table_Question_Sets[[#This Row],[Config Use Row]]),INDEX(Table_Question_Sets[Config Keys Nested Rollup],Table_Question_Sets[[#This Row],[Config Use Row]]),"")</f>
        <v/>
      </c>
      <c r="BR26" s="7" t="str">
        <f ca="1">IF(ISNUMBER(Table_Question_Sets[[#This Row],[Config Use Row]]),INDEX(Table_Question_Sets[Calculation Rollup],Table_Question_Sets[[#This Row],[Config Use Row]]),"")</f>
        <v/>
      </c>
    </row>
    <row r="27" spans="2:70" s="12" customFormat="1" ht="21" customHeight="1">
      <c r="B27" s="7" t="s">
        <v>99</v>
      </c>
      <c r="C27" s="7"/>
      <c r="D2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contactPhone</v>
      </c>
      <c r="F27" s="7" t="str">
        <f>IF(Table_Question_Sets[[#This Row],[Header]]="Yes","",IF(Table_Question_Sets[[#This Row],[Property]]&lt;&gt;"",SUBSTITUTE(Table_Question_Sets[[#This Row],[Property]]," ",""),""))</f>
        <v>ContactPhone</v>
      </c>
      <c r="G27" s="50"/>
      <c r="H27" s="7" t="s">
        <v>100</v>
      </c>
      <c r="I27" s="7" t="s">
        <v>47</v>
      </c>
      <c r="J27" s="7"/>
      <c r="K27" s="36"/>
      <c r="L27" s="44"/>
      <c r="M27" s="44"/>
      <c r="N27" s="15"/>
      <c r="O27" s="15"/>
      <c r="P27" s="15"/>
      <c r="Q27" s="15"/>
      <c r="R27" s="15"/>
      <c r="S27" s="15"/>
      <c r="T27" s="8" t="s">
        <v>100</v>
      </c>
      <c r="U27" s="8"/>
      <c r="V27" s="7"/>
      <c r="W27" s="7"/>
      <c r="X27" s="7"/>
      <c r="Y27" s="7"/>
      <c r="Z27" s="7"/>
      <c r="AA27" s="7"/>
      <c r="AB27" s="7"/>
      <c r="AC27" s="7"/>
      <c r="AD27" s="7"/>
      <c r="AE27" s="7"/>
      <c r="AF27" s="7"/>
      <c r="AG27" s="7"/>
      <c r="AH27" s="44"/>
      <c r="AI27" s="44"/>
      <c r="AJ27" s="7"/>
      <c r="AK2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7" s="88"/>
      <c r="AM2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7" s="7"/>
      <c r="AP27" s="15"/>
      <c r="AQ27" s="7"/>
      <c r="AR27" s="7"/>
      <c r="AS27" s="8" t="s">
        <v>101</v>
      </c>
      <c r="AT27" s="7"/>
      <c r="AU27" s="7"/>
      <c r="AV2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7" s="15" t="str">
        <f>IF(OR(Table_Question_Sets[[#This Row],[Header]]="Yes",Table_Question_Sets[[#This Row],[Text]]=""),"",IF(OR(Table_Question_Sets[[#This Row],[Text]]="true",Table_Question_Sets[[#This Row],[Text]]="false",ISNUMBER(Table_Question_Sets[[#This Row],[Text]])),Table_Question_Sets[[#This Row],[Text]],""""&amp;Table_Question_Sets[[#This Row],[Text]]&amp;""""))</f>
        <v/>
      </c>
      <c r="AX27" s="15" t="str">
        <f>IF(AND(Table_Question_Sets[[#This Row],[Header]]&lt;&gt;"Yes",Table_Question_Sets[[#This Row],[Property]]&lt;&gt;"",Table_Question_Sets[[#This Row],[Summary Label]]&lt;&gt;""),""""&amp;Table_Question_Sets[[#This Row],[Key]]&amp;""": """&amp;Table_Question_Sets[[#This Row],[Summary Label]]&amp;"""","")</f>
        <v/>
      </c>
      <c r="AY27" s="15">
        <f ca="1">IF(Table_Question_Sets[[#This Row],[Header]]="Yes","",_xlfn.NUMBERVALUE(INDIRECT(SUBSTITUTE(ADDRESS(1,COLUMN(),4),"1","")&amp;ROW()-1))+IF(Table_Question_Sets[[#This Row],[Property]]&lt;&gt;"",1,0))</f>
        <v>3</v>
      </c>
      <c r="AZ27" s="15">
        <f ca="1">IF(Table_Question_Sets[[#This Row],[Header]]="Yes","",_xlfn.NUMBERVALUE(INDIRECT(SUBSTITUTE(ADDRESS(1,COLUMN(),4),"1","")&amp;ROW()+1))+IF(Table_Question_Sets[[#This Row],[Property]]&lt;&gt;"",1,0))</f>
        <v>2</v>
      </c>
      <c r="BA27" s="15"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"contactPhone","type": "input-field","className":"col-xs-12 col-md-6","templateOptions":{"label":"Phone","formatTextInput":"phoneNumber","addonLeft":{"class":"fa fa-phone"}},"validators": {"validation": Validators.compose([ValidationService.isPhoneNumber()])}}</v>
      </c>
      <c r="BF27" s="7" t="str">
        <f ca="1" xml:space="preserve">
IF(Table_Question_Sets[[#This Row],[Row]]="Yes","]},{""className"": ""row"",""fieldGroup"": [","")&amp;
Table_Question_Sets[[#This Row],[Config Field]]</f>
        <v>{"key": "contactPhone","type": "input-field","className":"col-xs-12 col-md-6","templateOptions":{"label":"Phone","formatTextInput":"phoneNumber","addonLeft":{"class":"fa fa-phone"}},"validators": {"validation": Validators.compose([ValidationService.isPhoneNumber()])}}</v>
      </c>
      <c r="BG2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BH2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7" t="str">
        <f>IF(AND(Table_Question_Sets[[#This Row],[Header]]="",Table_Question_Sets[[#This Row],[Property]]&lt;&gt;"",Table_Question_Sets[[#This Row],[Field Type]]&lt;&gt;""),
""""&amp;Table_Question_Sets[[#This Row],[Key]]&amp;"""","")</f>
        <v>"contactPhone"</v>
      </c>
      <c r="BJ2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"contactPhone","contactMobile"</v>
      </c>
      <c r="BK27" s="7" t="str">
        <f>IF(AND(Table_Question_Sets[[#This Row],[Header]]&lt;&gt;"Yes",Table_Question_Sets[[#This Row],[Property]]&lt;&gt;"",Table_Question_Sets[[#This Row],[Workflow Role]]&lt;&gt;""),
""""&amp;Table_Question_Sets[[#This Row],[Workflow Role]]&amp;""":"""&amp;Table_Question_Sets[[#This Row],[Key]]&amp;"""","")</f>
        <v>"customerPhone":"contactPhone"</v>
      </c>
      <c r="BL27" s="7">
        <f ca="1">IF(Table_Question_Sets[[#This Row],[Header]]="Yes","",_xlfn.NUMBERVALUE(INDIRECT(SUBSTITUTE(ADDRESS(1,COLUMN(),4),"1","")&amp;ROW()+1))+IF(OR(Table_Question_Sets[[#This Row],[Value]]&lt;&gt;"",AND(Table_Question_Sets[[#This Row],[Data Type]]="Repeating",Table_Question_Sets[[#This Row],[Calculation Repeating]]&lt;&gt;"")),1,0))</f>
        <v>0</v>
      </c>
      <c r="BM27" s="7" t="str">
        <f ca="1" xml:space="preserve">
IF(Table_Question_Sets[[#This Row],[Data Type]]="Repeating",
OFFSET(Table_Repeating_Question_Sets[[#Headers],[Property]],MATCH(Table_Question_Sets[[#This Row],[Property]],Table_Repeating_Question_Sets[Property],0),MATCH("Calculation",Table_Repeating_Question_Sets[#Headers],0)-1,1,1),
"")</f>
        <v/>
      </c>
      <c r="BN2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7" s="7" t="str">
        <f ca="1">IF(ISNUMBER(Table_Question_Sets[[#This Row],[Config Use Row]]),INDEX(Table_Question_Sets[Config Rollup],Table_Question_Sets[[#This Row],[Config Use Row]]),"")</f>
        <v/>
      </c>
      <c r="BQ27" s="7" t="str">
        <f ca="1">IF(ISNUMBER(Table_Question_Sets[[#This Row],[Config Use Row]]),INDEX(Table_Question_Sets[Config Keys Nested Rollup],Table_Question_Sets[[#This Row],[Config Use Row]]),"")</f>
        <v/>
      </c>
      <c r="BR27" s="7" t="str">
        <f ca="1">IF(ISNUMBER(Table_Question_Sets[[#This Row],[Config Use Row]]),INDEX(Table_Question_Sets[Calculation Rollup],Table_Question_Sets[[#This Row],[Config Use Row]]),"")</f>
        <v/>
      </c>
    </row>
    <row r="28" spans="2:70" s="12" customFormat="1" ht="21" customHeight="1">
      <c r="B28" s="7" t="s">
        <v>102</v>
      </c>
      <c r="C28" s="7"/>
      <c r="D2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Contact</v>
      </c>
      <c r="E2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28" s="7" t="str">
        <f>IF(Table_Question_Sets[[#This Row],[Header]]="Yes","",IF(Table_Question_Sets[[#This Row],[Property]]&lt;&gt;"",SUBSTITUTE(Table_Question_Sets[[#This Row],[Property]]," ",""),""))</f>
        <v>ContactMobile</v>
      </c>
      <c r="G28" s="50"/>
      <c r="H28" s="7" t="s">
        <v>100</v>
      </c>
      <c r="I28" s="7" t="s">
        <v>47</v>
      </c>
      <c r="J28" s="7"/>
      <c r="K28" s="36" t="s">
        <v>71</v>
      </c>
      <c r="L28" s="44"/>
      <c r="M28" s="44"/>
      <c r="N28" s="15"/>
      <c r="O28" s="15"/>
      <c r="P28" s="15"/>
      <c r="Q28" s="15"/>
      <c r="R28" s="15"/>
      <c r="S28" s="15"/>
      <c r="T28" s="7" t="s">
        <v>103</v>
      </c>
      <c r="U28" s="7"/>
      <c r="V28" s="7"/>
      <c r="W28" s="7"/>
      <c r="X28" s="7"/>
      <c r="Y28" s="7"/>
      <c r="Z28" s="7"/>
      <c r="AA28" s="7"/>
      <c r="AB28" s="7"/>
      <c r="AC28" s="7"/>
      <c r="AD28" s="7"/>
      <c r="AE28" s="7"/>
      <c r="AF28" s="7"/>
      <c r="AG28" s="7"/>
      <c r="AH28" s="44"/>
      <c r="AI28" s="44"/>
      <c r="AJ28" s="7"/>
      <c r="AK2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8" s="88"/>
      <c r="AM2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8" s="7"/>
      <c r="AP28" s="15"/>
      <c r="AQ28" s="7"/>
      <c r="AR28" s="7"/>
      <c r="AS28" s="8" t="s">
        <v>104</v>
      </c>
      <c r="AT28" s="7"/>
      <c r="AU28" s="7"/>
      <c r="AV2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8" s="15" t="str">
        <f>IF(OR(Table_Question_Sets[[#This Row],[Header]]="Yes",Table_Question_Sets[[#This Row],[Text]]=""),"",IF(OR(Table_Question_Sets[[#This Row],[Text]]="true",Table_Question_Sets[[#This Row],[Text]]="false",ISNUMBER(Table_Question_Sets[[#This Row],[Text]])),Table_Question_Sets[[#This Row],[Text]],""""&amp;Table_Question_Sets[[#This Row],[Text]]&amp;""""))</f>
        <v/>
      </c>
      <c r="AX28" s="15" t="str">
        <f>IF(AND(Table_Question_Sets[[#This Row],[Header]]&lt;&gt;"Yes",Table_Question_Sets[[#This Row],[Property]]&lt;&gt;"",Table_Question_Sets[[#This Row],[Summary Label]]&lt;&gt;""),""""&amp;Table_Question_Sets[[#This Row],[Key]]&amp;""": """&amp;Table_Question_Sets[[#This Row],[Summary Label]]&amp;"""","")</f>
        <v/>
      </c>
      <c r="AY28" s="15">
        <f ca="1">IF(Table_Question_Sets[[#This Row],[Header]]="Yes","",_xlfn.NUMBERVALUE(INDIRECT(SUBSTITUTE(ADDRESS(1,COLUMN(),4),"1","")&amp;ROW()-1))+IF(Table_Question_Sets[[#This Row],[Property]]&lt;&gt;"",1,0))</f>
        <v>4</v>
      </c>
      <c r="AZ28" s="15">
        <f ca="1">IF(Table_Question_Sets[[#This Row],[Header]]="Yes","",_xlfn.NUMBERVALUE(INDIRECT(SUBSTITUTE(ADDRESS(1,COLUMN(),4),"1","")&amp;ROW()+1))+IF(Table_Question_Sets[[#This Row],[Property]]&lt;&gt;"",1,0))</f>
        <v>1</v>
      </c>
      <c r="BA28" s="15"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C2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Validators.compose([ValidationService.required('true', ''), ValidationService.isPhoneNumber()])}}</v>
      </c>
      <c r="BF28" s="7"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Validators.compose([ValidationService.required('true', ''), ValidationService.isPhoneNumber()])}}</v>
      </c>
      <c r="BG2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Validators.compose([ValidationService.required('true', ''), ValidationService.isPhoneNumber()])}}</v>
      </c>
      <c r="BH2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7" t="str">
        <f>IF(AND(Table_Question_Sets[[#This Row],[Header]]="",Table_Question_Sets[[#This Row],[Property]]&lt;&gt;"",Table_Question_Sets[[#This Row],[Field Type]]&lt;&gt;""),
""""&amp;Table_Question_Sets[[#This Row],[Key]]&amp;"""","")</f>
        <v>"contactMobile"</v>
      </c>
      <c r="BJ2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v>
      </c>
      <c r="BK28" s="7" t="str">
        <f>IF(AND(Table_Question_Sets[[#This Row],[Header]]&lt;&gt;"Yes",Table_Question_Sets[[#This Row],[Property]]&lt;&gt;"",Table_Question_Sets[[#This Row],[Workflow Role]]&lt;&gt;""),
""""&amp;Table_Question_Sets[[#This Row],[Workflow Role]]&amp;""":"""&amp;Table_Question_Sets[[#This Row],[Key]]&amp;"""","")</f>
        <v>"customerMobile":"contactMobile"</v>
      </c>
      <c r="BL28" s="7">
        <f ca="1">IF(Table_Question_Sets[[#This Row],[Header]]="Yes","",_xlfn.NUMBERVALUE(INDIRECT(SUBSTITUTE(ADDRESS(1,COLUMN(),4),"1","")&amp;ROW()+1))+IF(OR(Table_Question_Sets[[#This Row],[Value]]&lt;&gt;"",AND(Table_Question_Sets[[#This Row],[Data Type]]="Repeating",Table_Question_Sets[[#This Row],[Calculation Repeating]]&lt;&gt;"")),1,0))</f>
        <v>0</v>
      </c>
      <c r="BM28" s="7" t="str">
        <f ca="1" xml:space="preserve">
IF(Table_Question_Sets[[#This Row],[Data Type]]="Repeating",
OFFSET(Table_Repeating_Question_Sets[[#Headers],[Property]],MATCH(Table_Question_Sets[[#This Row],[Property]],Table_Repeating_Question_Sets[Property],0),MATCH("Calculation",Table_Repeating_Question_Sets[#Headers],0)-1,1,1),
"")</f>
        <v/>
      </c>
      <c r="BN2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8" s="7" t="str">
        <f ca="1">IF(ISNUMBER(Table_Question_Sets[[#This Row],[Config Use Row]]),INDEX(Table_Question_Sets[Config Rollup],Table_Question_Sets[[#This Row],[Config Use Row]]),"")</f>
        <v/>
      </c>
      <c r="BQ28" s="7" t="str">
        <f ca="1">IF(ISNUMBER(Table_Question_Sets[[#This Row],[Config Use Row]]),INDEX(Table_Question_Sets[Config Keys Nested Rollup],Table_Question_Sets[[#This Row],[Config Use Row]]),"")</f>
        <v/>
      </c>
      <c r="BR28" s="7" t="str">
        <f ca="1">IF(ISNUMBER(Table_Question_Sets[[#This Row],[Config Use Row]]),INDEX(Table_Question_Sets[Calculation Rollup],Table_Question_Sets[[#This Row],[Config Use Row]]),"")</f>
        <v/>
      </c>
    </row>
    <row r="29" spans="2:70" ht="29.25" thickBot="1">
      <c r="B29" s="3" t="s">
        <v>105</v>
      </c>
      <c r="C29" s="3" t="s">
        <v>71</v>
      </c>
      <c r="D29"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29"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9" s="3" t="str">
        <f>IF(Table_Question_Sets[[#This Row],[Header]]="Yes","",IF(Table_Question_Sets[[#This Row],[Property]]&lt;&gt;"",SUBSTITUTE(Table_Question_Sets[[#This Row],[Property]]," ",""),""))</f>
        <v/>
      </c>
      <c r="G29" s="33"/>
      <c r="H29" s="3"/>
      <c r="I29" s="3"/>
      <c r="J29" s="3"/>
      <c r="K29" s="33"/>
      <c r="L29" s="43"/>
      <c r="M29" s="43"/>
      <c r="N29" s="18"/>
      <c r="O29" s="18"/>
      <c r="P29" s="18"/>
      <c r="Q29" s="18"/>
      <c r="R29" s="18"/>
      <c r="S29" s="18"/>
      <c r="T29" s="3"/>
      <c r="U29" s="3"/>
      <c r="V29" s="3"/>
      <c r="W29" s="3"/>
      <c r="X29" s="3"/>
      <c r="Y29" s="3"/>
      <c r="Z29" s="3"/>
      <c r="AA29" s="3"/>
      <c r="AB29" s="3"/>
      <c r="AC29" s="3"/>
      <c r="AD29" s="3"/>
      <c r="AE29" s="3"/>
      <c r="AF29" s="3"/>
      <c r="AG29" s="3"/>
      <c r="AH29" s="43"/>
      <c r="AI29" s="43"/>
      <c r="AJ29" s="3"/>
      <c r="AK29"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9" s="28"/>
      <c r="AM29"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9"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9" s="3"/>
      <c r="AP29" s="18"/>
      <c r="AQ29" s="3"/>
      <c r="AR29" s="3"/>
      <c r="AS29" s="3"/>
      <c r="AT29" s="3"/>
      <c r="AU29" s="3"/>
      <c r="AV29"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29" s="18" t="str">
        <f>IF(OR(Table_Question_Sets[[#This Row],[Header]]="Yes",Table_Question_Sets[[#This Row],[Text]]=""),"",IF(OR(Table_Question_Sets[[#This Row],[Text]]="true",Table_Question_Sets[[#This Row],[Text]]="false",ISNUMBER(Table_Question_Sets[[#This Row],[Text]])),Table_Question_Sets[[#This Row],[Text]],""""&amp;Table_Question_Sets[[#This Row],[Text]]&amp;""""))</f>
        <v/>
      </c>
      <c r="AX29" s="18" t="str">
        <f>IF(AND(Table_Question_Sets[[#This Row],[Header]]&lt;&gt;"Yes",Table_Question_Sets[[#This Row],[Property]]&lt;&gt;"",Table_Question_Sets[[#This Row],[Summary Label]]&lt;&gt;""),""""&amp;Table_Question_Sets[[#This Row],[Key]]&amp;""": """&amp;Table_Question_Sets[[#This Row],[Summary Label]]&amp;"""","")</f>
        <v/>
      </c>
      <c r="AY29" s="18" t="str">
        <f ca="1">IF(Table_Question_Sets[[#This Row],[Header]]="Yes","",_xlfn.NUMBERVALUE(INDIRECT(SUBSTITUTE(ADDRESS(1,COLUMN(),4),"1","")&amp;ROW()-1))+IF(Table_Question_Sets[[#This Row],[Property]]&lt;&gt;"",1,0))</f>
        <v/>
      </c>
      <c r="AZ29" s="18" t="str">
        <f ca="1">IF(Table_Question_Sets[[#This Row],[Header]]="Yes","",_xlfn.NUMBERVALUE(INDIRECT(SUBSTITUTE(ADDRESS(1,COLUMN(),4),"1","")&amp;ROW()+1))+IF(Table_Question_Sets[[#This Row],[Property]]&lt;&gt;"",1,0))</f>
        <v/>
      </c>
      <c r="BA29" s="18"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9"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9" s="3" t="str">
        <f xml:space="preserve">
IF(Table_Question_Sets[[#This Row],[Row]]="Yes","]},{""className"": ""row"",""fieldGroup"": [","")&amp;
Table_Question_Sets[[#This Row],[Config Field]]</f>
        <v/>
      </c>
      <c r="BG29"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29"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3" t="str">
        <f>IF(AND(Table_Question_Sets[[#This Row],[Header]]="",Table_Question_Sets[[#This Row],[Property]]&lt;&gt;"",Table_Question_Sets[[#This Row],[Field Type]]&lt;&gt;""),
""""&amp;Table_Question_Sets[[#This Row],[Key]]&amp;"""","")</f>
        <v/>
      </c>
      <c r="BJ29"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loadHeading","financialInstitution","loanNumber","yourDetailsHeading","fullName","DOB","contactHeading","contactAddress","contactTown","contactState","contactPostcode","postalAddressDifferent","postalHeading","postalAddress","postalTown","postalState","postalPostcode"],</v>
      </c>
      <c r="BK29" s="3" t="str">
        <f>IF(AND(Table_Question_Sets[[#This Row],[Header]]&lt;&gt;"Yes",Table_Question_Sets[[#This Row],[Property]]&lt;&gt;"",Table_Question_Sets[[#This Row],[Workflow Role]]&lt;&gt;""),
""""&amp;Table_Question_Sets[[#This Row],[Workflow Role]]&amp;""":"""&amp;Table_Question_Sets[[#This Row],[Key]]&amp;"""","")</f>
        <v/>
      </c>
      <c r="BL29" s="3" t="str">
        <f ca="1">IF(Table_Question_Sets[[#This Row],[Header]]="Yes","",_xlfn.NUMBERVALUE(INDIRECT(SUBSTITUTE(ADDRESS(1,COLUMN(),4),"1","")&amp;ROW()+1))+IF(OR(Table_Question_Sets[[#This Row],[Value]]&lt;&gt;"",AND(Table_Question_Sets[[#This Row],[Data Type]]="Repeating",Table_Question_Sets[[#This Row],[Calculation Repeating]]&lt;&gt;"")),1,0))</f>
        <v/>
      </c>
      <c r="BM29" s="3" t="str">
        <f ca="1" xml:space="preserve">
IF(Table_Question_Sets[[#This Row],[Data Type]]="Repeating",
OFFSET(Table_Repeating_Question_Sets[[#Headers],[Property]],MATCH(Table_Question_Sets[[#This Row],[Property]],Table_Repeating_Question_Sets[Property],0),MATCH("Calculation",Table_Repeating_Question_Sets[#Headers],0)-1,1,1),
"")</f>
        <v/>
      </c>
      <c r="BN29"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9"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P29" s="3" t="str">
        <f ca="1">IF(ISNUMBER(Table_Question_Sets[[#This Row],[Config Use Row]]),INDEX(Table_Question_Sets[Config Rollup],Table_Question_Sets[[#This Row],[Config Use Row]]),"")</f>
        <v/>
      </c>
      <c r="BQ29" s="3" t="str">
        <f ca="1">IF(ISNUMBER(Table_Question_Sets[[#This Row],[Config Use Row]]),INDEX(Table_Question_Sets[Config Keys Nested Rollup],Table_Question_Sets[[#This Row],[Config Use Row]]),"")</f>
        <v/>
      </c>
      <c r="BR29" s="3" t="str">
        <f ca="1">IF(ISNUMBER(Table_Question_Sets[[#This Row],[Config Use Row]]),INDEX(Table_Question_Sets[Calculation Rollup],Table_Question_Sets[[#This Row],[Config Use Row]]),"")</f>
        <v/>
      </c>
    </row>
    <row r="30" spans="2:70" s="12" customFormat="1" ht="21" hidden="1" customHeight="1">
      <c r="B30" s="7"/>
      <c r="C30" s="88"/>
      <c r="D3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0" s="7" t="str">
        <f>IF(Table_Question_Sets[[#This Row],[Header]]="Yes","",IF(Table_Question_Sets[[#This Row],[Property]]&lt;&gt;"",SUBSTITUTE(Table_Question_Sets[[#This Row],[Property]]," ",""),""))</f>
        <v/>
      </c>
      <c r="G30" s="50"/>
      <c r="H30" s="7"/>
      <c r="I30" s="7"/>
      <c r="J30" s="7"/>
      <c r="K30" s="34"/>
      <c r="L30" s="44"/>
      <c r="M30" s="44"/>
      <c r="N30" s="15"/>
      <c r="O30" s="15"/>
      <c r="P30" s="15"/>
      <c r="Q30" s="15"/>
      <c r="R30" s="15"/>
      <c r="S30" s="15"/>
      <c r="T30" s="7"/>
      <c r="U30" s="7"/>
      <c r="V30" s="7"/>
      <c r="W30" s="7"/>
      <c r="X30" s="7"/>
      <c r="Y30" s="7"/>
      <c r="Z30" s="7"/>
      <c r="AA30" s="7"/>
      <c r="AB30" s="7"/>
      <c r="AC30" s="7"/>
      <c r="AD30" s="7"/>
      <c r="AE30" s="7"/>
      <c r="AF30" s="7"/>
      <c r="AG30" s="7"/>
      <c r="AH30" s="44"/>
      <c r="AI30" s="44"/>
      <c r="AJ30" s="7"/>
      <c r="AK3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0" s="88"/>
      <c r="AM3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0" s="7"/>
      <c r="AP30" s="15"/>
      <c r="AQ30" s="7"/>
      <c r="AR30" s="7"/>
      <c r="AS30" s="7"/>
      <c r="AT30" s="7"/>
      <c r="AU30" s="7"/>
      <c r="AV3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0" s="15" t="str">
        <f>IF(OR(Table_Question_Sets[[#This Row],[Header]]="Yes",Table_Question_Sets[[#This Row],[Text]]=""),"",IF(OR(Table_Question_Sets[[#This Row],[Text]]="true",Table_Question_Sets[[#This Row],[Text]]="false",ISNUMBER(Table_Question_Sets[[#This Row],[Text]])),Table_Question_Sets[[#This Row],[Text]],""""&amp;Table_Question_Sets[[#This Row],[Text]]&amp;""""))</f>
        <v/>
      </c>
      <c r="AX30" s="15" t="str">
        <f>IF(AND(Table_Question_Sets[[#This Row],[Header]]&lt;&gt;"Yes",Table_Question_Sets[[#This Row],[Property]]&lt;&gt;"",Table_Question_Sets[[#This Row],[Summary Label]]&lt;&gt;""),""""&amp;Table_Question_Sets[[#This Row],[Key]]&amp;""": """&amp;Table_Question_Sets[[#This Row],[Summary Label]]&amp;"""","")</f>
        <v/>
      </c>
      <c r="AY30" s="15">
        <f ca="1">IF(Table_Question_Sets[[#This Row],[Header]]="Yes","",_xlfn.NUMBERVALUE(INDIRECT(SUBSTITUTE(ADDRESS(1,COLUMN(),4),"1","")&amp;ROW()-1))+IF(Table_Question_Sets[[#This Row],[Property]]&lt;&gt;"",1,0))</f>
        <v>0</v>
      </c>
      <c r="AZ30" s="15">
        <f ca="1">IF(Table_Question_Sets[[#This Row],[Header]]="Yes","",_xlfn.NUMBERVALUE(INDIRECT(SUBSTITUTE(ADDRESS(1,COLUMN(),4),"1","")&amp;ROW()+1))+IF(Table_Question_Sets[[#This Row],[Property]]&lt;&gt;"",1,0))</f>
        <v>17</v>
      </c>
      <c r="BA30" s="15"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3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0"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30" s="7" t="str">
        <f xml:space="preserve">
IF(Table_Question_Sets[[#This Row],[Row]]="Yes","]},{""className"": ""row"",""fieldGroup"": [","")&amp;
Table_Question_Sets[[#This Row],[Config Field]]</f>
        <v/>
      </c>
      <c r="BG3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7" t="str">
        <f>IF(AND(Table_Question_Sets[[#This Row],[Header]]="",Table_Question_Sets[[#This Row],[Property]]&lt;&gt;"",Table_Question_Sets[[#This Row],[Field Type]]&lt;&gt;""),
""""&amp;Table_Question_Sets[[#This Row],[Key]]&amp;"""","")</f>
        <v/>
      </c>
      <c r="BJ3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"loadHeading","financialInstitution","loanNumber","yourDetailsHeading","fullName","DOB","contactHeading","contactAddress","contactTown","contactState","contactPostcode","postalAddressDifferent","postalHeading","postalAddress","postalTown","postalState","postalPostcode"</v>
      </c>
      <c r="BK30" s="7" t="str">
        <f>IF(AND(Table_Question_Sets[[#This Row],[Header]]&lt;&gt;"Yes",Table_Question_Sets[[#This Row],[Property]]&lt;&gt;"",Table_Question_Sets[[#This Row],[Workflow Role]]&lt;&gt;""),
""""&amp;Table_Question_Sets[[#This Row],[Workflow Role]]&amp;""":"""&amp;Table_Question_Sets[[#This Row],[Key]]&amp;"""","")</f>
        <v/>
      </c>
      <c r="BL30" s="7">
        <f ca="1">IF(Table_Question_Sets[[#This Row],[Header]]="Yes","",_xlfn.NUMBERVALUE(INDIRECT(SUBSTITUTE(ADDRESS(1,COLUMN(),4),"1","")&amp;ROW()+1))+IF(OR(Table_Question_Sets[[#This Row],[Value]]&lt;&gt;"",AND(Table_Question_Sets[[#This Row],[Data Type]]="Repeating",Table_Question_Sets[[#This Row],[Calculation Repeating]]&lt;&gt;"")),1,0))</f>
        <v>0</v>
      </c>
      <c r="BM30" s="7" t="str">
        <f ca="1" xml:space="preserve">
IF(Table_Question_Sets[[#This Row],[Data Type]]="Repeating",
OFFSET(Table_Repeating_Question_Sets[[#Headers],[Property]],MATCH(Table_Question_Sets[[#This Row],[Property]],Table_Repeating_Question_Sets[Property],0),MATCH("Calculation",Table_Repeating_Question_Sets[#Headers],0)-1,1,1),
"")</f>
        <v/>
      </c>
      <c r="BN3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0" s="7" t="str">
        <f ca="1">IF(ISNUMBER(Table_Question_Sets[[#This Row],[Config Use Row]]),INDEX(Table_Question_Sets[Config Rollup],Table_Question_Sets[[#This Row],[Config Use Row]]),"")</f>
        <v/>
      </c>
      <c r="BQ30" s="7" t="str">
        <f ca="1">IF(ISNUMBER(Table_Question_Sets[[#This Row],[Config Use Row]]),INDEX(Table_Question_Sets[Config Keys Nested Rollup],Table_Question_Sets[[#This Row],[Config Use Row]]),"")</f>
        <v/>
      </c>
      <c r="BR30" s="7" t="str">
        <f ca="1">IF(ISNUMBER(Table_Question_Sets[[#This Row],[Config Use Row]]),INDEX(Table_Question_Sets[Calculation Rollup],Table_Question_Sets[[#This Row],[Config Use Row]]),"")</f>
        <v/>
      </c>
    </row>
    <row r="31" spans="2:70" s="12" customFormat="1" ht="21" customHeight="1">
      <c r="B31" s="7" t="s">
        <v>1026</v>
      </c>
      <c r="C31" s="88"/>
      <c r="D3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loadHeading</v>
      </c>
      <c r="F31" s="7" t="str">
        <f>IF(Table_Question_Sets[[#This Row],[Header]]="Yes","",IF(Table_Question_Sets[[#This Row],[Property]]&lt;&gt;"",SUBSTITUTE(Table_Question_Sets[[#This Row],[Property]]," ",""),""))</f>
        <v>LoadHeading</v>
      </c>
      <c r="G31" s="50"/>
      <c r="H31" s="7" t="s">
        <v>106</v>
      </c>
      <c r="I31" s="7" t="s">
        <v>106</v>
      </c>
      <c r="J31" s="7"/>
      <c r="K31" s="34"/>
      <c r="L31" s="44"/>
      <c r="M31" s="44"/>
      <c r="N31" s="34"/>
      <c r="O31" s="34" t="s">
        <v>86</v>
      </c>
      <c r="P31" s="34"/>
      <c r="Q31" s="34"/>
      <c r="R31" s="34"/>
      <c r="S31" s="34"/>
      <c r="T31" s="7"/>
      <c r="U31" s="7"/>
      <c r="V31" s="7"/>
      <c r="W31" s="7"/>
      <c r="X31" s="7" t="s">
        <v>1034</v>
      </c>
      <c r="Y31" s="7"/>
      <c r="Z31" s="7"/>
      <c r="AA31" s="7" t="s">
        <v>107</v>
      </c>
      <c r="AB31" s="7"/>
      <c r="AC31" s="7"/>
      <c r="AD31" s="7"/>
      <c r="AE31" s="7"/>
      <c r="AF31" s="7"/>
      <c r="AG31" s="7"/>
      <c r="AH31" s="44"/>
      <c r="AI31" s="44"/>
      <c r="AJ31" s="7"/>
      <c r="AK3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1" s="88"/>
      <c r="AM3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1" s="7"/>
      <c r="AP31" s="15"/>
      <c r="AQ31" s="7"/>
      <c r="AR31" s="7"/>
      <c r="AS31" s="7"/>
      <c r="AT31" s="7"/>
      <c r="AU31" s="7"/>
      <c r="AV3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1" s="15" t="str">
        <f>IF(OR(Table_Question_Sets[[#This Row],[Header]]="Yes",Table_Question_Sets[[#This Row],[Text]]=""),"",IF(OR(Table_Question_Sets[[#This Row],[Text]]="true",Table_Question_Sets[[#This Row],[Text]]="false",ISNUMBER(Table_Question_Sets[[#This Row],[Text]])),Table_Question_Sets[[#This Row],[Text]],""""&amp;Table_Question_Sets[[#This Row],[Text]]&amp;""""))</f>
        <v/>
      </c>
      <c r="AX31" s="15" t="str">
        <f>IF(AND(Table_Question_Sets[[#This Row],[Header]]&lt;&gt;"Yes",Table_Question_Sets[[#This Row],[Property]]&lt;&gt;"",Table_Question_Sets[[#This Row],[Summary Label]]&lt;&gt;""),""""&amp;Table_Question_Sets[[#This Row],[Key]]&amp;""": """&amp;Table_Question_Sets[[#This Row],[Summary Label]]&amp;"""","")</f>
        <v/>
      </c>
      <c r="AY31" s="15">
        <f ca="1">IF(Table_Question_Sets[[#This Row],[Header]]="Yes","",_xlfn.NUMBERVALUE(INDIRECT(SUBSTITUTE(ADDRESS(1,COLUMN(),4),"1","")&amp;ROW()-1))+IF(Table_Question_Sets[[#This Row],[Property]]&lt;&gt;"",1,0))</f>
        <v>1</v>
      </c>
      <c r="AZ31" s="15">
        <f ca="1">IF(Table_Question_Sets[[#This Row],[Header]]="Yes","",_xlfn.NUMBERVALUE(INDIRECT(SUBSTITUTE(ADDRESS(1,COLUMN(),4),"1","")&amp;ROW()+1))+IF(Table_Question_Sets[[#This Row],[Property]]&lt;&gt;"",1,0))</f>
        <v>17</v>
      </c>
      <c r="BA31" s="15"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"templateOptions":{"content":{"heading2":"Loan Details","paragraph":"Please enter the details of the individuals who will be travelling under this policy."}}</v>
      </c>
      <c r="BE3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"loadHeading","type": "content-field","className":"col-xs-12","templateOptions":{"content":{"heading2":"Loan Details","paragraph":"Please enter the details of the individuals who will be travelling under this policy."}},"validators": {"validation": Validators.compose([])}}</v>
      </c>
      <c r="BF31" s="7" t="str">
        <f ca="1" xml:space="preserve">
IF(Table_Question_Sets[[#This Row],[Row]]="Yes","]},{""className"": ""row"",""fieldGroup"": [","")&amp;
Table_Question_Sets[[#This Row],[Config Field]]</f>
        <v>{"key": "loadHeading","type": "content-field","className":"col-xs-12","templateOptions":{"content":{"heading2":"Loan Details","paragraph":"Please enter the details of the individuals who will be travelling under this policy."}},"validators": {"validation": Validators.compose([])}}</v>
      </c>
      <c r="BG3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7" t="str">
        <f>IF(AND(Table_Question_Sets[[#This Row],[Header]]="",Table_Question_Sets[[#This Row],[Property]]&lt;&gt;"",Table_Question_Sets[[#This Row],[Field Type]]&lt;&gt;""),
""""&amp;Table_Question_Sets[[#This Row],[Key]]&amp;"""","")</f>
        <v>"loadHeading"</v>
      </c>
      <c r="BJ3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"loadHeading","financialInstitution","loanNumber","yourDetailsHeading","fullName","DOB","contactHeading","contactAddress","contactTown","contactState","contactPostcode","postalAddressDifferent","postalHeading","postalAddress","postalTown","postalState","postalPostcode"</v>
      </c>
      <c r="BK31" s="7" t="str">
        <f>IF(AND(Table_Question_Sets[[#This Row],[Header]]&lt;&gt;"Yes",Table_Question_Sets[[#This Row],[Property]]&lt;&gt;"",Table_Question_Sets[[#This Row],[Workflow Role]]&lt;&gt;""),
""""&amp;Table_Question_Sets[[#This Row],[Workflow Role]]&amp;""":"""&amp;Table_Question_Sets[[#This Row],[Key]]&amp;"""","")</f>
        <v/>
      </c>
      <c r="BL31" s="7">
        <f ca="1">IF(Table_Question_Sets[[#This Row],[Header]]="Yes","",_xlfn.NUMBERVALUE(INDIRECT(SUBSTITUTE(ADDRESS(1,COLUMN(),4),"1","")&amp;ROW()+1))+IF(OR(Table_Question_Sets[[#This Row],[Value]]&lt;&gt;"",AND(Table_Question_Sets[[#This Row],[Data Type]]="Repeating",Table_Question_Sets[[#This Row],[Calculation Repeating]]&lt;&gt;"")),1,0))</f>
        <v>0</v>
      </c>
      <c r="BM31" s="7" t="str">
        <f ca="1" xml:space="preserve">
IF(Table_Question_Sets[[#This Row],[Data Type]]="Repeating",
OFFSET(Table_Repeating_Question_Sets[[#Headers],[Property]],MATCH(Table_Question_Sets[[#This Row],[Property]],Table_Repeating_Question_Sets[Property],0),MATCH("Calculation",Table_Repeating_Question_Sets[#Headers],0)-1,1,1),
"")</f>
        <v/>
      </c>
      <c r="BN3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1" s="7" t="str">
        <f ca="1">IF(ISNUMBER(Table_Question_Sets[[#This Row],[Config Use Row]]),INDEX(Table_Question_Sets[Config Rollup],Table_Question_Sets[[#This Row],[Config Use Row]]),"")</f>
        <v/>
      </c>
      <c r="BQ31" s="7" t="str">
        <f ca="1">IF(ISNUMBER(Table_Question_Sets[[#This Row],[Config Use Row]]),INDEX(Table_Question_Sets[Config Keys Nested Rollup],Table_Question_Sets[[#This Row],[Config Use Row]]),"")</f>
        <v/>
      </c>
      <c r="BR31" s="7" t="str">
        <f ca="1">IF(ISNUMBER(Table_Question_Sets[[#This Row],[Config Use Row]]),INDEX(Table_Question_Sets[Calculation Rollup],Table_Question_Sets[[#This Row],[Config Use Row]]),"")</f>
        <v/>
      </c>
    </row>
    <row r="32" spans="2:70" s="12" customFormat="1" ht="21" customHeight="1">
      <c r="B32" s="97" t="s">
        <v>1029</v>
      </c>
      <c r="C32" s="88"/>
      <c r="D3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financialInstitution</v>
      </c>
      <c r="F32" s="98" t="str">
        <f>IF(Table_Question_Sets[[#This Row],[Header]]="Yes","",IF(Table_Question_Sets[[#This Row],[Property]]&lt;&gt;"",SUBSTITUTE(Table_Question_Sets[[#This Row],[Property]]," ",""),""))</f>
        <v>FinancialInstitution</v>
      </c>
      <c r="G32" s="50"/>
      <c r="H32" s="97" t="s">
        <v>47</v>
      </c>
      <c r="I32" s="97" t="s">
        <v>47</v>
      </c>
      <c r="J32" s="7"/>
      <c r="K32" s="99"/>
      <c r="L32" s="44"/>
      <c r="M32" s="44"/>
      <c r="N32" s="34"/>
      <c r="O32" s="34"/>
      <c r="P32" s="34"/>
      <c r="Q32" s="34"/>
      <c r="R32" s="34"/>
      <c r="S32" s="34"/>
      <c r="T32" s="97" t="s">
        <v>1032</v>
      </c>
      <c r="U32" s="7"/>
      <c r="V32" s="97"/>
      <c r="W32" s="97"/>
      <c r="X32" s="7"/>
      <c r="Y32" s="7"/>
      <c r="Z32" s="7"/>
      <c r="AA32" s="7"/>
      <c r="AB32" s="7"/>
      <c r="AC32" s="7"/>
      <c r="AD32" s="97"/>
      <c r="AE32" s="97"/>
      <c r="AF32" s="7"/>
      <c r="AG32" s="7"/>
      <c r="AH32" s="100"/>
      <c r="AI32" s="100"/>
      <c r="AJ32" s="101"/>
      <c r="AK3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2" s="102"/>
      <c r="AM3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2" s="97"/>
      <c r="AP32" s="15"/>
      <c r="AQ32" s="7"/>
      <c r="AR32" s="7"/>
      <c r="AS32" s="7"/>
      <c r="AT32" s="7"/>
      <c r="AU32" s="7"/>
      <c r="AV3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2" s="104" t="str">
        <f>IF(OR(Table_Question_Sets[[#This Row],[Header]]="Yes",Table_Question_Sets[[#This Row],[Text]]=""),"",IF(OR(Table_Question_Sets[[#This Row],[Text]]="true",Table_Question_Sets[[#This Row],[Text]]="false",ISNUMBER(Table_Question_Sets[[#This Row],[Text]])),Table_Question_Sets[[#This Row],[Text]],""""&amp;Table_Question_Sets[[#This Row],[Text]]&amp;""""))</f>
        <v/>
      </c>
      <c r="AX32" s="105" t="str">
        <f>IF(AND(Table_Question_Sets[[#This Row],[Header]]&lt;&gt;"Yes",Table_Question_Sets[[#This Row],[Property]]&lt;&gt;"",Table_Question_Sets[[#This Row],[Summary Label]]&lt;&gt;""),""""&amp;Table_Question_Sets[[#This Row],[Key]]&amp;""": """&amp;Table_Question_Sets[[#This Row],[Summary Label]]&amp;"""","")</f>
        <v/>
      </c>
      <c r="AY32" s="105">
        <f ca="1">IF(Table_Question_Sets[[#This Row],[Header]]="Yes","",_xlfn.NUMBERVALUE(INDIRECT(SUBSTITUTE(ADDRESS(1,COLUMN(),4),"1","")&amp;ROW()-1))+IF(Table_Question_Sets[[#This Row],[Property]]&lt;&gt;"",1,0))</f>
        <v>2</v>
      </c>
      <c r="AZ32" s="105">
        <f ca="1">IF(Table_Question_Sets[[#This Row],[Header]]="Yes","",_xlfn.NUMBERVALUE(INDIRECT(SUBSTITUTE(ADDRESS(1,COLUMN(),4),"1","")&amp;ROW()+1))+IF(Table_Question_Sets[[#This Row],[Property]]&lt;&gt;"",1,0))</f>
        <v>16</v>
      </c>
      <c r="BA32" s="105"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2"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2"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"templateOptions":{"label":"Financial institution"}</v>
      </c>
      <c r="BE3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"financialInstitution","type": "input-field","className":"col-xs-12 col-md-6","templateOptions":{"label":"Financial institution"},"validators": {"validation": Validators.compose([])}}</v>
      </c>
      <c r="BF32" s="98" t="str">
        <f ca="1" xml:space="preserve">
IF(Table_Question_Sets[[#This Row],[Row]]="Yes","]},{""className"": ""row"",""fieldGroup"": [","")&amp;
Table_Question_Sets[[#This Row],[Config Field]]</f>
        <v>{"key": "financialInstitution","type": "input-field","className":"col-xs-12 col-md-6","templateOptions":{"label":"Financial institution"},"validators": {"validation": Validators.compose([])}}</v>
      </c>
      <c r="BG3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101" t="str">
        <f>IF(AND(Table_Question_Sets[[#This Row],[Header]]="",Table_Question_Sets[[#This Row],[Property]]&lt;&gt;"",Table_Question_Sets[[#This Row],[Field Type]]&lt;&gt;""),
""""&amp;Table_Question_Sets[[#This Row],[Key]]&amp;"""","")</f>
        <v>"financialInstitution"</v>
      </c>
      <c r="BJ3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"financialInstitution","loanNumber","yourDetailsHeading","fullName","DOB","contactHeading","contactAddress","contactTown","contactState","contactPostcode","postalAddressDifferent","postalHeading","postalAddress","postalTown","postalState","postalPostcode"</v>
      </c>
      <c r="BK32" s="101" t="str">
        <f>IF(AND(Table_Question_Sets[[#This Row],[Header]]&lt;&gt;"Yes",Table_Question_Sets[[#This Row],[Property]]&lt;&gt;"",Table_Question_Sets[[#This Row],[Workflow Role]]&lt;&gt;""),
""""&amp;Table_Question_Sets[[#This Row],[Workflow Role]]&amp;""":"""&amp;Table_Question_Sets[[#This Row],[Key]]&amp;"""","")</f>
        <v/>
      </c>
      <c r="BL32" s="101">
        <f ca="1">IF(Table_Question_Sets[[#This Row],[Header]]="Yes","",_xlfn.NUMBERVALUE(INDIRECT(SUBSTITUTE(ADDRESS(1,COLUMN(),4),"1","")&amp;ROW()+1))+IF(OR(Table_Question_Sets[[#This Row],[Value]]&lt;&gt;"",AND(Table_Question_Sets[[#This Row],[Data Type]]="Repeating",Table_Question_Sets[[#This Row],[Calculation Repeating]]&lt;&gt;"")),1,0))</f>
        <v>0</v>
      </c>
      <c r="BM32" s="101" t="str">
        <f ca="1" xml:space="preserve">
IF(Table_Question_Sets[[#This Row],[Data Type]]="Repeating",
OFFSET(Table_Repeating_Question_Sets[[#Headers],[Property]],MATCH(Table_Question_Sets[[#This Row],[Property]],Table_Repeating_Question_Sets[Property],0),MATCH("Calculation",Table_Repeating_Question_Sets[#Headers],0)-1,1,1),
"")</f>
        <v/>
      </c>
      <c r="BN3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2" s="101" t="str">
        <f ca="1">IF(ISNUMBER(Table_Question_Sets[[#This Row],[Config Use Row]]),INDEX(Table_Question_Sets[Config Rollup],Table_Question_Sets[[#This Row],[Config Use Row]]),"")</f>
        <v/>
      </c>
      <c r="BQ32" s="101" t="str">
        <f ca="1">IF(ISNUMBER(Table_Question_Sets[[#This Row],[Config Use Row]]),INDEX(Table_Question_Sets[Config Keys Nested Rollup],Table_Question_Sets[[#This Row],[Config Use Row]]),"")</f>
        <v/>
      </c>
      <c r="BR32" s="101" t="str">
        <f ca="1">IF(ISNUMBER(Table_Question_Sets[[#This Row],[Config Use Row]]),INDEX(Table_Question_Sets[Calculation Rollup],Table_Question_Sets[[#This Row],[Config Use Row]]),"")</f>
        <v/>
      </c>
    </row>
    <row r="33" spans="2:70" s="12" customFormat="1" ht="21" customHeight="1">
      <c r="B33" s="97" t="s">
        <v>1030</v>
      </c>
      <c r="C33" s="88"/>
      <c r="D33"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3"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loanNumber</v>
      </c>
      <c r="F33" s="98" t="str">
        <f>IF(Table_Question_Sets[[#This Row],[Header]]="Yes","",IF(Table_Question_Sets[[#This Row],[Property]]&lt;&gt;"",SUBSTITUTE(Table_Question_Sets[[#This Row],[Property]]," ",""),""))</f>
        <v>LoanNumber</v>
      </c>
      <c r="G33" s="50"/>
      <c r="H33" s="97" t="s">
        <v>47</v>
      </c>
      <c r="I33" s="97" t="s">
        <v>47</v>
      </c>
      <c r="J33" s="7"/>
      <c r="K33" s="99"/>
      <c r="L33" s="44"/>
      <c r="M33" s="44"/>
      <c r="N33" s="34"/>
      <c r="O33" s="34"/>
      <c r="P33" s="34"/>
      <c r="Q33" s="34"/>
      <c r="R33" s="34"/>
      <c r="S33" s="34" t="s">
        <v>1045</v>
      </c>
      <c r="T33" s="97" t="s">
        <v>1031</v>
      </c>
      <c r="U33" s="7"/>
      <c r="V33" s="97"/>
      <c r="W33" s="97"/>
      <c r="X33" s="7"/>
      <c r="Y33" s="7"/>
      <c r="Z33" s="7"/>
      <c r="AA33" s="7"/>
      <c r="AB33" s="7"/>
      <c r="AC33" s="7"/>
      <c r="AD33" s="97"/>
      <c r="AE33" s="97"/>
      <c r="AF33" s="7"/>
      <c r="AG33" s="7"/>
      <c r="AH33" s="100"/>
      <c r="AI33" s="100"/>
      <c r="AJ33" s="101"/>
      <c r="AK33"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3" s="102"/>
      <c r="AM33"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3"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3" s="97"/>
      <c r="AP33" s="15"/>
      <c r="AQ33" s="7"/>
      <c r="AR33" s="7"/>
      <c r="AS33" s="7"/>
      <c r="AT33" s="7"/>
      <c r="AU33" s="7"/>
      <c r="AV33"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3" s="104" t="str">
        <f>IF(OR(Table_Question_Sets[[#This Row],[Header]]="Yes",Table_Question_Sets[[#This Row],[Text]]=""),"",IF(OR(Table_Question_Sets[[#This Row],[Text]]="true",Table_Question_Sets[[#This Row],[Text]]="false",ISNUMBER(Table_Question_Sets[[#This Row],[Text]])),Table_Question_Sets[[#This Row],[Text]],""""&amp;Table_Question_Sets[[#This Row],[Text]]&amp;""""))</f>
        <v/>
      </c>
      <c r="AX33" s="105" t="str">
        <f>IF(AND(Table_Question_Sets[[#This Row],[Header]]&lt;&gt;"Yes",Table_Question_Sets[[#This Row],[Property]]&lt;&gt;"",Table_Question_Sets[[#This Row],[Summary Label]]&lt;&gt;""),""""&amp;Table_Question_Sets[[#This Row],[Key]]&amp;""": """&amp;Table_Question_Sets[[#This Row],[Summary Label]]&amp;"""","")</f>
        <v/>
      </c>
      <c r="AY33" s="105">
        <f ca="1">IF(Table_Question_Sets[[#This Row],[Header]]="Yes","",_xlfn.NUMBERVALUE(INDIRECT(SUBSTITUTE(ADDRESS(1,COLUMN(),4),"1","")&amp;ROW()-1))+IF(Table_Question_Sets[[#This Row],[Property]]&lt;&gt;"",1,0))</f>
        <v>3</v>
      </c>
      <c r="AZ33" s="105">
        <f ca="1">IF(Table_Question_Sets[[#This Row],[Header]]="Yes","",_xlfn.NUMBERVALUE(INDIRECT(SUBSTITUTE(ADDRESS(1,COLUMN(),4),"1","")&amp;ROW()+1))+IF(Table_Question_Sets[[#This Row],[Property]]&lt;&gt;"",1,0))</f>
        <v>15</v>
      </c>
      <c r="BA33" s="105"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3"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3"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"templateOptions":{"container":{"style":"width:200px;"},"label":"Facility number"}</v>
      </c>
      <c r="BE33"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"loanNumber","type": "input-field","className":"col-xs-12 col-md-6","templateOptions":{"container":{"style":"width:200px;"},"label":"Facility number"},"validators": {"validation": Validators.compose([])}}</v>
      </c>
      <c r="BF33" s="98" t="str">
        <f ca="1" xml:space="preserve">
IF(Table_Question_Sets[[#This Row],[Row]]="Yes","]},{""className"": ""row"",""fieldGroup"": [","")&amp;
Table_Question_Sets[[#This Row],[Config Field]]</f>
        <v>{"key": "loanNumber","type": "input-field","className":"col-xs-12 col-md-6","templateOptions":{"container":{"style":"width:200px;"},"label":"Facility number"},"validators": {"validation": Validators.compose([])}}</v>
      </c>
      <c r="BG33"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3"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101" t="str">
        <f>IF(AND(Table_Question_Sets[[#This Row],[Header]]="",Table_Question_Sets[[#This Row],[Property]]&lt;&gt;"",Table_Question_Sets[[#This Row],[Field Type]]&lt;&gt;""),
""""&amp;Table_Question_Sets[[#This Row],[Key]]&amp;"""","")</f>
        <v>"loanNumber"</v>
      </c>
      <c r="BJ33"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"loanNumber","yourDetailsHeading","fullName","DOB","contactHeading","contactAddress","contactTown","contactState","contactPostcode","postalAddressDifferent","postalHeading","postalAddress","postalTown","postalState","postalPostcode"</v>
      </c>
      <c r="BK33" s="101" t="str">
        <f>IF(AND(Table_Question_Sets[[#This Row],[Header]]&lt;&gt;"Yes",Table_Question_Sets[[#This Row],[Property]]&lt;&gt;"",Table_Question_Sets[[#This Row],[Workflow Role]]&lt;&gt;""),
""""&amp;Table_Question_Sets[[#This Row],[Workflow Role]]&amp;""":"""&amp;Table_Question_Sets[[#This Row],[Key]]&amp;"""","")</f>
        <v/>
      </c>
      <c r="BL33" s="101">
        <f ca="1">IF(Table_Question_Sets[[#This Row],[Header]]="Yes","",_xlfn.NUMBERVALUE(INDIRECT(SUBSTITUTE(ADDRESS(1,COLUMN(),4),"1","")&amp;ROW()+1))+IF(OR(Table_Question_Sets[[#This Row],[Value]]&lt;&gt;"",AND(Table_Question_Sets[[#This Row],[Data Type]]="Repeating",Table_Question_Sets[[#This Row],[Calculation Repeating]]&lt;&gt;"")),1,0))</f>
        <v>0</v>
      </c>
      <c r="BM33" s="101" t="str">
        <f ca="1" xml:space="preserve">
IF(Table_Question_Sets[[#This Row],[Data Type]]="Repeating",
OFFSET(Table_Repeating_Question_Sets[[#Headers],[Property]],MATCH(Table_Question_Sets[[#This Row],[Property]],Table_Repeating_Question_Sets[Property],0),MATCH("Calculation",Table_Repeating_Question_Sets[#Headers],0)-1,1,1),
"")</f>
        <v/>
      </c>
      <c r="BN33"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3"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3" s="101" t="str">
        <f ca="1">IF(ISNUMBER(Table_Question_Sets[[#This Row],[Config Use Row]]),INDEX(Table_Question_Sets[Config Rollup],Table_Question_Sets[[#This Row],[Config Use Row]]),"")</f>
        <v/>
      </c>
      <c r="BQ33" s="101" t="str">
        <f ca="1">IF(ISNUMBER(Table_Question_Sets[[#This Row],[Config Use Row]]),INDEX(Table_Question_Sets[Config Keys Nested Rollup],Table_Question_Sets[[#This Row],[Config Use Row]]),"")</f>
        <v/>
      </c>
      <c r="BR33" s="101" t="str">
        <f ca="1">IF(ISNUMBER(Table_Question_Sets[[#This Row],[Config Use Row]]),INDEX(Table_Question_Sets[Calculation Rollup],Table_Question_Sets[[#This Row],[Config Use Row]]),"")</f>
        <v/>
      </c>
    </row>
    <row r="34" spans="2:70" s="12" customFormat="1" ht="21" customHeight="1">
      <c r="B34" s="7" t="s">
        <v>112</v>
      </c>
      <c r="C34" s="88"/>
      <c r="D3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yourDetailsHeading</v>
      </c>
      <c r="F34" s="7" t="str">
        <f>IF(Table_Question_Sets[[#This Row],[Header]]="Yes","",IF(Table_Question_Sets[[#This Row],[Property]]&lt;&gt;"",SUBSTITUTE(Table_Question_Sets[[#This Row],[Property]]," ",""),""))</f>
        <v>YourDetailsHeading</v>
      </c>
      <c r="G34" s="50"/>
      <c r="H34" s="7" t="s">
        <v>106</v>
      </c>
      <c r="I34" s="7" t="s">
        <v>106</v>
      </c>
      <c r="J34" s="7"/>
      <c r="K34" s="34"/>
      <c r="L34" s="45"/>
      <c r="M34" s="45"/>
      <c r="N34" s="34"/>
      <c r="O34" s="87" t="s">
        <v>86</v>
      </c>
      <c r="P34" s="87"/>
      <c r="Q34" s="87"/>
      <c r="R34" s="87"/>
      <c r="S34" s="87"/>
      <c r="T34" s="7"/>
      <c r="U34" s="8"/>
      <c r="V34" s="7"/>
      <c r="W34" s="7"/>
      <c r="X34" s="7" t="s">
        <v>1033</v>
      </c>
      <c r="Y34" s="8"/>
      <c r="Z34" s="8"/>
      <c r="AA34" s="8" t="s">
        <v>113</v>
      </c>
      <c r="AB34" s="8"/>
      <c r="AC34" s="8"/>
      <c r="AD34" s="7"/>
      <c r="AE34" s="7"/>
      <c r="AF34" s="7"/>
      <c r="AG34" s="7"/>
      <c r="AH34" s="44"/>
      <c r="AI34" s="81"/>
      <c r="AJ34" s="68"/>
      <c r="AK3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4" s="88"/>
      <c r="AM3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4" s="7"/>
      <c r="AP34" s="15"/>
      <c r="AQ34" s="7"/>
      <c r="AR34" s="7"/>
      <c r="AS34" s="7"/>
      <c r="AT34" s="7"/>
      <c r="AU34" s="7"/>
      <c r="AV3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4" s="15" t="str">
        <f>IF(OR(Table_Question_Sets[[#This Row],[Header]]="Yes",Table_Question_Sets[[#This Row],[Text]]=""),"",IF(OR(Table_Question_Sets[[#This Row],[Text]]="true",Table_Question_Sets[[#This Row],[Text]]="false",ISNUMBER(Table_Question_Sets[[#This Row],[Text]])),Table_Question_Sets[[#This Row],[Text]],""""&amp;Table_Question_Sets[[#This Row],[Text]]&amp;""""))</f>
        <v/>
      </c>
      <c r="AX34" s="15" t="str">
        <f>IF(AND(Table_Question_Sets[[#This Row],[Header]]&lt;&gt;"Yes",Table_Question_Sets[[#This Row],[Property]]&lt;&gt;"",Table_Question_Sets[[#This Row],[Summary Label]]&lt;&gt;""),""""&amp;Table_Question_Sets[[#This Row],[Key]]&amp;""": """&amp;Table_Question_Sets[[#This Row],[Summary Label]]&amp;"""","")</f>
        <v/>
      </c>
      <c r="AY34" s="15">
        <f ca="1">IF(Table_Question_Sets[[#This Row],[Header]]="Yes","",_xlfn.NUMBERVALUE(INDIRECT(SUBSTITUTE(ADDRESS(1,COLUMN(),4),"1","")&amp;ROW()-1))+IF(Table_Question_Sets[[#This Row],[Property]]&lt;&gt;"",1,0))</f>
        <v>4</v>
      </c>
      <c r="AZ34" s="15">
        <f ca="1">IF(Table_Question_Sets[[#This Row],[Header]]="Yes","",_xlfn.NUMBERVALUE(INDIRECT(SUBSTITUTE(ADDRESS(1,COLUMN(),4),"1","")&amp;ROW()+1))+IF(Table_Question_Sets[[#This Row],[Property]]&lt;&gt;"",1,0))</f>
        <v>14</v>
      </c>
      <c r="BA34" s="15"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"templateOptions":{"content":{"heading2":"Personal Details","paragraph":"Please complete the remaining information to finalise your quote."}}</v>
      </c>
      <c r="BE3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"yourDetailsHeading","type": "content-field","className":"col-xs-12","templateOptions":{"content":{"heading2":"Personal Details","paragraph":"Please complete the remaining information to finalise your quote."}},"validators": {"validation": Validators.compose([])}}</v>
      </c>
      <c r="BF34" s="7" t="str">
        <f ca="1" xml:space="preserve">
IF(Table_Question_Sets[[#This Row],[Row]]="Yes","]},{""className"": ""row"",""fieldGroup"": [","")&amp;
Table_Question_Sets[[#This Row],[Config Field]]</f>
        <v>{"key": "yourDetailsHeading","type": "content-field","className":"col-xs-12","templateOptions":{"content":{"heading2":"Personal Details","paragraph":"Please complete the remaining information to finalise your quote."}},"validators": {"validation": Validators.compose([])}}</v>
      </c>
      <c r="BG3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7" t="str">
        <f>IF(AND(Table_Question_Sets[[#This Row],[Header]]="",Table_Question_Sets[[#This Row],[Property]]&lt;&gt;"",Table_Question_Sets[[#This Row],[Field Type]]&lt;&gt;""),
""""&amp;Table_Question_Sets[[#This Row],[Key]]&amp;"""","")</f>
        <v>"yourDetailsHeading"</v>
      </c>
      <c r="BJ3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"yourDetailsHeading","fullName","DOB","contactHeading","contactAddress","contactTown","contactState","contactPostcode","postalAddressDifferent","postalHeading","postalAddress","postalTown","postalState","postalPostcode"</v>
      </c>
      <c r="BK34" s="7" t="str">
        <f>IF(AND(Table_Question_Sets[[#This Row],[Header]]&lt;&gt;"Yes",Table_Question_Sets[[#This Row],[Property]]&lt;&gt;"",Table_Question_Sets[[#This Row],[Workflow Role]]&lt;&gt;""),
""""&amp;Table_Question_Sets[[#This Row],[Workflow Role]]&amp;""":"""&amp;Table_Question_Sets[[#This Row],[Key]]&amp;"""","")</f>
        <v/>
      </c>
      <c r="BL34" s="7">
        <f ca="1">IF(Table_Question_Sets[[#This Row],[Header]]="Yes","",_xlfn.NUMBERVALUE(INDIRECT(SUBSTITUTE(ADDRESS(1,COLUMN(),4),"1","")&amp;ROW()+1))+IF(OR(Table_Question_Sets[[#This Row],[Value]]&lt;&gt;"",AND(Table_Question_Sets[[#This Row],[Data Type]]="Repeating",Table_Question_Sets[[#This Row],[Calculation Repeating]]&lt;&gt;"")),1,0))</f>
        <v>0</v>
      </c>
      <c r="BM34" s="7" t="str">
        <f ca="1" xml:space="preserve">
IF(Table_Question_Sets[[#This Row],[Data Type]]="Repeating",
OFFSET(Table_Repeating_Question_Sets[[#Headers],[Property]],MATCH(Table_Question_Sets[[#This Row],[Property]],Table_Repeating_Question_Sets[Property],0),MATCH("Calculation",Table_Repeating_Question_Sets[#Headers],0)-1,1,1),
"")</f>
        <v/>
      </c>
      <c r="BN3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4" s="7" t="str">
        <f ca="1">IF(ISNUMBER(Table_Question_Sets[[#This Row],[Config Use Row]]),INDEX(Table_Question_Sets[Config Rollup],Table_Question_Sets[[#This Row],[Config Use Row]]),"")</f>
        <v/>
      </c>
      <c r="BQ34" s="7" t="str">
        <f ca="1">IF(ISNUMBER(Table_Question_Sets[[#This Row],[Config Use Row]]),INDEX(Table_Question_Sets[Config Keys Nested Rollup],Table_Question_Sets[[#This Row],[Config Use Row]]),"")</f>
        <v/>
      </c>
      <c r="BR34" s="7" t="str">
        <f ca="1">IF(ISNUMBER(Table_Question_Sets[[#This Row],[Config Use Row]]),INDEX(Table_Question_Sets[Calculation Rollup],Table_Question_Sets[[#This Row],[Config Use Row]]),"")</f>
        <v/>
      </c>
    </row>
    <row r="35" spans="2:70" s="12" customFormat="1" ht="21" customHeight="1">
      <c r="B35" s="97" t="s">
        <v>1027</v>
      </c>
      <c r="C35" s="88"/>
      <c r="D35"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5"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fullName</v>
      </c>
      <c r="F35" s="98" t="str">
        <f>IF(Table_Question_Sets[[#This Row],[Header]]="Yes","",IF(Table_Question_Sets[[#This Row],[Property]]&lt;&gt;"",SUBSTITUTE(Table_Question_Sets[[#This Row],[Property]]," ",""),""))</f>
        <v>FullName</v>
      </c>
      <c r="G35" s="50"/>
      <c r="H35" s="97" t="s">
        <v>47</v>
      </c>
      <c r="I35" s="97" t="s">
        <v>47</v>
      </c>
      <c r="J35" s="7"/>
      <c r="K35" s="99"/>
      <c r="L35" s="45"/>
      <c r="M35" s="45"/>
      <c r="N35" s="34"/>
      <c r="O35" s="87"/>
      <c r="P35" s="87"/>
      <c r="Q35" s="87"/>
      <c r="R35" s="87"/>
      <c r="S35" s="87"/>
      <c r="T35" s="97" t="s">
        <v>1038</v>
      </c>
      <c r="U35" s="8"/>
      <c r="V35" s="97"/>
      <c r="W35" s="97"/>
      <c r="X35" s="7"/>
      <c r="Y35" s="8"/>
      <c r="Z35" s="8"/>
      <c r="AA35" s="8"/>
      <c r="AB35" s="8"/>
      <c r="AC35" s="8"/>
      <c r="AD35" s="97"/>
      <c r="AE35" s="97"/>
      <c r="AF35" s="7"/>
      <c r="AG35" s="7"/>
      <c r="AH35" s="100"/>
      <c r="AI35" s="109"/>
      <c r="AJ35" s="68"/>
      <c r="AK35"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5" s="102"/>
      <c r="AM35"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5"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5" s="97"/>
      <c r="AP35" s="15"/>
      <c r="AQ35" s="7"/>
      <c r="AR35" s="7"/>
      <c r="AS35" s="7"/>
      <c r="AT35" s="7"/>
      <c r="AU35" s="7"/>
      <c r="AV35"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5" s="104" t="str">
        <f>IF(OR(Table_Question_Sets[[#This Row],[Header]]="Yes",Table_Question_Sets[[#This Row],[Text]]=""),"",IF(OR(Table_Question_Sets[[#This Row],[Text]]="true",Table_Question_Sets[[#This Row],[Text]]="false",ISNUMBER(Table_Question_Sets[[#This Row],[Text]])),Table_Question_Sets[[#This Row],[Text]],""""&amp;Table_Question_Sets[[#This Row],[Text]]&amp;""""))</f>
        <v/>
      </c>
      <c r="AX35" s="105" t="str">
        <f>IF(AND(Table_Question_Sets[[#This Row],[Header]]&lt;&gt;"Yes",Table_Question_Sets[[#This Row],[Property]]&lt;&gt;"",Table_Question_Sets[[#This Row],[Summary Label]]&lt;&gt;""),""""&amp;Table_Question_Sets[[#This Row],[Key]]&amp;""": """&amp;Table_Question_Sets[[#This Row],[Summary Label]]&amp;"""","")</f>
        <v/>
      </c>
      <c r="AY35" s="105">
        <f ca="1">IF(Table_Question_Sets[[#This Row],[Header]]="Yes","",_xlfn.NUMBERVALUE(INDIRECT(SUBSTITUTE(ADDRESS(1,COLUMN(),4),"1","")&amp;ROW()-1))+IF(Table_Question_Sets[[#This Row],[Property]]&lt;&gt;"",1,0))</f>
        <v>5</v>
      </c>
      <c r="AZ35" s="105">
        <f ca="1">IF(Table_Question_Sets[[#This Row],[Header]]="Yes","",_xlfn.NUMBERVALUE(INDIRECT(SUBSTITUTE(ADDRESS(1,COLUMN(),4),"1","")&amp;ROW()+1))+IF(Table_Question_Sets[[#This Row],[Property]]&lt;&gt;"",1,0))</f>
        <v>13</v>
      </c>
      <c r="BA35" s="105"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5"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"templateOptions":{"label":"Full name of the insured"}</v>
      </c>
      <c r="BE35"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"fullName","type": "input-field","className":"col-xs-12 col-md-6","templateOptions":{"label":"Full name of the insured"},"validators": {"validation": Validators.compose([])}}</v>
      </c>
      <c r="BF35" s="98" t="str">
        <f ca="1" xml:space="preserve">
IF(Table_Question_Sets[[#This Row],[Row]]="Yes","]},{""className"": ""row"",""fieldGroup"": [","")&amp;
Table_Question_Sets[[#This Row],[Config Field]]</f>
        <v>{"key": "fullName","type": "input-field","className":"col-xs-12 col-md-6","templateOptions":{"label":"Full name of the insured"},"validators": {"validation": Validators.compose([])}}</v>
      </c>
      <c r="BG35"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5"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101" t="str">
        <f>IF(AND(Table_Question_Sets[[#This Row],[Header]]="",Table_Question_Sets[[#This Row],[Property]]&lt;&gt;"",Table_Question_Sets[[#This Row],[Field Type]]&lt;&gt;""),
""""&amp;Table_Question_Sets[[#This Row],[Key]]&amp;"""","")</f>
        <v>"fullName"</v>
      </c>
      <c r="BJ35"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"fullName","DOB","contactHeading","contactAddress","contactTown","contactState","contactPostcode","postalAddressDifferent","postalHeading","postalAddress","postalTown","postalState","postalPostcode"</v>
      </c>
      <c r="BK35" s="101" t="str">
        <f>IF(AND(Table_Question_Sets[[#This Row],[Header]]&lt;&gt;"Yes",Table_Question_Sets[[#This Row],[Property]]&lt;&gt;"",Table_Question_Sets[[#This Row],[Workflow Role]]&lt;&gt;""),
""""&amp;Table_Question_Sets[[#This Row],[Workflow Role]]&amp;""":"""&amp;Table_Question_Sets[[#This Row],[Key]]&amp;"""","")</f>
        <v/>
      </c>
      <c r="BL35" s="101">
        <f ca="1">IF(Table_Question_Sets[[#This Row],[Header]]="Yes","",_xlfn.NUMBERVALUE(INDIRECT(SUBSTITUTE(ADDRESS(1,COLUMN(),4),"1","")&amp;ROW()+1))+IF(OR(Table_Question_Sets[[#This Row],[Value]]&lt;&gt;"",AND(Table_Question_Sets[[#This Row],[Data Type]]="Repeating",Table_Question_Sets[[#This Row],[Calculation Repeating]]&lt;&gt;"")),1,0))</f>
        <v>0</v>
      </c>
      <c r="BM35" s="101" t="str">
        <f ca="1" xml:space="preserve">
IF(Table_Question_Sets[[#This Row],[Data Type]]="Repeating",
OFFSET(Table_Repeating_Question_Sets[[#Headers],[Property]],MATCH(Table_Question_Sets[[#This Row],[Property]],Table_Repeating_Question_Sets[Property],0),MATCH("Calculation",Table_Repeating_Question_Sets[#Headers],0)-1,1,1),
"")</f>
        <v/>
      </c>
      <c r="BN35"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5"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5" s="101" t="str">
        <f ca="1">IF(ISNUMBER(Table_Question_Sets[[#This Row],[Config Use Row]]),INDEX(Table_Question_Sets[Config Rollup],Table_Question_Sets[[#This Row],[Config Use Row]]),"")</f>
        <v/>
      </c>
      <c r="BQ35" s="101" t="str">
        <f ca="1">IF(ISNUMBER(Table_Question_Sets[[#This Row],[Config Use Row]]),INDEX(Table_Question_Sets[Config Keys Nested Rollup],Table_Question_Sets[[#This Row],[Config Use Row]]),"")</f>
        <v/>
      </c>
      <c r="BR35" s="101" t="str">
        <f ca="1">IF(ISNUMBER(Table_Question_Sets[[#This Row],[Config Use Row]]),INDEX(Table_Question_Sets[Calculation Rollup],Table_Question_Sets[[#This Row],[Config Use Row]]),"")</f>
        <v/>
      </c>
    </row>
    <row r="36" spans="2:70" s="12" customFormat="1" ht="21" customHeight="1">
      <c r="B36" s="97" t="s">
        <v>1028</v>
      </c>
      <c r="C36" s="88"/>
      <c r="D36"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6"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DOB</v>
      </c>
      <c r="F36" s="98" t="str">
        <f>IF(Table_Question_Sets[[#This Row],[Header]]="Yes","",IF(Table_Question_Sets[[#This Row],[Property]]&lt;&gt;"",SUBSTITUTE(Table_Question_Sets[[#This Row],[Property]]," ",""),""))</f>
        <v>DOB</v>
      </c>
      <c r="G36" s="50"/>
      <c r="H36" s="97" t="s">
        <v>79</v>
      </c>
      <c r="I36" s="97" t="s">
        <v>79</v>
      </c>
      <c r="J36" s="7"/>
      <c r="K36" s="99"/>
      <c r="L36" s="45"/>
      <c r="M36" s="45"/>
      <c r="N36" s="34"/>
      <c r="O36" s="87"/>
      <c r="P36" s="87"/>
      <c r="Q36" s="87"/>
      <c r="R36" s="87"/>
      <c r="S36" s="34" t="s">
        <v>1045</v>
      </c>
      <c r="T36" s="97" t="s">
        <v>111</v>
      </c>
      <c r="U36" s="8"/>
      <c r="V36" s="97"/>
      <c r="W36" s="97"/>
      <c r="X36" s="7"/>
      <c r="Y36" s="8"/>
      <c r="Z36" s="8"/>
      <c r="AA36" s="8"/>
      <c r="AB36" s="8"/>
      <c r="AC36" s="8"/>
      <c r="AD36" s="97"/>
      <c r="AE36" s="97"/>
      <c r="AF36" s="7"/>
      <c r="AG36" s="7"/>
      <c r="AH36" s="100"/>
      <c r="AI36" s="109"/>
      <c r="AJ36" s="68"/>
      <c r="AK36"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6" s="102"/>
      <c r="AM36"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6"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6" s="97"/>
      <c r="AP36" s="15"/>
      <c r="AQ36" s="7"/>
      <c r="AR36" s="7"/>
      <c r="AS36" s="7"/>
      <c r="AT36" s="7"/>
      <c r="AU36" s="7"/>
      <c r="AV36"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6" s="104" t="str">
        <f>IF(OR(Table_Question_Sets[[#This Row],[Header]]="Yes",Table_Question_Sets[[#This Row],[Text]]=""),"",IF(OR(Table_Question_Sets[[#This Row],[Text]]="true",Table_Question_Sets[[#This Row],[Text]]="false",ISNUMBER(Table_Question_Sets[[#This Row],[Text]])),Table_Question_Sets[[#This Row],[Text]],""""&amp;Table_Question_Sets[[#This Row],[Text]]&amp;""""))</f>
        <v/>
      </c>
      <c r="AX36" s="105" t="str">
        <f>IF(AND(Table_Question_Sets[[#This Row],[Header]]&lt;&gt;"Yes",Table_Question_Sets[[#This Row],[Property]]&lt;&gt;"",Table_Question_Sets[[#This Row],[Summary Label]]&lt;&gt;""),""""&amp;Table_Question_Sets[[#This Row],[Key]]&amp;""": """&amp;Table_Question_Sets[[#This Row],[Summary Label]]&amp;"""","")</f>
        <v/>
      </c>
      <c r="AY36" s="105">
        <f ca="1">IF(Table_Question_Sets[[#This Row],[Header]]="Yes","",_xlfn.NUMBERVALUE(INDIRECT(SUBSTITUTE(ADDRESS(1,COLUMN(),4),"1","")&amp;ROW()-1))+IF(Table_Question_Sets[[#This Row],[Property]]&lt;&gt;"",1,0))</f>
        <v>6</v>
      </c>
      <c r="AZ36" s="105">
        <f ca="1">IF(Table_Question_Sets[[#This Row],[Header]]="Yes","",_xlfn.NUMBERVALUE(INDIRECT(SUBSTITUTE(ADDRESS(1,COLUMN(),4),"1","")&amp;ROW()+1))+IF(Table_Question_Sets[[#This Row],[Property]]&lt;&gt;"",1,0))</f>
        <v>12</v>
      </c>
      <c r="BA36" s="105"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0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Validators.compose([ValidationService.isDate()])}</v>
      </c>
      <c r="BC36" s="10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6" s="10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"templateOptions":{"container":{"style":"width:200px;"},"label":"Date of birth","addonLeft":{"class":"glyphicon glyphicon-calendar"}}</v>
      </c>
      <c r="BE36"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"DOB","type": "datepicker-field","className":"col-xs-12 col-md-6","templateOptions":{"container":{"style":"width:200px;"},"label":"Date of birth","addonLeft":{"class":"glyphicon glyphicon-calendar"}},"validators": {"validation": Validators.compose([ValidationService.isDate()])}}</v>
      </c>
      <c r="BF36" s="98" t="str">
        <f ca="1" xml:space="preserve">
IF(Table_Question_Sets[[#This Row],[Row]]="Yes","]},{""className"": ""row"",""fieldGroup"": [","")&amp;
Table_Question_Sets[[#This Row],[Config Field]]</f>
        <v>{"key": "DOB","type": "datepicker-field","className":"col-xs-12 col-md-6","templateOptions":{"container":{"style":"width:200px;"},"label":"Date of birth","addonLeft":{"class":"glyphicon glyphicon-calendar"}},"validators": {"validation": Validators.compose([ValidationService.isDate()])}}</v>
      </c>
      <c r="BG36"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6"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101" t="str">
        <f>IF(AND(Table_Question_Sets[[#This Row],[Header]]="",Table_Question_Sets[[#This Row],[Property]]&lt;&gt;"",Table_Question_Sets[[#This Row],[Field Type]]&lt;&gt;""),
""""&amp;Table_Question_Sets[[#This Row],[Key]]&amp;"""","")</f>
        <v>"DOB"</v>
      </c>
      <c r="BJ36"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"DOB","contactHeading","contactAddress","contactTown","contactState","contactPostcode","postalAddressDifferent","postalHeading","postalAddress","postalTown","postalState","postalPostcode"</v>
      </c>
      <c r="BK36" s="101" t="str">
        <f>IF(AND(Table_Question_Sets[[#This Row],[Header]]&lt;&gt;"Yes",Table_Question_Sets[[#This Row],[Property]]&lt;&gt;"",Table_Question_Sets[[#This Row],[Workflow Role]]&lt;&gt;""),
""""&amp;Table_Question_Sets[[#This Row],[Workflow Role]]&amp;""":"""&amp;Table_Question_Sets[[#This Row],[Key]]&amp;"""","")</f>
        <v/>
      </c>
      <c r="BL36" s="101">
        <f ca="1">IF(Table_Question_Sets[[#This Row],[Header]]="Yes","",_xlfn.NUMBERVALUE(INDIRECT(SUBSTITUTE(ADDRESS(1,COLUMN(),4),"1","")&amp;ROW()+1))+IF(OR(Table_Question_Sets[[#This Row],[Value]]&lt;&gt;"",AND(Table_Question_Sets[[#This Row],[Data Type]]="Repeating",Table_Question_Sets[[#This Row],[Calculation Repeating]]&lt;&gt;"")),1,0))</f>
        <v>0</v>
      </c>
      <c r="BM36" s="101" t="str">
        <f ca="1" xml:space="preserve">
IF(Table_Question_Sets[[#This Row],[Data Type]]="Repeating",
OFFSET(Table_Repeating_Question_Sets[[#Headers],[Property]],MATCH(Table_Question_Sets[[#This Row],[Property]],Table_Repeating_Question_Sets[Property],0),MATCH("Calculation",Table_Repeating_Question_Sets[#Headers],0)-1,1,1),
"")</f>
        <v/>
      </c>
      <c r="BN36"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6"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6" s="101" t="str">
        <f ca="1">IF(ISNUMBER(Table_Question_Sets[[#This Row],[Config Use Row]]),INDEX(Table_Question_Sets[Config Rollup],Table_Question_Sets[[#This Row],[Config Use Row]]),"")</f>
        <v/>
      </c>
      <c r="BQ36" s="101" t="str">
        <f ca="1">IF(ISNUMBER(Table_Question_Sets[[#This Row],[Config Use Row]]),INDEX(Table_Question_Sets[Config Keys Nested Rollup],Table_Question_Sets[[#This Row],[Config Use Row]]),"")</f>
        <v/>
      </c>
      <c r="BR36" s="101" t="str">
        <f ca="1">IF(ISNUMBER(Table_Question_Sets[[#This Row],[Config Use Row]]),INDEX(Table_Question_Sets[Calculation Rollup],Table_Question_Sets[[#This Row],[Config Use Row]]),"")</f>
        <v/>
      </c>
    </row>
    <row r="37" spans="2:70" s="12" customFormat="1" ht="21" customHeight="1">
      <c r="B37" s="8" t="s">
        <v>114</v>
      </c>
      <c r="C37" s="88"/>
      <c r="D3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contactHeading</v>
      </c>
      <c r="F37" s="7" t="str">
        <f>IF(Table_Question_Sets[[#This Row],[Header]]="Yes","",IF(Table_Question_Sets[[#This Row],[Property]]&lt;&gt;"",SUBSTITUTE(Table_Question_Sets[[#This Row],[Property]]," ",""),""))</f>
        <v>ContactHeading</v>
      </c>
      <c r="G37" s="50"/>
      <c r="H37" s="8" t="s">
        <v>106</v>
      </c>
      <c r="I37" s="8" t="s">
        <v>106</v>
      </c>
      <c r="J37" s="8"/>
      <c r="K37" s="34"/>
      <c r="L37" s="44"/>
      <c r="M37" s="44"/>
      <c r="N37" s="36"/>
      <c r="O37" s="15">
        <v>12</v>
      </c>
      <c r="P37" s="34"/>
      <c r="Q37" s="34"/>
      <c r="R37" s="34"/>
      <c r="S37" s="34"/>
      <c r="T37" s="7"/>
      <c r="U37" s="7"/>
      <c r="V37" s="7"/>
      <c r="W37" s="7"/>
      <c r="X37" s="7"/>
      <c r="Y37" s="8" t="s">
        <v>115</v>
      </c>
      <c r="Z37" s="7"/>
      <c r="AA37" s="8"/>
      <c r="AB37" s="8"/>
      <c r="AC37" s="8"/>
      <c r="AD37" s="7"/>
      <c r="AE37" s="7"/>
      <c r="AF37" s="8"/>
      <c r="AG37" s="8"/>
      <c r="AH37" s="44"/>
      <c r="AI37" s="44"/>
      <c r="AJ37" s="68"/>
      <c r="AK3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7" s="88"/>
      <c r="AM3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7" s="7"/>
      <c r="AP37" s="15"/>
      <c r="AQ37" s="7"/>
      <c r="AR37" s="7"/>
      <c r="AS37" s="7"/>
      <c r="AT37" s="7"/>
      <c r="AU37" s="7"/>
      <c r="AV3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7" s="15" t="str">
        <f>IF(OR(Table_Question_Sets[[#This Row],[Header]]="Yes",Table_Question_Sets[[#This Row],[Text]]=""),"",IF(OR(Table_Question_Sets[[#This Row],[Text]]="true",Table_Question_Sets[[#This Row],[Text]]="false",ISNUMBER(Table_Question_Sets[[#This Row],[Text]])),Table_Question_Sets[[#This Row],[Text]],""""&amp;Table_Question_Sets[[#This Row],[Text]]&amp;""""))</f>
        <v/>
      </c>
      <c r="AX37" s="15" t="str">
        <f>IF(AND(Table_Question_Sets[[#This Row],[Header]]&lt;&gt;"Yes",Table_Question_Sets[[#This Row],[Property]]&lt;&gt;"",Table_Question_Sets[[#This Row],[Summary Label]]&lt;&gt;""),""""&amp;Table_Question_Sets[[#This Row],[Key]]&amp;""": """&amp;Table_Question_Sets[[#This Row],[Summary Label]]&amp;"""","")</f>
        <v/>
      </c>
      <c r="AY37" s="15">
        <f ca="1">IF(Table_Question_Sets[[#This Row],[Header]]="Yes","",_xlfn.NUMBERVALUE(INDIRECT(SUBSTITUTE(ADDRESS(1,COLUMN(),4),"1","")&amp;ROW()-1))+IF(Table_Question_Sets[[#This Row],[Property]]&lt;&gt;"",1,0))</f>
        <v>7</v>
      </c>
      <c r="AZ37" s="15">
        <f ca="1">IF(Table_Question_Sets[[#This Row],[Header]]="Yes","",_xlfn.NUMBERVALUE(INDIRECT(SUBSTITUTE(ADDRESS(1,COLUMN(),4),"1","")&amp;ROW()+1))+IF(Table_Question_Sets[[#This Row],[Property]]&lt;&gt;"",1,0))</f>
        <v>11</v>
      </c>
      <c r="BA37" s="15"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"templateOptions":{"content":{"heading3":"Residential Address"}}</v>
      </c>
      <c r="BE3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"contactHeading","type": "content-field","className":"col-xs-12","templateOptions":{"content":{"heading3":"Residential Address"}},"validators": {"validation": Validators.compose([])}}</v>
      </c>
      <c r="BF37" s="7" t="str">
        <f ca="1" xml:space="preserve">
IF(Table_Question_Sets[[#This Row],[Row]]="Yes","]},{""className"": ""row"",""fieldGroup"": [","")&amp;
Table_Question_Sets[[#This Row],[Config Field]]</f>
        <v>{"key": "contactHeading","type": "content-field","className":"col-xs-12","templateOptions":{"content":{"heading3":"Residential Address"}},"validators": {"validation": Validators.compose([])}}</v>
      </c>
      <c r="BG3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7" t="str">
        <f>IF(AND(Table_Question_Sets[[#This Row],[Header]]="",Table_Question_Sets[[#This Row],[Property]]&lt;&gt;"",Table_Question_Sets[[#This Row],[Field Type]]&lt;&gt;""),
""""&amp;Table_Question_Sets[[#This Row],[Key]]&amp;"""","")</f>
        <v>"contactHeading"</v>
      </c>
      <c r="BJ3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"contactHeading","contactAddress","contactTown","contactState","contactPostcode","postalAddressDifferent","postalHeading","postalAddress","postalTown","postalState","postalPostcode"</v>
      </c>
      <c r="BK37" s="7" t="str">
        <f>IF(AND(Table_Question_Sets[[#This Row],[Header]]&lt;&gt;"Yes",Table_Question_Sets[[#This Row],[Property]]&lt;&gt;"",Table_Question_Sets[[#This Row],[Workflow Role]]&lt;&gt;""),
""""&amp;Table_Question_Sets[[#This Row],[Workflow Role]]&amp;""":"""&amp;Table_Question_Sets[[#This Row],[Key]]&amp;"""","")</f>
        <v/>
      </c>
      <c r="BL37" s="7">
        <f ca="1">IF(Table_Question_Sets[[#This Row],[Header]]="Yes","",_xlfn.NUMBERVALUE(INDIRECT(SUBSTITUTE(ADDRESS(1,COLUMN(),4),"1","")&amp;ROW()+1))+IF(OR(Table_Question_Sets[[#This Row],[Value]]&lt;&gt;"",AND(Table_Question_Sets[[#This Row],[Data Type]]="Repeating",Table_Question_Sets[[#This Row],[Calculation Repeating]]&lt;&gt;"")),1,0))</f>
        <v>0</v>
      </c>
      <c r="BM37" s="7" t="str">
        <f ca="1" xml:space="preserve">
IF(Table_Question_Sets[[#This Row],[Data Type]]="Repeating",
OFFSET(Table_Repeating_Question_Sets[[#Headers],[Property]],MATCH(Table_Question_Sets[[#This Row],[Property]],Table_Repeating_Question_Sets[Property],0),MATCH("Calculation",Table_Repeating_Question_Sets[#Headers],0)-1,1,1),
"")</f>
        <v/>
      </c>
      <c r="BN3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7" s="7" t="str">
        <f ca="1">IF(ISNUMBER(Table_Question_Sets[[#This Row],[Config Use Row]]),INDEX(Table_Question_Sets[Config Rollup],Table_Question_Sets[[#This Row],[Config Use Row]]),"")</f>
        <v/>
      </c>
      <c r="BQ37" s="7" t="str">
        <f ca="1">IF(ISNUMBER(Table_Question_Sets[[#This Row],[Config Use Row]]),INDEX(Table_Question_Sets[Config Keys Nested Rollup],Table_Question_Sets[[#This Row],[Config Use Row]]),"")</f>
        <v/>
      </c>
      <c r="BR37" s="7" t="str">
        <f ca="1">IF(ISNUMBER(Table_Question_Sets[[#This Row],[Config Use Row]]),INDEX(Table_Question_Sets[Calculation Rollup],Table_Question_Sets[[#This Row],[Config Use Row]]),"")</f>
        <v/>
      </c>
    </row>
    <row r="38" spans="2:70" s="12" customFormat="1" ht="21" customHeight="1">
      <c r="B38" s="8" t="s">
        <v>116</v>
      </c>
      <c r="C38" s="88"/>
      <c r="D3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contactAddress</v>
      </c>
      <c r="F38" s="7" t="str">
        <f>IF(Table_Question_Sets[[#This Row],[Header]]="Yes","",IF(Table_Question_Sets[[#This Row],[Property]]&lt;&gt;"",SUBSTITUTE(Table_Question_Sets[[#This Row],[Property]]," ",""),""))</f>
        <v>ContactAddress</v>
      </c>
      <c r="G38" s="50"/>
      <c r="H38" s="7" t="s">
        <v>47</v>
      </c>
      <c r="I38" s="7" t="s">
        <v>47</v>
      </c>
      <c r="J38" s="7"/>
      <c r="K38" s="36" t="s">
        <v>71</v>
      </c>
      <c r="L38" s="44"/>
      <c r="M38" s="44"/>
      <c r="N38" s="15"/>
      <c r="O38" s="15">
        <v>12</v>
      </c>
      <c r="P38" s="15">
        <v>12</v>
      </c>
      <c r="Q38" s="15">
        <v>5</v>
      </c>
      <c r="R38" s="15"/>
      <c r="S38" s="15"/>
      <c r="T38" s="7" t="s">
        <v>117</v>
      </c>
      <c r="U38" s="7"/>
      <c r="V38" s="7"/>
      <c r="W38" s="7"/>
      <c r="X38" s="7"/>
      <c r="Y38" s="7"/>
      <c r="Z38" s="7"/>
      <c r="AA38" s="7"/>
      <c r="AB38" s="7"/>
      <c r="AC38" s="7"/>
      <c r="AD38" s="7"/>
      <c r="AE38" s="7"/>
      <c r="AF38" s="7"/>
      <c r="AG38" s="7"/>
      <c r="AH38" s="44"/>
      <c r="AI38" s="44"/>
      <c r="AJ38" s="7"/>
      <c r="AK3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8" s="88"/>
      <c r="AM3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8" s="7"/>
      <c r="AP38" s="15"/>
      <c r="AQ38" s="7"/>
      <c r="AR38" s="7"/>
      <c r="AS38" s="7"/>
      <c r="AT38" s="7"/>
      <c r="AU38" s="7"/>
      <c r="AV3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8" s="15" t="str">
        <f>IF(OR(Table_Question_Sets[[#This Row],[Header]]="Yes",Table_Question_Sets[[#This Row],[Text]]=""),"",IF(OR(Table_Question_Sets[[#This Row],[Text]]="true",Table_Question_Sets[[#This Row],[Text]]="false",ISNUMBER(Table_Question_Sets[[#This Row],[Text]])),Table_Question_Sets[[#This Row],[Text]],""""&amp;Table_Question_Sets[[#This Row],[Text]]&amp;""""))</f>
        <v/>
      </c>
      <c r="AX38" s="15" t="str">
        <f>IF(AND(Table_Question_Sets[[#This Row],[Header]]&lt;&gt;"Yes",Table_Question_Sets[[#This Row],[Property]]&lt;&gt;"",Table_Question_Sets[[#This Row],[Summary Label]]&lt;&gt;""),""""&amp;Table_Question_Sets[[#This Row],[Key]]&amp;""": """&amp;Table_Question_Sets[[#This Row],[Summary Label]]&amp;"""","")</f>
        <v/>
      </c>
      <c r="AY38" s="15">
        <f ca="1">IF(Table_Question_Sets[[#This Row],[Header]]="Yes","",_xlfn.NUMBERVALUE(INDIRECT(SUBSTITUTE(ADDRESS(1,COLUMN(),4),"1","")&amp;ROW()-1))+IF(Table_Question_Sets[[#This Row],[Property]]&lt;&gt;"",1,0))</f>
        <v>8</v>
      </c>
      <c r="AZ38" s="15">
        <f ca="1">IF(Table_Question_Sets[[#This Row],[Header]]="Yes","",_xlfn.NUMBERVALUE(INDIRECT(SUBSTITUTE(ADDRESS(1,COLUMN(),4),"1","")&amp;ROW()+1))+IF(Table_Question_Sets[[#This Row],[Property]]&lt;&gt;"",1,0))</f>
        <v>10</v>
      </c>
      <c r="BA38" s="15"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3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"contactAddress","type": "input-field","className":"col-xs-12 col-sm-12 col-md-5","templateOptions":{"label":"Address"},"validators": {"validation": Validators.compose([ValidationService.required('true', '')])}}</v>
      </c>
      <c r="BF38" s="7" t="str">
        <f ca="1" xml:space="preserve">
IF(Table_Question_Sets[[#This Row],[Row]]="Yes","]},{""className"": ""row"",""fieldGroup"": [","")&amp;
Table_Question_Sets[[#This Row],[Config Field]]</f>
        <v>{"key": "contactAddress","type": "input-field","className":"col-xs-12 col-sm-12 col-md-5","templateOptions":{"label":"Address"},"validators": {"validation": Validators.compose([ValidationService.required('true', '')])}}</v>
      </c>
      <c r="BG3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7" t="str">
        <f>IF(AND(Table_Question_Sets[[#This Row],[Header]]="",Table_Question_Sets[[#This Row],[Property]]&lt;&gt;"",Table_Question_Sets[[#This Row],[Field Type]]&lt;&gt;""),
""""&amp;Table_Question_Sets[[#This Row],[Key]]&amp;"""","")</f>
        <v>"contactAddress"</v>
      </c>
      <c r="BJ3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"contactAddress","contactTown","contactState","contactPostcode","postalAddressDifferent","postalHeading","postalAddress","postalTown","postalState","postalPostcode"</v>
      </c>
      <c r="BK38" s="7" t="str">
        <f>IF(AND(Table_Question_Sets[[#This Row],[Header]]&lt;&gt;"Yes",Table_Question_Sets[[#This Row],[Property]]&lt;&gt;"",Table_Question_Sets[[#This Row],[Workflow Role]]&lt;&gt;""),
""""&amp;Table_Question_Sets[[#This Row],[Workflow Role]]&amp;""":"""&amp;Table_Question_Sets[[#This Row],[Key]]&amp;"""","")</f>
        <v/>
      </c>
      <c r="BL38" s="7">
        <f ca="1">IF(Table_Question_Sets[[#This Row],[Header]]="Yes","",_xlfn.NUMBERVALUE(INDIRECT(SUBSTITUTE(ADDRESS(1,COLUMN(),4),"1","")&amp;ROW()+1))+IF(OR(Table_Question_Sets[[#This Row],[Value]]&lt;&gt;"",AND(Table_Question_Sets[[#This Row],[Data Type]]="Repeating",Table_Question_Sets[[#This Row],[Calculation Repeating]]&lt;&gt;"")),1,0))</f>
        <v>0</v>
      </c>
      <c r="BM38" s="7" t="str">
        <f ca="1" xml:space="preserve">
IF(Table_Question_Sets[[#This Row],[Data Type]]="Repeating",
OFFSET(Table_Repeating_Question_Sets[[#Headers],[Property]],MATCH(Table_Question_Sets[[#This Row],[Property]],Table_Repeating_Question_Sets[Property],0),MATCH("Calculation",Table_Repeating_Question_Sets[#Headers],0)-1,1,1),
"")</f>
        <v/>
      </c>
      <c r="BN3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8" s="7" t="str">
        <f ca="1">IF(ISNUMBER(Table_Question_Sets[[#This Row],[Config Use Row]]),INDEX(Table_Question_Sets[Config Rollup],Table_Question_Sets[[#This Row],[Config Use Row]]),"")</f>
        <v/>
      </c>
      <c r="BQ38" s="7" t="str">
        <f ca="1">IF(ISNUMBER(Table_Question_Sets[[#This Row],[Config Use Row]]),INDEX(Table_Question_Sets[Config Keys Nested Rollup],Table_Question_Sets[[#This Row],[Config Use Row]]),"")</f>
        <v/>
      </c>
      <c r="BR38" s="7" t="str">
        <f ca="1">IF(ISNUMBER(Table_Question_Sets[[#This Row],[Config Use Row]]),INDEX(Table_Question_Sets[Calculation Rollup],Table_Question_Sets[[#This Row],[Config Use Row]]),"")</f>
        <v/>
      </c>
    </row>
    <row r="39" spans="2:70" s="12" customFormat="1" ht="21" customHeight="1">
      <c r="B39" s="8" t="s">
        <v>118</v>
      </c>
      <c r="C39" s="88"/>
      <c r="D3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3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contactTown</v>
      </c>
      <c r="F39" s="7" t="str">
        <f>IF(Table_Question_Sets[[#This Row],[Header]]="Yes","",IF(Table_Question_Sets[[#This Row],[Property]]&lt;&gt;"",SUBSTITUTE(Table_Question_Sets[[#This Row],[Property]]," ",""),""))</f>
        <v>ContactTown</v>
      </c>
      <c r="G39" s="50"/>
      <c r="H39" s="7" t="s">
        <v>47</v>
      </c>
      <c r="I39" s="7" t="s">
        <v>47</v>
      </c>
      <c r="J39" s="7"/>
      <c r="K39" s="36" t="s">
        <v>71</v>
      </c>
      <c r="L39" s="44"/>
      <c r="M39" s="44"/>
      <c r="N39" s="15"/>
      <c r="O39" s="15">
        <v>12</v>
      </c>
      <c r="P39" s="15">
        <v>6</v>
      </c>
      <c r="Q39" s="15">
        <v>3</v>
      </c>
      <c r="R39" s="15"/>
      <c r="S39" s="15"/>
      <c r="T39" s="8" t="s">
        <v>119</v>
      </c>
      <c r="U39" s="8"/>
      <c r="V39" s="7"/>
      <c r="W39" s="7"/>
      <c r="X39" s="7"/>
      <c r="Y39" s="7"/>
      <c r="Z39" s="7"/>
      <c r="AA39" s="7"/>
      <c r="AB39" s="7"/>
      <c r="AC39" s="7"/>
      <c r="AD39" s="7"/>
      <c r="AE39" s="7"/>
      <c r="AF39" s="7"/>
      <c r="AG39" s="7"/>
      <c r="AH39" s="44"/>
      <c r="AI39" s="44"/>
      <c r="AJ39" s="7"/>
      <c r="AK3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9" s="88"/>
      <c r="AM3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9" s="7"/>
      <c r="AP39" s="15"/>
      <c r="AQ39" s="7"/>
      <c r="AR39" s="7"/>
      <c r="AS39" s="7"/>
      <c r="AT39" s="7"/>
      <c r="AU39" s="7"/>
      <c r="AV3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39" s="15" t="str">
        <f>IF(OR(Table_Question_Sets[[#This Row],[Header]]="Yes",Table_Question_Sets[[#This Row],[Text]]=""),"",IF(OR(Table_Question_Sets[[#This Row],[Text]]="true",Table_Question_Sets[[#This Row],[Text]]="false",ISNUMBER(Table_Question_Sets[[#This Row],[Text]])),Table_Question_Sets[[#This Row],[Text]],""""&amp;Table_Question_Sets[[#This Row],[Text]]&amp;""""))</f>
        <v/>
      </c>
      <c r="AX39" s="15" t="str">
        <f>IF(AND(Table_Question_Sets[[#This Row],[Header]]&lt;&gt;"Yes",Table_Question_Sets[[#This Row],[Property]]&lt;&gt;"",Table_Question_Sets[[#This Row],[Summary Label]]&lt;&gt;""),""""&amp;Table_Question_Sets[[#This Row],[Key]]&amp;""": """&amp;Table_Question_Sets[[#This Row],[Summary Label]]&amp;"""","")</f>
        <v/>
      </c>
      <c r="AY39" s="15">
        <f ca="1">IF(Table_Question_Sets[[#This Row],[Header]]="Yes","",_xlfn.NUMBERVALUE(INDIRECT(SUBSTITUTE(ADDRESS(1,COLUMN(),4),"1","")&amp;ROW()-1))+IF(Table_Question_Sets[[#This Row],[Property]]&lt;&gt;"",1,0))</f>
        <v>9</v>
      </c>
      <c r="AZ39" s="15">
        <f ca="1">IF(Table_Question_Sets[[#This Row],[Header]]="Yes","",_xlfn.NUMBERVALUE(INDIRECT(SUBSTITUTE(ADDRESS(1,COLUMN(),4),"1","")&amp;ROW()+1))+IF(Table_Question_Sets[[#This Row],[Property]]&lt;&gt;"",1,0))</f>
        <v>9</v>
      </c>
      <c r="BA39" s="15"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3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"contactTown","type": "input-field","className":"col-xs-12 col-sm-6 col-md-3","templateOptions":{"label":"Town"},"validators": {"validation": Validators.compose([ValidationService.required('true', '')])}}</v>
      </c>
      <c r="BF39" s="7" t="str">
        <f ca="1" xml:space="preserve">
IF(Table_Question_Sets[[#This Row],[Row]]="Yes","]},{""className"": ""row"",""fieldGroup"": [","")&amp;
Table_Question_Sets[[#This Row],[Config Field]]</f>
        <v>{"key": "contactTown","type": "input-field","className":"col-xs-12 col-sm-6 col-md-3","templateOptions":{"label":"Town"},"validators": {"validation": Validators.compose([ValidationService.required('true', '')])}}</v>
      </c>
      <c r="BG3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3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7" t="str">
        <f>IF(AND(Table_Question_Sets[[#This Row],[Header]]="",Table_Question_Sets[[#This Row],[Property]]&lt;&gt;"",Table_Question_Sets[[#This Row],[Field Type]]&lt;&gt;""),
""""&amp;Table_Question_Sets[[#This Row],[Key]]&amp;"""","")</f>
        <v>"contactTown"</v>
      </c>
      <c r="BJ3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"contactTown","contactState","contactPostcode","postalAddressDifferent","postalHeading","postalAddress","postalTown","postalState","postalPostcode"</v>
      </c>
      <c r="BK39" s="7" t="str">
        <f>IF(AND(Table_Question_Sets[[#This Row],[Header]]&lt;&gt;"Yes",Table_Question_Sets[[#This Row],[Property]]&lt;&gt;"",Table_Question_Sets[[#This Row],[Workflow Role]]&lt;&gt;""),
""""&amp;Table_Question_Sets[[#This Row],[Workflow Role]]&amp;""":"""&amp;Table_Question_Sets[[#This Row],[Key]]&amp;"""","")</f>
        <v/>
      </c>
      <c r="BL39" s="7">
        <f ca="1">IF(Table_Question_Sets[[#This Row],[Header]]="Yes","",_xlfn.NUMBERVALUE(INDIRECT(SUBSTITUTE(ADDRESS(1,COLUMN(),4),"1","")&amp;ROW()+1))+IF(OR(Table_Question_Sets[[#This Row],[Value]]&lt;&gt;"",AND(Table_Question_Sets[[#This Row],[Data Type]]="Repeating",Table_Question_Sets[[#This Row],[Calculation Repeating]]&lt;&gt;"")),1,0))</f>
        <v>0</v>
      </c>
      <c r="BM39" s="7" t="str">
        <f ca="1" xml:space="preserve">
IF(Table_Question_Sets[[#This Row],[Data Type]]="Repeating",
OFFSET(Table_Repeating_Question_Sets[[#Headers],[Property]],MATCH(Table_Question_Sets[[#This Row],[Property]],Table_Repeating_Question_Sets[Property],0),MATCH("Calculation",Table_Repeating_Question_Sets[#Headers],0)-1,1,1),
"")</f>
        <v/>
      </c>
      <c r="BN3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9" s="7" t="str">
        <f ca="1">IF(ISNUMBER(Table_Question_Sets[[#This Row],[Config Use Row]]),INDEX(Table_Question_Sets[Config Rollup],Table_Question_Sets[[#This Row],[Config Use Row]]),"")</f>
        <v/>
      </c>
      <c r="BQ39" s="7" t="str">
        <f ca="1">IF(ISNUMBER(Table_Question_Sets[[#This Row],[Config Use Row]]),INDEX(Table_Question_Sets[Config Keys Nested Rollup],Table_Question_Sets[[#This Row],[Config Use Row]]),"")</f>
        <v/>
      </c>
      <c r="BR39" s="7" t="str">
        <f ca="1">IF(ISNUMBER(Table_Question_Sets[[#This Row],[Config Use Row]]),INDEX(Table_Question_Sets[Calculation Rollup],Table_Question_Sets[[#This Row],[Config Use Row]]),"")</f>
        <v/>
      </c>
    </row>
    <row r="40" spans="2:70" s="12" customFormat="1" ht="21" customHeight="1">
      <c r="B40" s="88" t="s">
        <v>120</v>
      </c>
      <c r="C40" s="88"/>
      <c r="D4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contactState</v>
      </c>
      <c r="F40" s="7" t="str">
        <f>IF(Table_Question_Sets[[#This Row],[Header]]="Yes","",IF(Table_Question_Sets[[#This Row],[Property]]&lt;&gt;"",SUBSTITUTE(Table_Question_Sets[[#This Row],[Property]]," ",""),""))</f>
        <v>ContactState</v>
      </c>
      <c r="G40" s="50"/>
      <c r="H40" s="7" t="s">
        <v>47</v>
      </c>
      <c r="I40" s="7" t="s">
        <v>121</v>
      </c>
      <c r="J40" s="8" t="s">
        <v>122</v>
      </c>
      <c r="K40" s="36" t="s">
        <v>71</v>
      </c>
      <c r="L40" s="44"/>
      <c r="M40" s="44"/>
      <c r="N40" s="15"/>
      <c r="O40" s="15">
        <v>6</v>
      </c>
      <c r="P40" s="15">
        <v>3</v>
      </c>
      <c r="Q40" s="15">
        <v>2</v>
      </c>
      <c r="R40" s="15"/>
      <c r="S40" s="15"/>
      <c r="T40" s="8" t="s">
        <v>122</v>
      </c>
      <c r="U40" s="8"/>
      <c r="V40" s="7"/>
      <c r="W40" s="7"/>
      <c r="X40" s="7"/>
      <c r="Y40" s="7"/>
      <c r="Z40" s="7"/>
      <c r="AA40" s="7"/>
      <c r="AB40" s="7"/>
      <c r="AC40" s="7"/>
      <c r="AD40" s="8" t="s">
        <v>121</v>
      </c>
      <c r="AE40" s="7"/>
      <c r="AF40" s="7"/>
      <c r="AG40" s="7"/>
      <c r="AH40" s="44"/>
      <c r="AI40" s="44"/>
      <c r="AJ40" s="7"/>
      <c r="AK4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0" s="88"/>
      <c r="AM4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0" s="7"/>
      <c r="AP40" s="15"/>
      <c r="AQ40" s="7"/>
      <c r="AR40" s="7"/>
      <c r="AS40" s="7"/>
      <c r="AT40" s="7"/>
      <c r="AU40" s="7"/>
      <c r="AV4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0" s="15" t="str">
        <f>IF(OR(Table_Question_Sets[[#This Row],[Header]]="Yes",Table_Question_Sets[[#This Row],[Text]]=""),"",IF(OR(Table_Question_Sets[[#This Row],[Text]]="true",Table_Question_Sets[[#This Row],[Text]]="false",ISNUMBER(Table_Question_Sets[[#This Row],[Text]])),Table_Question_Sets[[#This Row],[Text]],""""&amp;Table_Question_Sets[[#This Row],[Text]]&amp;""""))</f>
        <v/>
      </c>
      <c r="AX40" s="15" t="str">
        <f>IF(AND(Table_Question_Sets[[#This Row],[Header]]&lt;&gt;"Yes",Table_Question_Sets[[#This Row],[Property]]&lt;&gt;"",Table_Question_Sets[[#This Row],[Summary Label]]&lt;&gt;""),""""&amp;Table_Question_Sets[[#This Row],[Key]]&amp;""": """&amp;Table_Question_Sets[[#This Row],[Summary Label]]&amp;"""","")</f>
        <v/>
      </c>
      <c r="AY40" s="15">
        <f ca="1">IF(Table_Question_Sets[[#This Row],[Header]]="Yes","",_xlfn.NUMBERVALUE(INDIRECT(SUBSTITUTE(ADDRESS(1,COLUMN(),4),"1","")&amp;ROW()-1))+IF(Table_Question_Sets[[#This Row],[Property]]&lt;&gt;"",1,0))</f>
        <v>10</v>
      </c>
      <c r="AZ40" s="15">
        <f ca="1">IF(Table_Question_Sets[[#This Row],[Header]]="Yes","",_xlfn.NUMBERVALUE(INDIRECT(SUBSTITUTE(ADDRESS(1,COLUMN(),4),"1","")&amp;ROW()+1))+IF(Table_Question_Sets[[#This Row],[Property]]&lt;&gt;"",1,0))</f>
        <v>8</v>
      </c>
      <c r="BA40" s="15"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F40" s="7" t="str">
        <f ca="1" xml:space="preserve">
IF(Table_Question_Sets[[#This Row],[Row]]="Yes","]},{""className"": ""row"",""fieldGroup"": [","")&amp;
Table_Question_Sets[[#This Row],[Config Field]]</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G4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7" t="str">
        <f>IF(AND(Table_Question_Sets[[#This Row],[Header]]="",Table_Question_Sets[[#This Row],[Property]]&lt;&gt;"",Table_Question_Sets[[#This Row],[Field Type]]&lt;&gt;""),
""""&amp;Table_Question_Sets[[#This Row],[Key]]&amp;"""","")</f>
        <v>"contactState"</v>
      </c>
      <c r="BJ4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"contactState","contactPostcode","postalAddressDifferent","postalHeading","postalAddress","postalTown","postalState","postalPostcode"</v>
      </c>
      <c r="BK40" s="7" t="str">
        <f>IF(AND(Table_Question_Sets[[#This Row],[Header]]&lt;&gt;"Yes",Table_Question_Sets[[#This Row],[Property]]&lt;&gt;"",Table_Question_Sets[[#This Row],[Workflow Role]]&lt;&gt;""),
""""&amp;Table_Question_Sets[[#This Row],[Workflow Role]]&amp;""":"""&amp;Table_Question_Sets[[#This Row],[Key]]&amp;"""","")</f>
        <v/>
      </c>
      <c r="BL40" s="7">
        <f ca="1">IF(Table_Question_Sets[[#This Row],[Header]]="Yes","",_xlfn.NUMBERVALUE(INDIRECT(SUBSTITUTE(ADDRESS(1,COLUMN(),4),"1","")&amp;ROW()+1))+IF(OR(Table_Question_Sets[[#This Row],[Value]]&lt;&gt;"",AND(Table_Question_Sets[[#This Row],[Data Type]]="Repeating",Table_Question_Sets[[#This Row],[Calculation Repeating]]&lt;&gt;"")),1,0))</f>
        <v>0</v>
      </c>
      <c r="BM40" s="7" t="str">
        <f ca="1" xml:space="preserve">
IF(Table_Question_Sets[[#This Row],[Data Type]]="Repeating",
OFFSET(Table_Repeating_Question_Sets[[#Headers],[Property]],MATCH(Table_Question_Sets[[#This Row],[Property]],Table_Repeating_Question_Sets[Property],0),MATCH("Calculation",Table_Repeating_Question_Sets[#Headers],0)-1,1,1),
"")</f>
        <v/>
      </c>
      <c r="BN4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0" s="7" t="str">
        <f ca="1">IF(ISNUMBER(Table_Question_Sets[[#This Row],[Config Use Row]]),INDEX(Table_Question_Sets[Config Rollup],Table_Question_Sets[[#This Row],[Config Use Row]]),"")</f>
        <v/>
      </c>
      <c r="BQ40" s="7" t="str">
        <f ca="1">IF(ISNUMBER(Table_Question_Sets[[#This Row],[Config Use Row]]),INDEX(Table_Question_Sets[Config Keys Nested Rollup],Table_Question_Sets[[#This Row],[Config Use Row]]),"")</f>
        <v/>
      </c>
      <c r="BR40" s="7" t="str">
        <f ca="1">IF(ISNUMBER(Table_Question_Sets[[#This Row],[Config Use Row]]),INDEX(Table_Question_Sets[Calculation Rollup],Table_Question_Sets[[#This Row],[Config Use Row]]),"")</f>
        <v/>
      </c>
    </row>
    <row r="41" spans="2:70" s="12" customFormat="1" ht="21" customHeight="1">
      <c r="B41" s="8" t="s">
        <v>123</v>
      </c>
      <c r="C41" s="88"/>
      <c r="D4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contactPostcode</v>
      </c>
      <c r="F41" s="7" t="str">
        <f>IF(Table_Question_Sets[[#This Row],[Header]]="Yes","",IF(Table_Question_Sets[[#This Row],[Property]]&lt;&gt;"",SUBSTITUTE(Table_Question_Sets[[#This Row],[Property]]," ",""),""))</f>
        <v>ContactPostcode</v>
      </c>
      <c r="G41" s="50"/>
      <c r="H41" s="7" t="s">
        <v>124</v>
      </c>
      <c r="I41" s="7" t="s">
        <v>47</v>
      </c>
      <c r="J41" s="7"/>
      <c r="K41" s="36" t="s">
        <v>71</v>
      </c>
      <c r="L41" s="44"/>
      <c r="M41" s="44"/>
      <c r="N41" s="15"/>
      <c r="O41" s="15">
        <v>6</v>
      </c>
      <c r="P41" s="15">
        <v>3</v>
      </c>
      <c r="Q41" s="15">
        <v>2</v>
      </c>
      <c r="R41" s="15"/>
      <c r="S41" s="15"/>
      <c r="T41" s="8" t="s">
        <v>124</v>
      </c>
      <c r="U41" s="8"/>
      <c r="V41" s="7"/>
      <c r="W41" s="7"/>
      <c r="X41" s="7"/>
      <c r="Y41" s="7"/>
      <c r="Z41" s="7"/>
      <c r="AA41" s="7"/>
      <c r="AB41" s="7"/>
      <c r="AC41" s="7"/>
      <c r="AD41" s="7"/>
      <c r="AE41" s="7"/>
      <c r="AF41" s="7"/>
      <c r="AG41" s="7"/>
      <c r="AH41" s="44"/>
      <c r="AI41" s="44"/>
      <c r="AJ41" s="7"/>
      <c r="AK4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1" s="88"/>
      <c r="AM4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1" s="7"/>
      <c r="AP41" s="15"/>
      <c r="AQ41" s="7"/>
      <c r="AR41" s="7"/>
      <c r="AS41" s="7"/>
      <c r="AT41" s="7"/>
      <c r="AU41" s="7"/>
      <c r="AV4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1" s="15" t="str">
        <f>IF(OR(Table_Question_Sets[[#This Row],[Header]]="Yes",Table_Question_Sets[[#This Row],[Text]]=""),"",IF(OR(Table_Question_Sets[[#This Row],[Text]]="true",Table_Question_Sets[[#This Row],[Text]]="false",ISNUMBER(Table_Question_Sets[[#This Row],[Text]])),Table_Question_Sets[[#This Row],[Text]],""""&amp;Table_Question_Sets[[#This Row],[Text]]&amp;""""))</f>
        <v/>
      </c>
      <c r="AX41" s="15" t="str">
        <f>IF(AND(Table_Question_Sets[[#This Row],[Header]]&lt;&gt;"Yes",Table_Question_Sets[[#This Row],[Property]]&lt;&gt;"",Table_Question_Sets[[#This Row],[Summary Label]]&lt;&gt;""),""""&amp;Table_Question_Sets[[#This Row],[Key]]&amp;""": """&amp;Table_Question_Sets[[#This Row],[Summary Label]]&amp;"""","")</f>
        <v/>
      </c>
      <c r="AY41" s="15">
        <f ca="1">IF(Table_Question_Sets[[#This Row],[Header]]="Yes","",_xlfn.NUMBERVALUE(INDIRECT(SUBSTITUTE(ADDRESS(1,COLUMN(),4),"1","")&amp;ROW()-1))+IF(Table_Question_Sets[[#This Row],[Property]]&lt;&gt;"",1,0))</f>
        <v>11</v>
      </c>
      <c r="AZ41" s="15">
        <f ca="1">IF(Table_Question_Sets[[#This Row],[Header]]="Yes","",_xlfn.NUMBERVALUE(INDIRECT(SUBSTITUTE(ADDRESS(1,COLUMN(),4),"1","")&amp;ROW()+1))+IF(Table_Question_Sets[[#This Row],[Property]]&lt;&gt;"",1,0))</f>
        <v>7</v>
      </c>
      <c r="BA41" s="15"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v>
      </c>
      <c r="BC4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"contactPostcode","type": "input-field","className":"col-xs-6 col-sm-3 col-md-2","templateOptions":{"label":"Postcode"},"validators": {"validation": Validators.compose([ValidationService.required('true', ''), ValidationService.isPostcode()])}}</v>
      </c>
      <c r="BF41" s="7" t="str">
        <f ca="1" xml:space="preserve">
IF(Table_Question_Sets[[#This Row],[Row]]="Yes","]},{""className"": ""row"",""fieldGroup"": [","")&amp;
Table_Question_Sets[[#This Row],[Config Field]]</f>
        <v>{"key": "contactPostcode","type": "input-field","className":"col-xs-6 col-sm-3 col-md-2","templateOptions":{"label":"Postcode"},"validators": {"validation": Validators.compose([ValidationService.required('true', ''), ValidationService.isPostcode()])}}</v>
      </c>
      <c r="BG4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7" t="str">
        <f>IF(AND(Table_Question_Sets[[#This Row],[Header]]="",Table_Question_Sets[[#This Row],[Property]]&lt;&gt;"",Table_Question_Sets[[#This Row],[Field Type]]&lt;&gt;""),
""""&amp;Table_Question_Sets[[#This Row],[Key]]&amp;"""","")</f>
        <v>"contactPostcode"</v>
      </c>
      <c r="BJ4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"contactPostcode","postalAddressDifferent","postalHeading","postalAddress","postalTown","postalState","postalPostcode"</v>
      </c>
      <c r="BK41" s="7" t="str">
        <f>IF(AND(Table_Question_Sets[[#This Row],[Header]]&lt;&gt;"Yes",Table_Question_Sets[[#This Row],[Property]]&lt;&gt;"",Table_Question_Sets[[#This Row],[Workflow Role]]&lt;&gt;""),
""""&amp;Table_Question_Sets[[#This Row],[Workflow Role]]&amp;""":"""&amp;Table_Question_Sets[[#This Row],[Key]]&amp;"""","")</f>
        <v/>
      </c>
      <c r="BL41" s="7">
        <f ca="1">IF(Table_Question_Sets[[#This Row],[Header]]="Yes","",_xlfn.NUMBERVALUE(INDIRECT(SUBSTITUTE(ADDRESS(1,COLUMN(),4),"1","")&amp;ROW()+1))+IF(OR(Table_Question_Sets[[#This Row],[Value]]&lt;&gt;"",AND(Table_Question_Sets[[#This Row],[Data Type]]="Repeating",Table_Question_Sets[[#This Row],[Calculation Repeating]]&lt;&gt;"")),1,0))</f>
        <v>0</v>
      </c>
      <c r="BM41" s="7" t="str">
        <f ca="1" xml:space="preserve">
IF(Table_Question_Sets[[#This Row],[Data Type]]="Repeating",
OFFSET(Table_Repeating_Question_Sets[[#Headers],[Property]],MATCH(Table_Question_Sets[[#This Row],[Property]],Table_Repeating_Question_Sets[Property],0),MATCH("Calculation",Table_Repeating_Question_Sets[#Headers],0)-1,1,1),
"")</f>
        <v/>
      </c>
      <c r="BN4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1" s="7" t="str">
        <f ca="1">IF(ISNUMBER(Table_Question_Sets[[#This Row],[Config Use Row]]),INDEX(Table_Question_Sets[Config Rollup],Table_Question_Sets[[#This Row],[Config Use Row]]),"")</f>
        <v/>
      </c>
      <c r="BQ41" s="7" t="str">
        <f ca="1">IF(ISNUMBER(Table_Question_Sets[[#This Row],[Config Use Row]]),INDEX(Table_Question_Sets[Config Keys Nested Rollup],Table_Question_Sets[[#This Row],[Config Use Row]]),"")</f>
        <v/>
      </c>
      <c r="BR41" s="7" t="str">
        <f ca="1">IF(ISNUMBER(Table_Question_Sets[[#This Row],[Config Use Row]]),INDEX(Table_Question_Sets[Calculation Rollup],Table_Question_Sets[[#This Row],[Config Use Row]]),"")</f>
        <v/>
      </c>
    </row>
    <row r="42" spans="2:70" s="12" customFormat="1" ht="21" customHeight="1">
      <c r="B42" s="97" t="s">
        <v>1039</v>
      </c>
      <c r="C42" s="88"/>
      <c r="D42" s="9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2" s="9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postalAddressDifferent</v>
      </c>
      <c r="F42" s="98" t="str">
        <f>IF(Table_Question_Sets[[#This Row],[Header]]="Yes","",IF(Table_Question_Sets[[#This Row],[Property]]&lt;&gt;"",SUBSTITUTE(Table_Question_Sets[[#This Row],[Property]]," ",""),""))</f>
        <v>PostalAddressDifferent</v>
      </c>
      <c r="G42" s="50"/>
      <c r="H42" s="97" t="s">
        <v>899</v>
      </c>
      <c r="I42" s="97" t="s">
        <v>650</v>
      </c>
      <c r="J42" s="7"/>
      <c r="K42" s="99"/>
      <c r="L42" s="44"/>
      <c r="M42" s="44"/>
      <c r="N42" s="34"/>
      <c r="O42" s="34" t="s">
        <v>86</v>
      </c>
      <c r="P42" s="34"/>
      <c r="Q42" s="34"/>
      <c r="R42" s="34"/>
      <c r="S42" s="34"/>
      <c r="T42" s="97"/>
      <c r="U42" s="8"/>
      <c r="V42" s="97"/>
      <c r="W42" s="97"/>
      <c r="X42" s="7"/>
      <c r="Y42" s="7"/>
      <c r="Z42" s="7"/>
      <c r="AA42" s="7"/>
      <c r="AB42" s="7"/>
      <c r="AC42" s="7"/>
      <c r="AD42" s="97" t="s">
        <v>1057</v>
      </c>
      <c r="AE42" s="97"/>
      <c r="AF42" s="7"/>
      <c r="AG42" s="7"/>
      <c r="AH42" s="100"/>
      <c r="AI42" s="100"/>
      <c r="AJ42" s="101"/>
      <c r="AK42" s="10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2" s="102"/>
      <c r="AM42" s="10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2"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2" s="97"/>
      <c r="AP42" s="15"/>
      <c r="AQ42" s="7"/>
      <c r="AR42" s="7"/>
      <c r="AS42" s="7"/>
      <c r="AT42" s="7"/>
      <c r="AU42" s="7"/>
      <c r="AV42" s="104"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2" s="104" t="str">
        <f>IF(OR(Table_Question_Sets[[#This Row],[Header]]="Yes",Table_Question_Sets[[#This Row],[Text]]=""),"",IF(OR(Table_Question_Sets[[#This Row],[Text]]="true",Table_Question_Sets[[#This Row],[Text]]="false",ISNUMBER(Table_Question_Sets[[#This Row],[Text]])),Table_Question_Sets[[#This Row],[Text]],""""&amp;Table_Question_Sets[[#This Row],[Text]]&amp;""""))</f>
        <v/>
      </c>
      <c r="AX42" s="105" t="str">
        <f>IF(AND(Table_Question_Sets[[#This Row],[Header]]&lt;&gt;"Yes",Table_Question_Sets[[#This Row],[Property]]&lt;&gt;"",Table_Question_Sets[[#This Row],[Summary Label]]&lt;&gt;""),""""&amp;Table_Question_Sets[[#This Row],[Key]]&amp;""": """&amp;Table_Question_Sets[[#This Row],[Summary Label]]&amp;"""","")</f>
        <v/>
      </c>
      <c r="AY42" s="105">
        <f ca="1">IF(Table_Question_Sets[[#This Row],[Header]]="Yes","",_xlfn.NUMBERVALUE(INDIRECT(SUBSTITUTE(ADDRESS(1,COLUMN(),4),"1","")&amp;ROW()-1))+IF(Table_Question_Sets[[#This Row],[Property]]&lt;&gt;"",1,0))</f>
        <v>12</v>
      </c>
      <c r="AZ42" s="105">
        <f ca="1">IF(Table_Question_Sets[[#This Row],[Header]]="Yes","",_xlfn.NUMBERVALUE(INDIRECT(SUBSTITUTE(ADDRESS(1,COLUMN(),4),"1","")&amp;ROW()+1))+IF(Table_Question_Sets[[#This Row],[Property]]&lt;&gt;"",1,0))</f>
        <v>6</v>
      </c>
      <c r="BA42" s="105"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2" s="10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2" s="10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0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"templateOptions":{"placeholder":"My postal address is different than my residential address"}</v>
      </c>
      <c r="BE42" s="10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"postalAddressDifferent","type": "checkbox-field","className":"col-xs-12","templateOptions":{"placeholder":"My postal address is different than my residential address"},"validators": {"validation": Validators.compose([])}}</v>
      </c>
      <c r="BF42" s="98" t="str">
        <f ca="1" xml:space="preserve">
IF(Table_Question_Sets[[#This Row],[Row]]="Yes","]},{""className"": ""row"",""fieldGroup"": [","")&amp;
Table_Question_Sets[[#This Row],[Config Field]]</f>
        <v>{"key": "postalAddressDifferent","type": "checkbox-field","className":"col-xs-12","templateOptions":{"placeholder":"My postal address is different than my residential address"},"validators": {"validation": Validators.compose([])}}</v>
      </c>
      <c r="BG42" s="10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2" s="10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101" t="str">
        <f>IF(AND(Table_Question_Sets[[#This Row],[Header]]="",Table_Question_Sets[[#This Row],[Property]]&lt;&gt;"",Table_Question_Sets[[#This Row],[Field Type]]&lt;&gt;""),
""""&amp;Table_Question_Sets[[#This Row],[Key]]&amp;"""","")</f>
        <v>"postalAddressDifferent"</v>
      </c>
      <c r="BJ42" s="10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"postalAddressDifferent","postalHeading","postalAddress","postalTown","postalState","postalPostcode"</v>
      </c>
      <c r="BK42" s="101" t="str">
        <f>IF(AND(Table_Question_Sets[[#This Row],[Header]]&lt;&gt;"Yes",Table_Question_Sets[[#This Row],[Property]]&lt;&gt;"",Table_Question_Sets[[#This Row],[Workflow Role]]&lt;&gt;""),
""""&amp;Table_Question_Sets[[#This Row],[Workflow Role]]&amp;""":"""&amp;Table_Question_Sets[[#This Row],[Key]]&amp;"""","")</f>
        <v/>
      </c>
      <c r="BL42" s="101">
        <f ca="1">IF(Table_Question_Sets[[#This Row],[Header]]="Yes","",_xlfn.NUMBERVALUE(INDIRECT(SUBSTITUTE(ADDRESS(1,COLUMN(),4),"1","")&amp;ROW()+1))+IF(OR(Table_Question_Sets[[#This Row],[Value]]&lt;&gt;"",AND(Table_Question_Sets[[#This Row],[Data Type]]="Repeating",Table_Question_Sets[[#This Row],[Calculation Repeating]]&lt;&gt;"")),1,0))</f>
        <v>0</v>
      </c>
      <c r="BM42" s="101" t="str">
        <f ca="1" xml:space="preserve">
IF(Table_Question_Sets[[#This Row],[Data Type]]="Repeating",
OFFSET(Table_Repeating_Question_Sets[[#Headers],[Property]],MATCH(Table_Question_Sets[[#This Row],[Property]],Table_Repeating_Question_Sets[Property],0),MATCH("Calculation",Table_Repeating_Question_Sets[#Headers],0)-1,1,1),
"")</f>
        <v/>
      </c>
      <c r="BN42" s="10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2" s="10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2" s="101" t="str">
        <f ca="1">IF(ISNUMBER(Table_Question_Sets[[#This Row],[Config Use Row]]),INDEX(Table_Question_Sets[Config Rollup],Table_Question_Sets[[#This Row],[Config Use Row]]),"")</f>
        <v/>
      </c>
      <c r="BQ42" s="101" t="str">
        <f ca="1">IF(ISNUMBER(Table_Question_Sets[[#This Row],[Config Use Row]]),INDEX(Table_Question_Sets[Config Keys Nested Rollup],Table_Question_Sets[[#This Row],[Config Use Row]]),"")</f>
        <v/>
      </c>
      <c r="BR42" s="101" t="str">
        <f ca="1">IF(ISNUMBER(Table_Question_Sets[[#This Row],[Config Use Row]]),INDEX(Table_Question_Sets[Calculation Rollup],Table_Question_Sets[[#This Row],[Config Use Row]]),"")</f>
        <v/>
      </c>
    </row>
    <row r="43" spans="2:70" s="12" customFormat="1" ht="21" customHeight="1">
      <c r="B43" s="8" t="s">
        <v>125</v>
      </c>
      <c r="C43" s="88"/>
      <c r="D4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43" s="7" t="str">
        <f>IF(Table_Question_Sets[[#This Row],[Header]]="Yes","",IF(Table_Question_Sets[[#This Row],[Property]]&lt;&gt;"",SUBSTITUTE(Table_Question_Sets[[#This Row],[Property]]," ",""),""))</f>
        <v>PostalHeading</v>
      </c>
      <c r="G43" s="50"/>
      <c r="H43" s="8" t="s">
        <v>106</v>
      </c>
      <c r="I43" s="8" t="s">
        <v>106</v>
      </c>
      <c r="J43" s="7"/>
      <c r="K43" s="34"/>
      <c r="L43" s="44"/>
      <c r="M43" s="44"/>
      <c r="N43" s="34"/>
      <c r="O43" s="15">
        <v>12</v>
      </c>
      <c r="P43" s="34"/>
      <c r="Q43" s="34"/>
      <c r="R43" s="34"/>
      <c r="S43" s="34"/>
      <c r="T43" s="7"/>
      <c r="U43" s="8"/>
      <c r="V43" s="7" t="s">
        <v>1040</v>
      </c>
      <c r="W43" s="7"/>
      <c r="X43" s="7"/>
      <c r="Y43" s="7" t="s">
        <v>126</v>
      </c>
      <c r="Z43" s="7"/>
      <c r="AA43" s="7"/>
      <c r="AB43" s="7"/>
      <c r="AC43" s="7"/>
      <c r="AD43" s="7"/>
      <c r="AE43" s="7"/>
      <c r="AF43" s="7"/>
      <c r="AG43" s="7"/>
      <c r="AH43" s="44"/>
      <c r="AI43" s="44"/>
      <c r="AJ43" s="7"/>
      <c r="AK4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3" s="88"/>
      <c r="AM4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3" s="7"/>
      <c r="AP43" s="15"/>
      <c r="AQ43" s="7"/>
      <c r="AR43" s="7"/>
      <c r="AS43" s="7"/>
      <c r="AT43" s="7"/>
      <c r="AU43" s="7"/>
      <c r="AV4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3" s="15" t="str">
        <f>IF(OR(Table_Question_Sets[[#This Row],[Header]]="Yes",Table_Question_Sets[[#This Row],[Text]]=""),"",IF(OR(Table_Question_Sets[[#This Row],[Text]]="true",Table_Question_Sets[[#This Row],[Text]]="false",ISNUMBER(Table_Question_Sets[[#This Row],[Text]])),Table_Question_Sets[[#This Row],[Text]],""""&amp;Table_Question_Sets[[#This Row],[Text]]&amp;""""))</f>
        <v/>
      </c>
      <c r="AX43" s="15" t="str">
        <f>IF(AND(Table_Question_Sets[[#This Row],[Header]]&lt;&gt;"Yes",Table_Question_Sets[[#This Row],[Property]]&lt;&gt;"",Table_Question_Sets[[#This Row],[Summary Label]]&lt;&gt;""),""""&amp;Table_Question_Sets[[#This Row],[Key]]&amp;""": """&amp;Table_Question_Sets[[#This Row],[Summary Label]]&amp;"""","")</f>
        <v/>
      </c>
      <c r="AY43" s="15">
        <f ca="1">IF(Table_Question_Sets[[#This Row],[Header]]="Yes","",_xlfn.NUMBERVALUE(INDIRECT(SUBSTITUTE(ADDRESS(1,COLUMN(),4),"1","")&amp;ROW()-1))+IF(Table_Question_Sets[[#This Row],[Property]]&lt;&gt;"",1,0))</f>
        <v>13</v>
      </c>
      <c r="AZ43" s="15">
        <f ca="1">IF(Table_Question_Sets[[#This Row],[Header]]="Yes","",_xlfn.NUMBERVALUE(INDIRECT(SUBSTITUTE(ADDRESS(1,COLUMN(),4),"1","")&amp;ROW()+1))+IF(Table_Question_Sets[[#This Row],[Property]]&lt;&gt;"",1,0))</f>
        <v>5</v>
      </c>
      <c r="BA43" s="15"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"templateOptions":{"content":{"heading3":"Postal Address"},"hideCondition":"postalAddressDifferent != true"}</v>
      </c>
      <c r="BE4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"content-field","className":"col-xs-12","templateOptions":{"content":{"heading3":"Postal Address"},"hideCondition":"postalAddressDifferent != true"},"validators": {"validation": Validators.compose([])}}</v>
      </c>
      <c r="BF43" s="7" t="str">
        <f ca="1" xml:space="preserve">
IF(Table_Question_Sets[[#This Row],[Row]]="Yes","]},{""className"": ""row"",""fieldGroup"": [","")&amp;
Table_Question_Sets[[#This Row],[Config Field]]</f>
        <v>{"key": "postalHeading","type": "content-field","className":"col-xs-12","templateOptions":{"content":{"heading3":"Postal Address"},"hideCondition":"postalAddressDifferent != true"},"validators": {"validation": Validators.compose([])}}</v>
      </c>
      <c r="BG4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7" t="str">
        <f>IF(AND(Table_Question_Sets[[#This Row],[Header]]="",Table_Question_Sets[[#This Row],[Property]]&lt;&gt;"",Table_Question_Sets[[#This Row],[Field Type]]&lt;&gt;""),
""""&amp;Table_Question_Sets[[#This Row],[Key]]&amp;"""","")</f>
        <v>"postalHeading"</v>
      </c>
      <c r="BJ4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K43" s="7" t="str">
        <f>IF(AND(Table_Question_Sets[[#This Row],[Header]]&lt;&gt;"Yes",Table_Question_Sets[[#This Row],[Property]]&lt;&gt;"",Table_Question_Sets[[#This Row],[Workflow Role]]&lt;&gt;""),
""""&amp;Table_Question_Sets[[#This Row],[Workflow Role]]&amp;""":"""&amp;Table_Question_Sets[[#This Row],[Key]]&amp;"""","")</f>
        <v/>
      </c>
      <c r="BL43" s="7">
        <f ca="1">IF(Table_Question_Sets[[#This Row],[Header]]="Yes","",_xlfn.NUMBERVALUE(INDIRECT(SUBSTITUTE(ADDRESS(1,COLUMN(),4),"1","")&amp;ROW()+1))+IF(OR(Table_Question_Sets[[#This Row],[Value]]&lt;&gt;"",AND(Table_Question_Sets[[#This Row],[Data Type]]="Repeating",Table_Question_Sets[[#This Row],[Calculation Repeating]]&lt;&gt;"")),1,0))</f>
        <v>0</v>
      </c>
      <c r="BM43" s="7" t="str">
        <f ca="1" xml:space="preserve">
IF(Table_Question_Sets[[#This Row],[Data Type]]="Repeating",
OFFSET(Table_Repeating_Question_Sets[[#Headers],[Property]],MATCH(Table_Question_Sets[[#This Row],[Property]],Table_Repeating_Question_Sets[Property],0),MATCH("Calculation",Table_Repeating_Question_Sets[#Headers],0)-1,1,1),
"")</f>
        <v/>
      </c>
      <c r="BN4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3" s="7" t="str">
        <f ca="1">IF(ISNUMBER(Table_Question_Sets[[#This Row],[Config Use Row]]),INDEX(Table_Question_Sets[Config Rollup],Table_Question_Sets[[#This Row],[Config Use Row]]),"")</f>
        <v/>
      </c>
      <c r="BQ43" s="7" t="str">
        <f ca="1">IF(ISNUMBER(Table_Question_Sets[[#This Row],[Config Use Row]]),INDEX(Table_Question_Sets[Config Keys Nested Rollup],Table_Question_Sets[[#This Row],[Config Use Row]]),"")</f>
        <v/>
      </c>
      <c r="BR43" s="7" t="str">
        <f ca="1">IF(ISNUMBER(Table_Question_Sets[[#This Row],[Config Use Row]]),INDEX(Table_Question_Sets[Calculation Rollup],Table_Question_Sets[[#This Row],[Config Use Row]]),"")</f>
        <v/>
      </c>
    </row>
    <row r="44" spans="2:70" s="12" customFormat="1" ht="21" customHeight="1">
      <c r="B44" s="7" t="s">
        <v>126</v>
      </c>
      <c r="C44" s="88"/>
      <c r="D4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44" s="7" t="str">
        <f>IF(Table_Question_Sets[[#This Row],[Header]]="Yes","",IF(Table_Question_Sets[[#This Row],[Property]]&lt;&gt;"",SUBSTITUTE(Table_Question_Sets[[#This Row],[Property]]," ",""),""))</f>
        <v>PostalAddress</v>
      </c>
      <c r="G44" s="50"/>
      <c r="H44" s="7" t="s">
        <v>47</v>
      </c>
      <c r="I44" s="7" t="s">
        <v>47</v>
      </c>
      <c r="J44" s="7"/>
      <c r="K44" s="36"/>
      <c r="L44" s="44"/>
      <c r="M44" s="44"/>
      <c r="N44" s="15"/>
      <c r="O44" s="15">
        <v>12</v>
      </c>
      <c r="P44" s="15">
        <v>12</v>
      </c>
      <c r="Q44" s="15">
        <v>5</v>
      </c>
      <c r="R44" s="15"/>
      <c r="S44" s="15"/>
      <c r="T44" s="7" t="s">
        <v>117</v>
      </c>
      <c r="U44" s="7"/>
      <c r="V44" s="7" t="s">
        <v>1040</v>
      </c>
      <c r="W44" s="7"/>
      <c r="X44" s="8"/>
      <c r="Y44" s="7"/>
      <c r="Z44" s="7"/>
      <c r="AA44" s="7"/>
      <c r="AB44" s="7"/>
      <c r="AC44" s="7"/>
      <c r="AD44" s="7"/>
      <c r="AE44" s="7"/>
      <c r="AF44" s="7"/>
      <c r="AG44" s="7"/>
      <c r="AH44" s="44"/>
      <c r="AI44" s="44"/>
      <c r="AJ44" s="7"/>
      <c r="AK4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4" s="88"/>
      <c r="AM4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7"/>
      <c r="AP44" s="15"/>
      <c r="AQ44" s="7"/>
      <c r="AR44" s="7"/>
      <c r="AS44" s="7"/>
      <c r="AT44" s="7"/>
      <c r="AU44" s="7"/>
      <c r="AV4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4" s="15" t="str">
        <f>IF(OR(Table_Question_Sets[[#This Row],[Header]]="Yes",Table_Question_Sets[[#This Row],[Text]]=""),"",IF(OR(Table_Question_Sets[[#This Row],[Text]]="true",Table_Question_Sets[[#This Row],[Text]]="false",ISNUMBER(Table_Question_Sets[[#This Row],[Text]])),Table_Question_Sets[[#This Row],[Text]],""""&amp;Table_Question_Sets[[#This Row],[Text]]&amp;""""))</f>
        <v/>
      </c>
      <c r="AX44" s="15" t="str">
        <f>IF(AND(Table_Question_Sets[[#This Row],[Header]]&lt;&gt;"Yes",Table_Question_Sets[[#This Row],[Property]]&lt;&gt;"",Table_Question_Sets[[#This Row],[Summary Label]]&lt;&gt;""),""""&amp;Table_Question_Sets[[#This Row],[Key]]&amp;""": """&amp;Table_Question_Sets[[#This Row],[Summary Label]]&amp;"""","")</f>
        <v/>
      </c>
      <c r="AY44" s="15">
        <f ca="1">IF(Table_Question_Sets[[#This Row],[Header]]="Yes","",_xlfn.NUMBERVALUE(INDIRECT(SUBSTITUTE(ADDRESS(1,COLUMN(),4),"1","")&amp;ROW()-1))+IF(Table_Question_Sets[[#This Row],[Property]]&lt;&gt;"",1,0))</f>
        <v>14</v>
      </c>
      <c r="AZ44" s="15">
        <f ca="1">IF(Table_Question_Sets[[#This Row],[Header]]="Yes","",_xlfn.NUMBERVALUE(INDIRECT(SUBSTITUTE(ADDRESS(1,COLUMN(),4),"1","")&amp;ROW()+1))+IF(Table_Question_Sets[[#This Row],[Property]]&lt;&gt;"",1,0))</f>
        <v>4</v>
      </c>
      <c r="BA44" s="15"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"templateOptions":{"label":"Address","hideCondition":"postalAddressDifferent != true"}</v>
      </c>
      <c r="BE4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col-md-5","templateOptions":{"label":"Address","hideCondition":"postalAddressDifferent != true"},"validators": {"validation": Validators.compose([])}}</v>
      </c>
      <c r="BF44" s="7" t="str">
        <f ca="1" xml:space="preserve">
IF(Table_Question_Sets[[#This Row],[Row]]="Yes","]},{""className"": ""row"",""fieldGroup"": [","")&amp;
Table_Question_Sets[[#This Row],[Config Field]]</f>
        <v>{"key": "postalAddress","type": "input-field","className":"col-xs-12 col-sm-12 col-md-5","templateOptions":{"label":"Address","hideCondition":"postalAddressDifferent != true"},"validators": {"validation": Validators.compose([])}}</v>
      </c>
      <c r="BG4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7" t="str">
        <f>IF(AND(Table_Question_Sets[[#This Row],[Header]]="",Table_Question_Sets[[#This Row],[Property]]&lt;&gt;"",Table_Question_Sets[[#This Row],[Field Type]]&lt;&gt;""),
""""&amp;Table_Question_Sets[[#This Row],[Key]]&amp;"""","")</f>
        <v>"postalAddress"</v>
      </c>
      <c r="BJ4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K44" s="7" t="str">
        <f>IF(AND(Table_Question_Sets[[#This Row],[Header]]&lt;&gt;"Yes",Table_Question_Sets[[#This Row],[Property]]&lt;&gt;"",Table_Question_Sets[[#This Row],[Workflow Role]]&lt;&gt;""),
""""&amp;Table_Question_Sets[[#This Row],[Workflow Role]]&amp;""":"""&amp;Table_Question_Sets[[#This Row],[Key]]&amp;"""","")</f>
        <v/>
      </c>
      <c r="BL44" s="7">
        <f ca="1">IF(Table_Question_Sets[[#This Row],[Header]]="Yes","",_xlfn.NUMBERVALUE(INDIRECT(SUBSTITUTE(ADDRESS(1,COLUMN(),4),"1","")&amp;ROW()+1))+IF(OR(Table_Question_Sets[[#This Row],[Value]]&lt;&gt;"",AND(Table_Question_Sets[[#This Row],[Data Type]]="Repeating",Table_Question_Sets[[#This Row],[Calculation Repeating]]&lt;&gt;"")),1,0))</f>
        <v>0</v>
      </c>
      <c r="BM44" s="7" t="str">
        <f ca="1" xml:space="preserve">
IF(Table_Question_Sets[[#This Row],[Data Type]]="Repeating",
OFFSET(Table_Repeating_Question_Sets[[#Headers],[Property]],MATCH(Table_Question_Sets[[#This Row],[Property]],Table_Repeating_Question_Sets[Property],0),MATCH("Calculation",Table_Repeating_Question_Sets[#Headers],0)-1,1,1),
"")</f>
        <v/>
      </c>
      <c r="BN4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4" s="7" t="str">
        <f ca="1">IF(ISNUMBER(Table_Question_Sets[[#This Row],[Config Use Row]]),INDEX(Table_Question_Sets[Config Rollup],Table_Question_Sets[[#This Row],[Config Use Row]]),"")</f>
        <v/>
      </c>
      <c r="BQ44" s="7" t="str">
        <f ca="1">IF(ISNUMBER(Table_Question_Sets[[#This Row],[Config Use Row]]),INDEX(Table_Question_Sets[Config Keys Nested Rollup],Table_Question_Sets[[#This Row],[Config Use Row]]),"")</f>
        <v/>
      </c>
      <c r="BR44" s="7" t="str">
        <f ca="1">IF(ISNUMBER(Table_Question_Sets[[#This Row],[Config Use Row]]),INDEX(Table_Question_Sets[Calculation Rollup],Table_Question_Sets[[#This Row],[Config Use Row]]),"")</f>
        <v/>
      </c>
    </row>
    <row r="45" spans="2:70" s="12" customFormat="1" ht="21" customHeight="1">
      <c r="B45" s="7" t="s">
        <v>127</v>
      </c>
      <c r="C45" s="88"/>
      <c r="D4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45" s="7" t="str">
        <f>IF(Table_Question_Sets[[#This Row],[Header]]="Yes","",IF(Table_Question_Sets[[#This Row],[Property]]&lt;&gt;"",SUBSTITUTE(Table_Question_Sets[[#This Row],[Property]]," ",""),""))</f>
        <v>PostalTown</v>
      </c>
      <c r="G45" s="50"/>
      <c r="H45" s="7" t="s">
        <v>47</v>
      </c>
      <c r="I45" s="7" t="s">
        <v>47</v>
      </c>
      <c r="J45" s="7"/>
      <c r="K45" s="36"/>
      <c r="L45" s="44"/>
      <c r="M45" s="44"/>
      <c r="N45" s="15"/>
      <c r="O45" s="15">
        <v>12</v>
      </c>
      <c r="P45" s="15">
        <v>6</v>
      </c>
      <c r="Q45" s="15">
        <v>3</v>
      </c>
      <c r="R45" s="15"/>
      <c r="S45" s="15"/>
      <c r="T45" s="8" t="s">
        <v>119</v>
      </c>
      <c r="U45" s="8"/>
      <c r="V45" s="7" t="s">
        <v>1040</v>
      </c>
      <c r="W45" s="7"/>
      <c r="X45" s="7"/>
      <c r="Y45" s="7"/>
      <c r="Z45" s="7"/>
      <c r="AA45" s="7"/>
      <c r="AB45" s="7"/>
      <c r="AC45" s="7"/>
      <c r="AD45" s="7"/>
      <c r="AE45" s="7"/>
      <c r="AF45" s="7"/>
      <c r="AG45" s="7"/>
      <c r="AH45" s="44"/>
      <c r="AI45" s="44"/>
      <c r="AJ45" s="7"/>
      <c r="AK4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5" s="88"/>
      <c r="AM4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7"/>
      <c r="AP45" s="15"/>
      <c r="AQ45" s="7"/>
      <c r="AR45" s="7"/>
      <c r="AS45" s="7"/>
      <c r="AT45" s="7"/>
      <c r="AU45" s="7"/>
      <c r="AV4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5" s="15" t="str">
        <f>IF(OR(Table_Question_Sets[[#This Row],[Header]]="Yes",Table_Question_Sets[[#This Row],[Text]]=""),"",IF(OR(Table_Question_Sets[[#This Row],[Text]]="true",Table_Question_Sets[[#This Row],[Text]]="false",ISNUMBER(Table_Question_Sets[[#This Row],[Text]])),Table_Question_Sets[[#This Row],[Text]],""""&amp;Table_Question_Sets[[#This Row],[Text]]&amp;""""))</f>
        <v/>
      </c>
      <c r="AX45" s="15" t="str">
        <f>IF(AND(Table_Question_Sets[[#This Row],[Header]]&lt;&gt;"Yes",Table_Question_Sets[[#This Row],[Property]]&lt;&gt;"",Table_Question_Sets[[#This Row],[Summary Label]]&lt;&gt;""),""""&amp;Table_Question_Sets[[#This Row],[Key]]&amp;""": """&amp;Table_Question_Sets[[#This Row],[Summary Label]]&amp;"""","")</f>
        <v/>
      </c>
      <c r="AY45" s="15">
        <f ca="1">IF(Table_Question_Sets[[#This Row],[Header]]="Yes","",_xlfn.NUMBERVALUE(INDIRECT(SUBSTITUTE(ADDRESS(1,COLUMN(),4),"1","")&amp;ROW()-1))+IF(Table_Question_Sets[[#This Row],[Property]]&lt;&gt;"",1,0))</f>
        <v>15</v>
      </c>
      <c r="AZ45" s="15">
        <f ca="1">IF(Table_Question_Sets[[#This Row],[Header]]="Yes","",_xlfn.NUMBERVALUE(INDIRECT(SUBSTITUTE(ADDRESS(1,COLUMN(),4),"1","")&amp;ROW()+1))+IF(Table_Question_Sets[[#This Row],[Property]]&lt;&gt;"",1,0))</f>
        <v>3</v>
      </c>
      <c r="BA45" s="15"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"templateOptions":{"label":"Town","hideCondition":"postalAddressDifferent != true"}</v>
      </c>
      <c r="BE4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col-md-3","templateOptions":{"label":"Town","hideCondition":"postalAddressDifferent != true"},"validators": {"validation": Validators.compose([])}}</v>
      </c>
      <c r="BF45" s="7" t="str">
        <f ca="1" xml:space="preserve">
IF(Table_Question_Sets[[#This Row],[Row]]="Yes","]},{""className"": ""row"",""fieldGroup"": [","")&amp;
Table_Question_Sets[[#This Row],[Config Field]]</f>
        <v>{"key": "postalTown","type": "input-field","className":"col-xs-12 col-sm-6 col-md-3","templateOptions":{"label":"Town","hideCondition":"postalAddressDifferent != true"},"validators": {"validation": Validators.compose([])}}</v>
      </c>
      <c r="BG4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7" t="str">
        <f>IF(AND(Table_Question_Sets[[#This Row],[Header]]="",Table_Question_Sets[[#This Row],[Property]]&lt;&gt;"",Table_Question_Sets[[#This Row],[Field Type]]&lt;&gt;""),
""""&amp;Table_Question_Sets[[#This Row],[Key]]&amp;"""","")</f>
        <v>"postalTown"</v>
      </c>
      <c r="BJ4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K45" s="7" t="str">
        <f>IF(AND(Table_Question_Sets[[#This Row],[Header]]&lt;&gt;"Yes",Table_Question_Sets[[#This Row],[Property]]&lt;&gt;"",Table_Question_Sets[[#This Row],[Workflow Role]]&lt;&gt;""),
""""&amp;Table_Question_Sets[[#This Row],[Workflow Role]]&amp;""":"""&amp;Table_Question_Sets[[#This Row],[Key]]&amp;"""","")</f>
        <v/>
      </c>
      <c r="BL45" s="7">
        <f ca="1">IF(Table_Question_Sets[[#This Row],[Header]]="Yes","",_xlfn.NUMBERVALUE(INDIRECT(SUBSTITUTE(ADDRESS(1,COLUMN(),4),"1","")&amp;ROW()+1))+IF(OR(Table_Question_Sets[[#This Row],[Value]]&lt;&gt;"",AND(Table_Question_Sets[[#This Row],[Data Type]]="Repeating",Table_Question_Sets[[#This Row],[Calculation Repeating]]&lt;&gt;"")),1,0))</f>
        <v>0</v>
      </c>
      <c r="BM45" s="7" t="str">
        <f ca="1" xml:space="preserve">
IF(Table_Question_Sets[[#This Row],[Data Type]]="Repeating",
OFFSET(Table_Repeating_Question_Sets[[#Headers],[Property]],MATCH(Table_Question_Sets[[#This Row],[Property]],Table_Repeating_Question_Sets[Property],0),MATCH("Calculation",Table_Repeating_Question_Sets[#Headers],0)-1,1,1),
"")</f>
        <v/>
      </c>
      <c r="BN4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5" s="7" t="str">
        <f ca="1">IF(ISNUMBER(Table_Question_Sets[[#This Row],[Config Use Row]]),INDEX(Table_Question_Sets[Config Rollup],Table_Question_Sets[[#This Row],[Config Use Row]]),"")</f>
        <v/>
      </c>
      <c r="BQ45" s="7" t="str">
        <f ca="1">IF(ISNUMBER(Table_Question_Sets[[#This Row],[Config Use Row]]),INDEX(Table_Question_Sets[Config Keys Nested Rollup],Table_Question_Sets[[#This Row],[Config Use Row]]),"")</f>
        <v/>
      </c>
      <c r="BR45" s="7" t="str">
        <f ca="1">IF(ISNUMBER(Table_Question_Sets[[#This Row],[Config Use Row]]),INDEX(Table_Question_Sets[Calculation Rollup],Table_Question_Sets[[#This Row],[Config Use Row]]),"")</f>
        <v/>
      </c>
    </row>
    <row r="46" spans="2:70" s="12" customFormat="1" ht="21" customHeight="1">
      <c r="B46" s="88" t="s">
        <v>128</v>
      </c>
      <c r="C46" s="88"/>
      <c r="D4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46" s="7" t="str">
        <f>IF(Table_Question_Sets[[#This Row],[Header]]="Yes","",IF(Table_Question_Sets[[#This Row],[Property]]&lt;&gt;"",SUBSTITUTE(Table_Question_Sets[[#This Row],[Property]]," ",""),""))</f>
        <v>PostalState</v>
      </c>
      <c r="G46" s="50"/>
      <c r="H46" s="7" t="s">
        <v>47</v>
      </c>
      <c r="I46" s="7" t="s">
        <v>121</v>
      </c>
      <c r="J46" s="8" t="s">
        <v>122</v>
      </c>
      <c r="K46" s="36"/>
      <c r="L46" s="44"/>
      <c r="M46" s="44"/>
      <c r="N46" s="15"/>
      <c r="O46" s="15">
        <v>6</v>
      </c>
      <c r="P46" s="15">
        <v>3</v>
      </c>
      <c r="Q46" s="15">
        <v>2</v>
      </c>
      <c r="R46" s="15"/>
      <c r="S46" s="15"/>
      <c r="T46" s="8" t="s">
        <v>122</v>
      </c>
      <c r="U46" s="8"/>
      <c r="V46" s="7" t="s">
        <v>1040</v>
      </c>
      <c r="W46" s="7"/>
      <c r="X46" s="7"/>
      <c r="Y46" s="7"/>
      <c r="Z46" s="7"/>
      <c r="AA46" s="7"/>
      <c r="AB46" s="7"/>
      <c r="AC46" s="7"/>
      <c r="AD46" s="8" t="s">
        <v>121</v>
      </c>
      <c r="AE46" s="7"/>
      <c r="AF46" s="7"/>
      <c r="AG46" s="7"/>
      <c r="AH46" s="44"/>
      <c r="AI46" s="44"/>
      <c r="AJ46" s="7"/>
      <c r="AK4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6" s="88"/>
      <c r="AM4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7"/>
      <c r="AP46" s="15"/>
      <c r="AQ46" s="7"/>
      <c r="AR46" s="7"/>
      <c r="AS46" s="7"/>
      <c r="AT46" s="7"/>
      <c r="AU46" s="7"/>
      <c r="AV4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6" s="15" t="str">
        <f>IF(OR(Table_Question_Sets[[#This Row],[Header]]="Yes",Table_Question_Sets[[#This Row],[Text]]=""),"",IF(OR(Table_Question_Sets[[#This Row],[Text]]="true",Table_Question_Sets[[#This Row],[Text]]="false",ISNUMBER(Table_Question_Sets[[#This Row],[Text]])),Table_Question_Sets[[#This Row],[Text]],""""&amp;Table_Question_Sets[[#This Row],[Text]]&amp;""""))</f>
        <v/>
      </c>
      <c r="AX46" s="15" t="str">
        <f>IF(AND(Table_Question_Sets[[#This Row],[Header]]&lt;&gt;"Yes",Table_Question_Sets[[#This Row],[Property]]&lt;&gt;"",Table_Question_Sets[[#This Row],[Summary Label]]&lt;&gt;""),""""&amp;Table_Question_Sets[[#This Row],[Key]]&amp;""": """&amp;Table_Question_Sets[[#This Row],[Summary Label]]&amp;"""","")</f>
        <v/>
      </c>
      <c r="AY46" s="15">
        <f ca="1">IF(Table_Question_Sets[[#This Row],[Header]]="Yes","",_xlfn.NUMBERVALUE(INDIRECT(SUBSTITUTE(ADDRESS(1,COLUMN(),4),"1","")&amp;ROW()-1))+IF(Table_Question_Sets[[#This Row],[Property]]&lt;&gt;"",1,0))</f>
        <v>16</v>
      </c>
      <c r="AZ46" s="15">
        <f ca="1">IF(Table_Question_Sets[[#This Row],[Header]]="Yes","",_xlfn.NUMBERVALUE(INDIRECT(SUBSTITUTE(ADDRESS(1,COLUMN(),4),"1","")&amp;ROW()+1))+IF(Table_Question_Sets[[#This Row],[Property]]&lt;&gt;"",1,0))</f>
        <v>2</v>
      </c>
      <c r="BA46" s="15"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hideCondition":"postalAddressDifferent != true"}</v>
      </c>
      <c r="BE4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v>
      </c>
      <c r="BF46" s="7"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v>
      </c>
      <c r="BG4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BH4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7" t="str">
        <f>IF(AND(Table_Question_Sets[[#This Row],[Header]]="",Table_Question_Sets[[#This Row],[Property]]&lt;&gt;"",Table_Question_Sets[[#This Row],[Field Type]]&lt;&gt;""),
""""&amp;Table_Question_Sets[[#This Row],[Key]]&amp;"""","")</f>
        <v>"postalState"</v>
      </c>
      <c r="BJ4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K46" s="7" t="str">
        <f>IF(AND(Table_Question_Sets[[#This Row],[Header]]&lt;&gt;"Yes",Table_Question_Sets[[#This Row],[Property]]&lt;&gt;"",Table_Question_Sets[[#This Row],[Workflow Role]]&lt;&gt;""),
""""&amp;Table_Question_Sets[[#This Row],[Workflow Role]]&amp;""":"""&amp;Table_Question_Sets[[#This Row],[Key]]&amp;"""","")</f>
        <v/>
      </c>
      <c r="BL46" s="7">
        <f ca="1">IF(Table_Question_Sets[[#This Row],[Header]]="Yes","",_xlfn.NUMBERVALUE(INDIRECT(SUBSTITUTE(ADDRESS(1,COLUMN(),4),"1","")&amp;ROW()+1))+IF(OR(Table_Question_Sets[[#This Row],[Value]]&lt;&gt;"",AND(Table_Question_Sets[[#This Row],[Data Type]]="Repeating",Table_Question_Sets[[#This Row],[Calculation Repeating]]&lt;&gt;"")),1,0))</f>
        <v>0</v>
      </c>
      <c r="BM46" s="7" t="str">
        <f ca="1" xml:space="preserve">
IF(Table_Question_Sets[[#This Row],[Data Type]]="Repeating",
OFFSET(Table_Repeating_Question_Sets[[#Headers],[Property]],MATCH(Table_Question_Sets[[#This Row],[Property]],Table_Repeating_Question_Sets[Property],0),MATCH("Calculation",Table_Repeating_Question_Sets[#Headers],0)-1,1,1),
"")</f>
        <v/>
      </c>
      <c r="BN4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6" s="7" t="str">
        <f ca="1">IF(ISNUMBER(Table_Question_Sets[[#This Row],[Config Use Row]]),INDEX(Table_Question_Sets[Config Rollup],Table_Question_Sets[[#This Row],[Config Use Row]]),"")</f>
        <v/>
      </c>
      <c r="BQ46" s="7" t="str">
        <f ca="1">IF(ISNUMBER(Table_Question_Sets[[#This Row],[Config Use Row]]),INDEX(Table_Question_Sets[Config Keys Nested Rollup],Table_Question_Sets[[#This Row],[Config Use Row]]),"")</f>
        <v/>
      </c>
      <c r="BR46" s="7" t="str">
        <f ca="1">IF(ISNUMBER(Table_Question_Sets[[#This Row],[Config Use Row]]),INDEX(Table_Question_Sets[Calculation Rollup],Table_Question_Sets[[#This Row],[Config Use Row]]),"")</f>
        <v/>
      </c>
    </row>
    <row r="47" spans="2:70" s="12" customFormat="1" ht="21" customHeight="1">
      <c r="B47" s="7" t="s">
        <v>129</v>
      </c>
      <c r="C47" s="88"/>
      <c r="D4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Personal</v>
      </c>
      <c r="E4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47" s="7" t="str">
        <f>IF(Table_Question_Sets[[#This Row],[Header]]="Yes","",IF(Table_Question_Sets[[#This Row],[Property]]&lt;&gt;"",SUBSTITUTE(Table_Question_Sets[[#This Row],[Property]]," ",""),""))</f>
        <v>PostalPostcode</v>
      </c>
      <c r="G47" s="50"/>
      <c r="H47" s="7" t="s">
        <v>124</v>
      </c>
      <c r="I47" s="7" t="s">
        <v>47</v>
      </c>
      <c r="J47" s="7"/>
      <c r="K47" s="36"/>
      <c r="L47" s="44"/>
      <c r="M47" s="44"/>
      <c r="N47" s="15"/>
      <c r="O47" s="15">
        <v>6</v>
      </c>
      <c r="P47" s="15">
        <v>3</v>
      </c>
      <c r="Q47" s="15">
        <v>2</v>
      </c>
      <c r="R47" s="15"/>
      <c r="S47" s="15"/>
      <c r="T47" s="8" t="s">
        <v>124</v>
      </c>
      <c r="U47" s="8"/>
      <c r="V47" s="7" t="s">
        <v>1040</v>
      </c>
      <c r="W47" s="7"/>
      <c r="X47" s="7"/>
      <c r="Y47" s="7"/>
      <c r="Z47" s="7"/>
      <c r="AA47" s="7"/>
      <c r="AB47" s="7"/>
      <c r="AC47" s="7"/>
      <c r="AD47" s="7"/>
      <c r="AE47" s="7"/>
      <c r="AF47" s="7"/>
      <c r="AG47" s="7"/>
      <c r="AH47" s="44"/>
      <c r="AI47" s="44"/>
      <c r="AJ47" s="7"/>
      <c r="AK4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7" s="88"/>
      <c r="AM4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7"/>
      <c r="AP47" s="15"/>
      <c r="AQ47" s="7"/>
      <c r="AR47" s="7"/>
      <c r="AS47" s="7"/>
      <c r="AT47" s="7"/>
      <c r="AU47" s="7"/>
      <c r="AV4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7" s="15" t="str">
        <f>IF(OR(Table_Question_Sets[[#This Row],[Header]]="Yes",Table_Question_Sets[[#This Row],[Text]]=""),"",IF(OR(Table_Question_Sets[[#This Row],[Text]]="true",Table_Question_Sets[[#This Row],[Text]]="false",ISNUMBER(Table_Question_Sets[[#This Row],[Text]])),Table_Question_Sets[[#This Row],[Text]],""""&amp;Table_Question_Sets[[#This Row],[Text]]&amp;""""))</f>
        <v/>
      </c>
      <c r="AX47" s="15" t="str">
        <f>IF(AND(Table_Question_Sets[[#This Row],[Header]]&lt;&gt;"Yes",Table_Question_Sets[[#This Row],[Property]]&lt;&gt;"",Table_Question_Sets[[#This Row],[Summary Label]]&lt;&gt;""),""""&amp;Table_Question_Sets[[#This Row],[Key]]&amp;""": """&amp;Table_Question_Sets[[#This Row],[Summary Label]]&amp;"""","")</f>
        <v/>
      </c>
      <c r="AY47" s="15">
        <f ca="1">IF(Table_Question_Sets[[#This Row],[Header]]="Yes","",_xlfn.NUMBERVALUE(INDIRECT(SUBSTITUTE(ADDRESS(1,COLUMN(),4),"1","")&amp;ROW()-1))+IF(Table_Question_Sets[[#This Row],[Property]]&lt;&gt;"",1,0))</f>
        <v>17</v>
      </c>
      <c r="AZ47" s="15">
        <f ca="1">IF(Table_Question_Sets[[#This Row],[Header]]="Yes","",_xlfn.NUMBERVALUE(INDIRECT(SUBSTITUTE(ADDRESS(1,COLUMN(),4),"1","")&amp;ROW()+1))+IF(Table_Question_Sets[[#This Row],[Property]]&lt;&gt;"",1,0))</f>
        <v>1</v>
      </c>
      <c r="BA47" s="15"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C4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"templateOptions":{"label":"Postcode","hideCondition":"postalAddressDifferent != true"}</v>
      </c>
      <c r="BE4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col-md-2","templateOptions":{"label":"Postcode","hideCondition":"postalAddressDifferent != true"},"validators": {"validation": Validators.compose([ValidationService.isPostcode()])}}</v>
      </c>
      <c r="BF47" s="7" t="str">
        <f ca="1" xml:space="preserve">
IF(Table_Question_Sets[[#This Row],[Row]]="Yes","]},{""className"": ""row"",""fieldGroup"": [","")&amp;
Table_Question_Sets[[#This Row],[Config Field]]</f>
        <v>{"key": "postalPostcode","type": "input-field","className":"col-xs-6 col-sm-3 col-md-2","templateOptions":{"label":"Postcode","hideCondition":"postalAddressDifferent != true"},"validators": {"validation": Validators.compose([ValidationService.isPostcode()])}}</v>
      </c>
      <c r="BG4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col-md-2","templateOptions":{"label":"Postcode","hideCondition":"postalAddressDifferent != true"},"validators": {"validation": Validators.compose([ValidationService.isPostcode()])}}</v>
      </c>
      <c r="BH4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7" t="str">
        <f>IF(AND(Table_Question_Sets[[#This Row],[Header]]="",Table_Question_Sets[[#This Row],[Property]]&lt;&gt;"",Table_Question_Sets[[#This Row],[Field Type]]&lt;&gt;""),
""""&amp;Table_Question_Sets[[#This Row],[Key]]&amp;"""","")</f>
        <v>"postalPostcode"</v>
      </c>
      <c r="BJ4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K47" s="7" t="str">
        <f>IF(AND(Table_Question_Sets[[#This Row],[Header]]&lt;&gt;"Yes",Table_Question_Sets[[#This Row],[Property]]&lt;&gt;"",Table_Question_Sets[[#This Row],[Workflow Role]]&lt;&gt;""),
""""&amp;Table_Question_Sets[[#This Row],[Workflow Role]]&amp;""":"""&amp;Table_Question_Sets[[#This Row],[Key]]&amp;"""","")</f>
        <v/>
      </c>
      <c r="BL47" s="7">
        <f ca="1">IF(Table_Question_Sets[[#This Row],[Header]]="Yes","",_xlfn.NUMBERVALUE(INDIRECT(SUBSTITUTE(ADDRESS(1,COLUMN(),4),"1","")&amp;ROW()+1))+IF(OR(Table_Question_Sets[[#This Row],[Value]]&lt;&gt;"",AND(Table_Question_Sets[[#This Row],[Data Type]]="Repeating",Table_Question_Sets[[#This Row],[Calculation Repeating]]&lt;&gt;"")),1,0))</f>
        <v>0</v>
      </c>
      <c r="BM47" s="7" t="str">
        <f ca="1" xml:space="preserve">
IF(Table_Question_Sets[[#This Row],[Data Type]]="Repeating",
OFFSET(Table_Repeating_Question_Sets[[#Headers],[Property]],MATCH(Table_Question_Sets[[#This Row],[Property]],Table_Repeating_Question_Sets[Property],0),MATCH("Calculation",Table_Repeating_Question_Sets[#Headers],0)-1,1,1),
"")</f>
        <v/>
      </c>
      <c r="BN4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7" s="7" t="str">
        <f ca="1">IF(ISNUMBER(Table_Question_Sets[[#This Row],[Config Use Row]]),INDEX(Table_Question_Sets[Config Rollup],Table_Question_Sets[[#This Row],[Config Use Row]]),"")</f>
        <v/>
      </c>
      <c r="BQ47" s="7" t="str">
        <f ca="1">IF(ISNUMBER(Table_Question_Sets[[#This Row],[Config Use Row]]),INDEX(Table_Question_Sets[Config Keys Nested Rollup],Table_Question_Sets[[#This Row],[Config Use Row]]),"")</f>
        <v/>
      </c>
      <c r="BR47" s="7" t="str">
        <f ca="1">IF(ISNUMBER(Table_Question_Sets[[#This Row],[Config Use Row]]),INDEX(Table_Question_Sets[Calculation Rollup],Table_Question_Sets[[#This Row],[Config Use Row]]),"")</f>
        <v/>
      </c>
    </row>
    <row r="48" spans="2:70" ht="29.25" thickBot="1">
      <c r="B48" s="3" t="s">
        <v>130</v>
      </c>
      <c r="C48" s="3" t="s">
        <v>71</v>
      </c>
      <c r="D48" s="3"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4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48" s="3" t="str">
        <f>IF(Table_Question_Sets[[#This Row],[Header]]="Yes","",IF(Table_Question_Sets[[#This Row],[Property]]&lt;&gt;"",SUBSTITUTE(Table_Question_Sets[[#This Row],[Property]]," ",""),""))</f>
        <v/>
      </c>
      <c r="G48" s="33"/>
      <c r="H48" s="3"/>
      <c r="I48" s="3"/>
      <c r="J48" s="3"/>
      <c r="K48" s="33"/>
      <c r="L48" s="43"/>
      <c r="M48" s="43"/>
      <c r="N48" s="18"/>
      <c r="O48" s="18"/>
      <c r="P48" s="18"/>
      <c r="Q48" s="18"/>
      <c r="R48" s="18"/>
      <c r="S48" s="18"/>
      <c r="T48" s="3"/>
      <c r="U48" s="3"/>
      <c r="V48" s="3"/>
      <c r="W48" s="3"/>
      <c r="X48" s="3"/>
      <c r="Y48" s="3"/>
      <c r="Z48" s="3"/>
      <c r="AA48" s="3"/>
      <c r="AB48" s="3"/>
      <c r="AC48" s="3"/>
      <c r="AD48" s="3"/>
      <c r="AE48" s="3"/>
      <c r="AF48" s="3"/>
      <c r="AG48" s="3"/>
      <c r="AH48" s="43"/>
      <c r="AI48" s="43"/>
      <c r="AJ48" s="3"/>
      <c r="AK48"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8" s="28"/>
      <c r="AM4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3"/>
      <c r="AP48" s="18"/>
      <c r="AQ48" s="3"/>
      <c r="AR48" s="3"/>
      <c r="AS48" s="3"/>
      <c r="AT48" s="3"/>
      <c r="AU48" s="3"/>
      <c r="AV48"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8" s="18" t="str">
        <f>IF(OR(Table_Question_Sets[[#This Row],[Header]]="Yes",Table_Question_Sets[[#This Row],[Text]]=""),"",IF(OR(Table_Question_Sets[[#This Row],[Text]]="true",Table_Question_Sets[[#This Row],[Text]]="false",ISNUMBER(Table_Question_Sets[[#This Row],[Text]])),Table_Question_Sets[[#This Row],[Text]],""""&amp;Table_Question_Sets[[#This Row],[Text]]&amp;""""))</f>
        <v/>
      </c>
      <c r="AX48" s="18" t="str">
        <f>IF(AND(Table_Question_Sets[[#This Row],[Header]]&lt;&gt;"Yes",Table_Question_Sets[[#This Row],[Property]]&lt;&gt;"",Table_Question_Sets[[#This Row],[Summary Label]]&lt;&gt;""),""""&amp;Table_Question_Sets[[#This Row],[Key]]&amp;""": """&amp;Table_Question_Sets[[#This Row],[Summary Label]]&amp;"""","")</f>
        <v/>
      </c>
      <c r="AY48" s="18" t="str">
        <f ca="1">IF(Table_Question_Sets[[#This Row],[Header]]="Yes","",_xlfn.NUMBERVALUE(INDIRECT(SUBSTITUTE(ADDRESS(1,COLUMN(),4),"1","")&amp;ROW()-1))+IF(Table_Question_Sets[[#This Row],[Property]]&lt;&gt;"",1,0))</f>
        <v/>
      </c>
      <c r="AZ48" s="18" t="str">
        <f ca="1">IF(Table_Question_Sets[[#This Row],[Header]]="Yes","",_xlfn.NUMBERVALUE(INDIRECT(SUBSTITUTE(ADDRESS(1,COLUMN(),4),"1","")&amp;ROW()+1))+IF(Table_Question_Sets[[#This Row],[Property]]&lt;&gt;"",1,0))</f>
        <v/>
      </c>
      <c r="BA48" s="18"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8"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8" s="3" t="str">
        <f xml:space="preserve">
IF(Table_Question_Sets[[#This Row],[Row]]="Yes","]},{""className"": ""row"",""fieldGroup"": [","")&amp;
Table_Question_Sets[[#This Row],[Config Field]]</f>
        <v/>
      </c>
      <c r="BG4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8"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3" t="str">
        <f>IF(AND(Table_Question_Sets[[#This Row],[Header]]="",Table_Question_Sets[[#This Row],[Property]]&lt;&gt;"",Table_Question_Sets[[#This Row],[Field Type]]&lt;&gt;""),
""""&amp;Table_Question_Sets[[#This Row],[Key]]&amp;"""","")</f>
        <v/>
      </c>
      <c r="BJ4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"disclosure":["disclosureHeading","claim","declined","declaration"],</v>
      </c>
      <c r="BK48" s="3" t="str">
        <f>IF(AND(Table_Question_Sets[[#This Row],[Header]]&lt;&gt;"Yes",Table_Question_Sets[[#This Row],[Property]]&lt;&gt;"",Table_Question_Sets[[#This Row],[Workflow Role]]&lt;&gt;""),
""""&amp;Table_Question_Sets[[#This Row],[Workflow Role]]&amp;""":"""&amp;Table_Question_Sets[[#This Row],[Key]]&amp;"""","")</f>
        <v/>
      </c>
      <c r="BL48" s="3" t="str">
        <f ca="1">IF(Table_Question_Sets[[#This Row],[Header]]="Yes","",_xlfn.NUMBERVALUE(INDIRECT(SUBSTITUTE(ADDRESS(1,COLUMN(),4),"1","")&amp;ROW()+1))+IF(OR(Table_Question_Sets[[#This Row],[Value]]&lt;&gt;"",AND(Table_Question_Sets[[#This Row],[Data Type]]="Repeating",Table_Question_Sets[[#This Row],[Calculation Repeating]]&lt;&gt;"")),1,0))</f>
        <v/>
      </c>
      <c r="BM48" s="3" t="str">
        <f ca="1" xml:space="preserve">
IF(Table_Question_Sets[[#This Row],[Data Type]]="Repeating",
OFFSET(Table_Repeating_Question_Sets[[#Headers],[Property]],MATCH(Table_Question_Sets[[#This Row],[Property]],Table_Repeating_Question_Sets[Property],0),MATCH("Calculation",Table_Repeating_Question_Sets[#Headers],0)-1,1,1),
"")</f>
        <v/>
      </c>
      <c r="BN4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"disclosure":{"claim": "No","declined": "No","declaration": "Yes"},</v>
      </c>
      <c r="BP48" s="3" t="str">
        <f ca="1">IF(ISNUMBER(Table_Question_Sets[[#This Row],[Config Use Row]]),INDEX(Table_Question_Sets[Config Rollup],Table_Question_Sets[[#This Row],[Config Use Row]]),"")</f>
        <v/>
      </c>
      <c r="BQ48" s="3" t="str">
        <f ca="1">IF(ISNUMBER(Table_Question_Sets[[#This Row],[Config Use Row]]),INDEX(Table_Question_Sets[Config Keys Nested Rollup],Table_Question_Sets[[#This Row],[Config Use Row]]),"")</f>
        <v/>
      </c>
      <c r="BR48" s="3" t="str">
        <f ca="1">IF(ISNUMBER(Table_Question_Sets[[#This Row],[Config Use Row]]),INDEX(Table_Question_Sets[Calculation Rollup],Table_Question_Sets[[#This Row],[Config Use Row]]),"")</f>
        <v/>
      </c>
    </row>
    <row r="49" spans="2:70" s="12" customFormat="1" ht="21" hidden="1" customHeight="1">
      <c r="B49" s="7"/>
      <c r="C49" s="7"/>
      <c r="D49"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4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9" s="7" t="str">
        <f>IF(Table_Question_Sets[[#This Row],[Header]]="Yes","",IF(Table_Question_Sets[[#This Row],[Property]]&lt;&gt;"",SUBSTITUTE(Table_Question_Sets[[#This Row],[Property]]," ",""),""))</f>
        <v/>
      </c>
      <c r="G49" s="50"/>
      <c r="H49" s="7"/>
      <c r="I49" s="7"/>
      <c r="J49" s="7"/>
      <c r="K49" s="34"/>
      <c r="L49" s="44"/>
      <c r="M49" s="44"/>
      <c r="N49" s="15"/>
      <c r="O49" s="15"/>
      <c r="P49" s="15"/>
      <c r="Q49" s="15"/>
      <c r="R49" s="15"/>
      <c r="S49" s="15"/>
      <c r="T49" s="7"/>
      <c r="U49" s="7"/>
      <c r="V49" s="7"/>
      <c r="W49" s="7"/>
      <c r="X49" s="7"/>
      <c r="Y49" s="7"/>
      <c r="Z49" s="7"/>
      <c r="AA49" s="7"/>
      <c r="AB49" s="7"/>
      <c r="AC49" s="7"/>
      <c r="AD49" s="7"/>
      <c r="AE49" s="7"/>
      <c r="AF49" s="7"/>
      <c r="AG49" s="7"/>
      <c r="AH49" s="44"/>
      <c r="AI49" s="44"/>
      <c r="AJ49" s="7"/>
      <c r="AK4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9" s="88"/>
      <c r="AM4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9" s="7"/>
      <c r="AP49" s="15"/>
      <c r="AQ49" s="7"/>
      <c r="AR49" s="7"/>
      <c r="AS49" s="7"/>
      <c r="AT49" s="7"/>
      <c r="AU49" s="7"/>
      <c r="AV49"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49" s="15" t="str">
        <f>IF(OR(Table_Question_Sets[[#This Row],[Header]]="Yes",Table_Question_Sets[[#This Row],[Text]]=""),"",IF(OR(Table_Question_Sets[[#This Row],[Text]]="true",Table_Question_Sets[[#This Row],[Text]]="false",ISNUMBER(Table_Question_Sets[[#This Row],[Text]])),Table_Question_Sets[[#This Row],[Text]],""""&amp;Table_Question_Sets[[#This Row],[Text]]&amp;""""))</f>
        <v/>
      </c>
      <c r="AX49" s="15" t="str">
        <f>IF(AND(Table_Question_Sets[[#This Row],[Header]]&lt;&gt;"Yes",Table_Question_Sets[[#This Row],[Property]]&lt;&gt;"",Table_Question_Sets[[#This Row],[Summary Label]]&lt;&gt;""),""""&amp;Table_Question_Sets[[#This Row],[Key]]&amp;""": """&amp;Table_Question_Sets[[#This Row],[Summary Label]]&amp;"""","")</f>
        <v/>
      </c>
      <c r="AY49" s="15">
        <f ca="1">IF(Table_Question_Sets[[#This Row],[Header]]="Yes","",_xlfn.NUMBERVALUE(INDIRECT(SUBSTITUTE(ADDRESS(1,COLUMN(),4),"1","")&amp;ROW()-1))+IF(Table_Question_Sets[[#This Row],[Property]]&lt;&gt;"",1,0))</f>
        <v>0</v>
      </c>
      <c r="AZ49" s="15">
        <f ca="1">IF(Table_Question_Sets[[#This Row],[Header]]="Yes","",_xlfn.NUMBERVALUE(INDIRECT(SUBSTITUTE(ADDRESS(1,COLUMN(),4),"1","")&amp;ROW()+1))+IF(Table_Question_Sets[[#This Row],[Property]]&lt;&gt;"",1,0))</f>
        <v>4</v>
      </c>
      <c r="BA49" s="15"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9"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9" s="7" t="str">
        <f xml:space="preserve">
IF(Table_Question_Sets[[#This Row],[Row]]="Yes","]},{""className"": ""row"",""fieldGroup"": [","")&amp;
Table_Question_Sets[[#This Row],[Config Field]]</f>
        <v/>
      </c>
      <c r="BG4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7" t="str">
        <f>IF(AND(Table_Question_Sets[[#This Row],[Header]]="",Table_Question_Sets[[#This Row],[Property]]&lt;&gt;"",Table_Question_Sets[[#This Row],[Field Type]]&lt;&gt;""),
""""&amp;Table_Question_Sets[[#This Row],[Key]]&amp;"""","")</f>
        <v/>
      </c>
      <c r="BJ4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"disclosureHeading","claim","declined","declaration"</v>
      </c>
      <c r="BK49" s="7" t="str">
        <f>IF(AND(Table_Question_Sets[[#This Row],[Header]]&lt;&gt;"Yes",Table_Question_Sets[[#This Row],[Property]]&lt;&gt;"",Table_Question_Sets[[#This Row],[Workflow Role]]&lt;&gt;""),
""""&amp;Table_Question_Sets[[#This Row],[Workflow Role]]&amp;""":"""&amp;Table_Question_Sets[[#This Row],[Key]]&amp;"""","")</f>
        <v/>
      </c>
      <c r="BL49" s="7">
        <f ca="1">IF(Table_Question_Sets[[#This Row],[Header]]="Yes","",_xlfn.NUMBERVALUE(INDIRECT(SUBSTITUTE(ADDRESS(1,COLUMN(),4),"1","")&amp;ROW()+1))+IF(OR(Table_Question_Sets[[#This Row],[Value]]&lt;&gt;"",AND(Table_Question_Sets[[#This Row],[Data Type]]="Repeating",Table_Question_Sets[[#This Row],[Calculation Repeating]]&lt;&gt;"")),1,0))</f>
        <v>2</v>
      </c>
      <c r="BM49" s="7" t="str">
        <f ca="1" xml:space="preserve">
IF(Table_Question_Sets[[#This Row],[Data Type]]="Repeating",
OFFSET(Table_Repeating_Question_Sets[[#Headers],[Property]],MATCH(Table_Question_Sets[[#This Row],[Property]],Table_Repeating_Question_Sets[Property],0),MATCH("Calculation",Table_Repeating_Question_Sets[#Headers],0)-1,1,1),
"")</f>
        <v/>
      </c>
      <c r="BN4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49" s="7" t="str">
        <f ca="1">IF(ISNUMBER(Table_Question_Sets[[#This Row],[Config Use Row]]),INDEX(Table_Question_Sets[Config Rollup],Table_Question_Sets[[#This Row],[Config Use Row]]),"")</f>
        <v/>
      </c>
      <c r="BQ49" s="7" t="str">
        <f ca="1">IF(ISNUMBER(Table_Question_Sets[[#This Row],[Config Use Row]]),INDEX(Table_Question_Sets[Config Keys Nested Rollup],Table_Question_Sets[[#This Row],[Config Use Row]]),"")</f>
        <v/>
      </c>
      <c r="BR49" s="7" t="str">
        <f ca="1">IF(ISNUMBER(Table_Question_Sets[[#This Row],[Config Use Row]]),INDEX(Table_Question_Sets[Calculation Rollup],Table_Question_Sets[[#This Row],[Config Use Row]]),"")</f>
        <v/>
      </c>
    </row>
    <row r="50" spans="2:70" s="12" customFormat="1" ht="21" customHeight="1">
      <c r="B50" s="7" t="s">
        <v>131</v>
      </c>
      <c r="C50" s="7"/>
      <c r="D5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0" s="7" t="str">
        <f>IF(Table_Question_Sets[[#This Row],[Header]]="Yes","",IF(Table_Question_Sets[[#This Row],[Property]]&lt;&gt;"",SUBSTITUTE(Table_Question_Sets[[#This Row],[Property]]," ",""),""))</f>
        <v>DisclosureHeading</v>
      </c>
      <c r="G50" s="50"/>
      <c r="H50" s="7" t="s">
        <v>106</v>
      </c>
      <c r="I50" s="7" t="s">
        <v>106</v>
      </c>
      <c r="J50" s="7"/>
      <c r="K50" s="34"/>
      <c r="L50" s="44"/>
      <c r="M50" s="44"/>
      <c r="N50" s="34"/>
      <c r="O50" s="34" t="s">
        <v>86</v>
      </c>
      <c r="P50" s="34"/>
      <c r="Q50" s="34"/>
      <c r="R50" s="34"/>
      <c r="S50" s="34"/>
      <c r="T50" s="7"/>
      <c r="U50" s="7"/>
      <c r="V50" s="7"/>
      <c r="W50" s="7"/>
      <c r="X50" s="7" t="s">
        <v>132</v>
      </c>
      <c r="Y50" s="7"/>
      <c r="Z50" s="7"/>
      <c r="AA50" s="7"/>
      <c r="AB50" s="7"/>
      <c r="AC50" s="7"/>
      <c r="AD50" s="7"/>
      <c r="AE50" s="7"/>
      <c r="AF50" s="7"/>
      <c r="AG50" s="7"/>
      <c r="AH50" s="44"/>
      <c r="AI50" s="44"/>
      <c r="AJ50" s="7"/>
      <c r="AK5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0" s="88"/>
      <c r="AM5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0" s="7"/>
      <c r="AP50" s="15"/>
      <c r="AQ50" s="7"/>
      <c r="AR50" s="7"/>
      <c r="AS50" s="7"/>
      <c r="AT50" s="7"/>
      <c r="AU50" s="7"/>
      <c r="AV5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0" s="15" t="str">
        <f>IF(OR(Table_Question_Sets[[#This Row],[Header]]="Yes",Table_Question_Sets[[#This Row],[Text]]=""),"",IF(OR(Table_Question_Sets[[#This Row],[Text]]="true",Table_Question_Sets[[#This Row],[Text]]="false",ISNUMBER(Table_Question_Sets[[#This Row],[Text]])),Table_Question_Sets[[#This Row],[Text]],""""&amp;Table_Question_Sets[[#This Row],[Text]]&amp;""""))</f>
        <v/>
      </c>
      <c r="AX50" s="15" t="str">
        <f>IF(AND(Table_Question_Sets[[#This Row],[Header]]&lt;&gt;"Yes",Table_Question_Sets[[#This Row],[Property]]&lt;&gt;"",Table_Question_Sets[[#This Row],[Summary Label]]&lt;&gt;""),""""&amp;Table_Question_Sets[[#This Row],[Key]]&amp;""": """&amp;Table_Question_Sets[[#This Row],[Summary Label]]&amp;"""","")</f>
        <v/>
      </c>
      <c r="AY50" s="15">
        <f ca="1">IF(Table_Question_Sets[[#This Row],[Header]]="Yes","",_xlfn.NUMBERVALUE(INDIRECT(SUBSTITUTE(ADDRESS(1,COLUMN(),4),"1","")&amp;ROW()-1))+IF(Table_Question_Sets[[#This Row],[Property]]&lt;&gt;"",1,0))</f>
        <v>1</v>
      </c>
      <c r="AZ50" s="15">
        <f ca="1">IF(Table_Question_Sets[[#This Row],[Header]]="Yes","",_xlfn.NUMBERVALUE(INDIRECT(SUBSTITUTE(ADDRESS(1,COLUMN(),4),"1","")&amp;ROW()+1))+IF(Table_Question_Sets[[#This Row],[Property]]&lt;&gt;"",1,0))</f>
        <v>4</v>
      </c>
      <c r="BA50" s="15"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5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50" s="7"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5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7" t="str">
        <f>IF(AND(Table_Question_Sets[[#This Row],[Header]]="",Table_Question_Sets[[#This Row],[Property]]&lt;&gt;"",Table_Question_Sets[[#This Row],[Field Type]]&lt;&gt;""),
""""&amp;Table_Question_Sets[[#This Row],[Key]]&amp;"""","")</f>
        <v>"disclosureHeading"</v>
      </c>
      <c r="BJ5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"disclosureHeading","claim","declined","declaration"</v>
      </c>
      <c r="BK50" s="7" t="str">
        <f>IF(AND(Table_Question_Sets[[#This Row],[Header]]&lt;&gt;"Yes",Table_Question_Sets[[#This Row],[Property]]&lt;&gt;"",Table_Question_Sets[[#This Row],[Workflow Role]]&lt;&gt;""),
""""&amp;Table_Question_Sets[[#This Row],[Workflow Role]]&amp;""":"""&amp;Table_Question_Sets[[#This Row],[Key]]&amp;"""","")</f>
        <v/>
      </c>
      <c r="BL50" s="7">
        <f ca="1">IF(Table_Question_Sets[[#This Row],[Header]]="Yes","",_xlfn.NUMBERVALUE(INDIRECT(SUBSTITUTE(ADDRESS(1,COLUMN(),4),"1","")&amp;ROW()+1))+IF(OR(Table_Question_Sets[[#This Row],[Value]]&lt;&gt;"",AND(Table_Question_Sets[[#This Row],[Data Type]]="Repeating",Table_Question_Sets[[#This Row],[Calculation Repeating]]&lt;&gt;"")),1,0))</f>
        <v>2</v>
      </c>
      <c r="BM50" s="7" t="str">
        <f ca="1" xml:space="preserve">
IF(Table_Question_Sets[[#This Row],[Data Type]]="Repeating",
OFFSET(Table_Repeating_Question_Sets[[#Headers],[Property]],MATCH(Table_Question_Sets[[#This Row],[Property]],Table_Repeating_Question_Sets[Property],0),MATCH("Calculation",Table_Repeating_Question_Sets[#Headers],0)-1,1,1),
"")</f>
        <v/>
      </c>
      <c r="BN5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50" s="7" t="str">
        <f ca="1">IF(ISNUMBER(Table_Question_Sets[[#This Row],[Config Use Row]]),INDEX(Table_Question_Sets[Config Rollup],Table_Question_Sets[[#This Row],[Config Use Row]]),"")</f>
        <v/>
      </c>
      <c r="BQ50" s="7" t="str">
        <f ca="1">IF(ISNUMBER(Table_Question_Sets[[#This Row],[Config Use Row]]),INDEX(Table_Question_Sets[Config Keys Nested Rollup],Table_Question_Sets[[#This Row],[Config Use Row]]),"")</f>
        <v/>
      </c>
      <c r="BR50" s="7" t="str">
        <f ca="1">IF(ISNUMBER(Table_Question_Sets[[#This Row],[Config Use Row]]),INDEX(Table_Question_Sets[Calculation Rollup],Table_Question_Sets[[#This Row],[Config Use Row]]),"")</f>
        <v/>
      </c>
    </row>
    <row r="51" spans="2:70" s="12" customFormat="1" ht="21" customHeight="1">
      <c r="B51" s="8" t="s">
        <v>133</v>
      </c>
      <c r="C51" s="88"/>
      <c r="D5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claim</v>
      </c>
      <c r="F51" s="7" t="str">
        <f>IF(Table_Question_Sets[[#This Row],[Header]]="Yes","",IF(Table_Question_Sets[[#This Row],[Property]]&lt;&gt;"",SUBSTITUTE(Table_Question_Sets[[#This Row],[Property]]," ",""),""))</f>
        <v>Claim</v>
      </c>
      <c r="G51" s="50" t="s">
        <v>108</v>
      </c>
      <c r="H51" s="7" t="s">
        <v>47</v>
      </c>
      <c r="I51" s="7" t="s">
        <v>74</v>
      </c>
      <c r="J51" s="7" t="s">
        <v>134</v>
      </c>
      <c r="K51" s="36" t="s">
        <v>71</v>
      </c>
      <c r="L51" s="44"/>
      <c r="M51" s="44"/>
      <c r="N51" s="15"/>
      <c r="O51" s="15"/>
      <c r="P51" s="15"/>
      <c r="Q51" s="15"/>
      <c r="R51" s="15"/>
      <c r="S51" s="15"/>
      <c r="T51" s="7"/>
      <c r="U51" s="8" t="s">
        <v>1041</v>
      </c>
      <c r="V51" s="7"/>
      <c r="W51" s="7"/>
      <c r="X51" s="7"/>
      <c r="Y51" s="7"/>
      <c r="Z51" s="7"/>
      <c r="AA51" s="7"/>
      <c r="AB51" s="7"/>
      <c r="AC51" s="7"/>
      <c r="AD51" s="7"/>
      <c r="AE51" s="7"/>
      <c r="AF51" s="7"/>
      <c r="AG51" s="7"/>
      <c r="AH51" s="44"/>
      <c r="AI51" s="44"/>
      <c r="AJ51" s="7" t="s">
        <v>108</v>
      </c>
      <c r="AK5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51" s="88"/>
      <c r="AM5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1" s="7"/>
      <c r="AP51" s="15"/>
      <c r="AQ51" s="7"/>
      <c r="AR51" s="7" t="s">
        <v>71</v>
      </c>
      <c r="AS51" s="7"/>
      <c r="AT51" s="7"/>
      <c r="AU51" s="7"/>
      <c r="AV5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No</v>
      </c>
      <c r="AW51" s="15" t="str">
        <f>IF(OR(Table_Question_Sets[[#This Row],[Header]]="Yes",Table_Question_Sets[[#This Row],[Text]]=""),"",IF(OR(Table_Question_Sets[[#This Row],[Text]]="true",Table_Question_Sets[[#This Row],[Text]]="false",ISNUMBER(Table_Question_Sets[[#This Row],[Text]])),Table_Question_Sets[[#This Row],[Text]],""""&amp;Table_Question_Sets[[#This Row],[Text]]&amp;""""))</f>
        <v>"No"</v>
      </c>
      <c r="AX51" s="15" t="str">
        <f>IF(AND(Table_Question_Sets[[#This Row],[Header]]&lt;&gt;"Yes",Table_Question_Sets[[#This Row],[Property]]&lt;&gt;"",Table_Question_Sets[[#This Row],[Summary Label]]&lt;&gt;""),""""&amp;Table_Question_Sets[[#This Row],[Key]]&amp;""": """&amp;Table_Question_Sets[[#This Row],[Summary Label]]&amp;"""","")</f>
        <v/>
      </c>
      <c r="AY51" s="15">
        <f ca="1">IF(Table_Question_Sets[[#This Row],[Header]]="Yes","",_xlfn.NUMBERVALUE(INDIRECT(SUBSTITUTE(ADDRESS(1,COLUMN(),4),"1","")&amp;ROW()-1))+IF(Table_Question_Sets[[#This Row],[Property]]&lt;&gt;"",1,0))</f>
        <v>2</v>
      </c>
      <c r="AZ51" s="15">
        <f ca="1">IF(Table_Question_Sets[[#This Row],[Header]]="Yes","",_xlfn.NUMBERVALUE(INDIRECT(SUBSTITUTE(ADDRESS(1,COLUMN(),4),"1","")&amp;ROW()+1))+IF(Table_Question_Sets[[#This Row],[Property]]&lt;&gt;"",1,0))</f>
        <v>3</v>
      </c>
      <c r="BA51" s="15"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past 12 months, have you made a claim under any insurance policy?","affectsTriggers":"Yes"}</v>
      </c>
      <c r="BE5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v>
      </c>
      <c r="BF51" s="7" t="str">
        <f ca="1" xml:space="preserve">
IF(Table_Question_Sets[[#This Row],[Row]]="Yes","]},{""className"": ""row"",""fieldGroup"": [","")&amp;
Table_Question_Sets[[#This Row],[Config Field]]</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v>
      </c>
      <c r="BG5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7" t="str">
        <f>IF(AND(Table_Question_Sets[[#This Row],[Header]]="",Table_Question_Sets[[#This Row],[Property]]&lt;&gt;"",Table_Question_Sets[[#This Row],[Field Type]]&lt;&gt;""),
""""&amp;Table_Question_Sets[[#This Row],[Key]]&amp;"""","")</f>
        <v>"claim"</v>
      </c>
      <c r="BJ5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"claim","declined","declaration"</v>
      </c>
      <c r="BK51" s="7" t="str">
        <f>IF(AND(Table_Question_Sets[[#This Row],[Header]]&lt;&gt;"Yes",Table_Question_Sets[[#This Row],[Property]]&lt;&gt;"",Table_Question_Sets[[#This Row],[Workflow Role]]&lt;&gt;""),
""""&amp;Table_Question_Sets[[#This Row],[Workflow Role]]&amp;""":"""&amp;Table_Question_Sets[[#This Row],[Key]]&amp;"""","")</f>
        <v/>
      </c>
      <c r="BL51" s="7">
        <f ca="1">IF(Table_Question_Sets[[#This Row],[Header]]="Yes","",_xlfn.NUMBERVALUE(INDIRECT(SUBSTITUTE(ADDRESS(1,COLUMN(),4),"1","")&amp;ROW()+1))+IF(OR(Table_Question_Sets[[#This Row],[Value]]&lt;&gt;"",AND(Table_Question_Sets[[#This Row],[Data Type]]="Repeating",Table_Question_Sets[[#This Row],[Calculation Repeating]]&lt;&gt;"")),1,0))</f>
        <v>2</v>
      </c>
      <c r="BM51" s="7" t="str">
        <f ca="1" xml:space="preserve">
IF(Table_Question_Sets[[#This Row],[Data Type]]="Repeating",
OFFSET(Table_Repeating_Question_Sets[[#Headers],[Property]],MATCH(Table_Question_Sets[[#This Row],[Property]],Table_Repeating_Question_Sets[Property],0),MATCH("Calculation",Table_Repeating_Question_Sets[#Headers],0)-1,1,1),
"")</f>
        <v/>
      </c>
      <c r="BN5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"claim": "No"</v>
      </c>
      <c r="BO5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"claim": "No","declined": "No","declaration": "Yes"</v>
      </c>
      <c r="BP51" s="7" t="str">
        <f ca="1">IF(ISNUMBER(Table_Question_Sets[[#This Row],[Config Use Row]]),INDEX(Table_Question_Sets[Config Rollup],Table_Question_Sets[[#This Row],[Config Use Row]]),"")</f>
        <v/>
      </c>
      <c r="BQ51" s="7" t="str">
        <f ca="1">IF(ISNUMBER(Table_Question_Sets[[#This Row],[Config Use Row]]),INDEX(Table_Question_Sets[Config Keys Nested Rollup],Table_Question_Sets[[#This Row],[Config Use Row]]),"")</f>
        <v/>
      </c>
      <c r="BR51" s="7" t="str">
        <f ca="1">IF(ISNUMBER(Table_Question_Sets[[#This Row],[Config Use Row]]),INDEX(Table_Question_Sets[Calculation Rollup],Table_Question_Sets[[#This Row],[Config Use Row]]),"")</f>
        <v/>
      </c>
    </row>
    <row r="52" spans="2:70" s="12" customFormat="1" ht="21" customHeight="1">
      <c r="B52" s="8" t="s">
        <v>135</v>
      </c>
      <c r="C52" s="88"/>
      <c r="D5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declined</v>
      </c>
      <c r="F52" s="7" t="str">
        <f>IF(Table_Question_Sets[[#This Row],[Header]]="Yes","",IF(Table_Question_Sets[[#This Row],[Property]]&lt;&gt;"",SUBSTITUTE(Table_Question_Sets[[#This Row],[Property]]," ",""),""))</f>
        <v>Declined</v>
      </c>
      <c r="G52" s="50" t="s">
        <v>108</v>
      </c>
      <c r="H52" s="7" t="s">
        <v>47</v>
      </c>
      <c r="I52" s="7" t="s">
        <v>74</v>
      </c>
      <c r="J52" s="7" t="s">
        <v>134</v>
      </c>
      <c r="K52" s="36" t="s">
        <v>71</v>
      </c>
      <c r="L52" s="44"/>
      <c r="M52" s="44"/>
      <c r="N52" s="15"/>
      <c r="O52" s="15"/>
      <c r="P52" s="15"/>
      <c r="Q52" s="15"/>
      <c r="R52" s="15"/>
      <c r="S52" s="15"/>
      <c r="T52" s="7"/>
      <c r="U52" s="8" t="s">
        <v>1042</v>
      </c>
      <c r="V52" s="7"/>
      <c r="W52" s="7"/>
      <c r="X52" s="7"/>
      <c r="Y52" s="7"/>
      <c r="Z52" s="7"/>
      <c r="AA52" s="7"/>
      <c r="AB52" s="7"/>
      <c r="AC52" s="7"/>
      <c r="AD52" s="7"/>
      <c r="AE52" s="7"/>
      <c r="AF52" s="7"/>
      <c r="AG52" s="7"/>
      <c r="AH52" s="44"/>
      <c r="AI52" s="44"/>
      <c r="AJ52" s="7" t="s">
        <v>108</v>
      </c>
      <c r="AK5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52" s="88"/>
      <c r="AM5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2" s="7"/>
      <c r="AP52" s="15"/>
      <c r="AQ52" s="7"/>
      <c r="AR52" s="7" t="s">
        <v>71</v>
      </c>
      <c r="AS52" s="7"/>
      <c r="AT52" s="7"/>
      <c r="AU52" s="7"/>
      <c r="AV52"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No</v>
      </c>
      <c r="AW52" s="15" t="str">
        <f>IF(OR(Table_Question_Sets[[#This Row],[Header]]="Yes",Table_Question_Sets[[#This Row],[Text]]=""),"",IF(OR(Table_Question_Sets[[#This Row],[Text]]="true",Table_Question_Sets[[#This Row],[Text]]="false",ISNUMBER(Table_Question_Sets[[#This Row],[Text]])),Table_Question_Sets[[#This Row],[Text]],""""&amp;Table_Question_Sets[[#This Row],[Text]]&amp;""""))</f>
        <v>"No"</v>
      </c>
      <c r="AX52" s="15" t="str">
        <f>IF(AND(Table_Question_Sets[[#This Row],[Header]]&lt;&gt;"Yes",Table_Question_Sets[[#This Row],[Property]]&lt;&gt;"",Table_Question_Sets[[#This Row],[Summary Label]]&lt;&gt;""),""""&amp;Table_Question_Sets[[#This Row],[Key]]&amp;""": """&amp;Table_Question_Sets[[#This Row],[Summary Label]]&amp;"""","")</f>
        <v/>
      </c>
      <c r="AY52" s="15">
        <f ca="1">IF(Table_Question_Sets[[#This Row],[Header]]="Yes","",_xlfn.NUMBERVALUE(INDIRECT(SUBSTITUTE(ADDRESS(1,COLUMN(),4),"1","")&amp;ROW()-1))+IF(Table_Question_Sets[[#This Row],[Property]]&lt;&gt;"",1,0))</f>
        <v>3</v>
      </c>
      <c r="AZ52" s="15">
        <f ca="1">IF(Table_Question_Sets[[#This Row],[Header]]="Yes","",_xlfn.NUMBERVALUE(INDIRECT(SUBSTITUTE(ADDRESS(1,COLUMN(),4),"1","")&amp;ROW()+1))+IF(Table_Question_Sets[[#This Row],[Property]]&lt;&gt;"",1,0))</f>
        <v>2</v>
      </c>
      <c r="BA52" s="15"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past 5 years, have you been declined from purchasing insurance?","affectsTriggers":"Yes"}</v>
      </c>
      <c r="BE5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v>
      </c>
      <c r="BF52" s="7" t="str">
        <f ca="1" xml:space="preserve">
IF(Table_Question_Sets[[#This Row],[Row]]="Yes","]},{""className"": ""row"",""fieldGroup"": [","")&amp;
Table_Question_Sets[[#This Row],[Config Field]]</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v>
      </c>
      <c r="BG5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7" t="str">
        <f>IF(AND(Table_Question_Sets[[#This Row],[Header]]="",Table_Question_Sets[[#This Row],[Property]]&lt;&gt;"",Table_Question_Sets[[#This Row],[Field Type]]&lt;&gt;""),
""""&amp;Table_Question_Sets[[#This Row],[Key]]&amp;"""","")</f>
        <v>"declined"</v>
      </c>
      <c r="BJ5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"declined","declaration"</v>
      </c>
      <c r="BK52" s="7" t="str">
        <f>IF(AND(Table_Question_Sets[[#This Row],[Header]]&lt;&gt;"Yes",Table_Question_Sets[[#This Row],[Property]]&lt;&gt;"",Table_Question_Sets[[#This Row],[Workflow Role]]&lt;&gt;""),
""""&amp;Table_Question_Sets[[#This Row],[Workflow Role]]&amp;""":"""&amp;Table_Question_Sets[[#This Row],[Key]]&amp;"""","")</f>
        <v/>
      </c>
      <c r="BL52" s="7">
        <f ca="1">IF(Table_Question_Sets[[#This Row],[Header]]="Yes","",_xlfn.NUMBERVALUE(INDIRECT(SUBSTITUTE(ADDRESS(1,COLUMN(),4),"1","")&amp;ROW()+1))+IF(OR(Table_Question_Sets[[#This Row],[Value]]&lt;&gt;"",AND(Table_Question_Sets[[#This Row],[Data Type]]="Repeating",Table_Question_Sets[[#This Row],[Calculation Repeating]]&lt;&gt;"")),1,0))</f>
        <v>1</v>
      </c>
      <c r="BM52" s="7" t="str">
        <f ca="1" xml:space="preserve">
IF(Table_Question_Sets[[#This Row],[Data Type]]="Repeating",
OFFSET(Table_Repeating_Question_Sets[[#Headers],[Property]],MATCH(Table_Question_Sets[[#This Row],[Property]],Table_Repeating_Question_Sets[Property],0),MATCH("Calculation",Table_Repeating_Question_Sets[#Headers],0)-1,1,1),
"")</f>
        <v/>
      </c>
      <c r="BN5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"declined": "No"</v>
      </c>
      <c r="BO5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"declined": "No","declaration": "Yes"</v>
      </c>
      <c r="BP52" s="7" t="str">
        <f ca="1">IF(ISNUMBER(Table_Question_Sets[[#This Row],[Config Use Row]]),INDEX(Table_Question_Sets[Config Rollup],Table_Question_Sets[[#This Row],[Config Use Row]]),"")</f>
        <v/>
      </c>
      <c r="BQ52" s="7" t="str">
        <f ca="1">IF(ISNUMBER(Table_Question_Sets[[#This Row],[Config Use Row]]),INDEX(Table_Question_Sets[Config Keys Nested Rollup],Table_Question_Sets[[#This Row],[Config Use Row]]),"")</f>
        <v/>
      </c>
      <c r="BR52" s="7" t="str">
        <f ca="1">IF(ISNUMBER(Table_Question_Sets[[#This Row],[Config Use Row]]),INDEX(Table_Question_Sets[Calculation Rollup],Table_Question_Sets[[#This Row],[Config Use Row]]),"")</f>
        <v/>
      </c>
    </row>
    <row r="53" spans="2:70" s="12" customFormat="1" ht="21" customHeight="1">
      <c r="B53" s="7" t="s">
        <v>137</v>
      </c>
      <c r="C53" s="7"/>
      <c r="D5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Disclosure</v>
      </c>
      <c r="E5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53" s="7" t="str">
        <f>IF(Table_Question_Sets[[#This Row],[Header]]="Yes","",IF(Table_Question_Sets[[#This Row],[Property]]&lt;&gt;"",SUBSTITUTE(Table_Question_Sets[[#This Row],[Property]]," ",""),""))</f>
        <v>Declaration</v>
      </c>
      <c r="G53" s="50"/>
      <c r="H53" s="7" t="s">
        <v>47</v>
      </c>
      <c r="I53" s="7" t="s">
        <v>74</v>
      </c>
      <c r="J53" s="7" t="s">
        <v>134</v>
      </c>
      <c r="K53" s="36" t="s">
        <v>71</v>
      </c>
      <c r="L53" s="44"/>
      <c r="M53" s="44"/>
      <c r="N53" s="15"/>
      <c r="O53" s="15"/>
      <c r="P53" s="15"/>
      <c r="Q53" s="15"/>
      <c r="R53" s="15"/>
      <c r="S53" s="15"/>
      <c r="T53" s="8" t="s">
        <v>138</v>
      </c>
      <c r="U53" s="8"/>
      <c r="V53" s="7"/>
      <c r="W53" s="8" t="s">
        <v>139</v>
      </c>
      <c r="X53" s="7"/>
      <c r="Y53" s="7" t="s">
        <v>137</v>
      </c>
      <c r="Z53" s="7"/>
      <c r="AA53" s="8" t="s">
        <v>140</v>
      </c>
      <c r="AB53" s="8"/>
      <c r="AC53" s="8"/>
      <c r="AD53" s="7"/>
      <c r="AE53" s="7"/>
      <c r="AF53" s="7"/>
      <c r="AG53" s="7"/>
      <c r="AH53" s="44"/>
      <c r="AI53" s="44"/>
      <c r="AJ53" s="7" t="s">
        <v>71</v>
      </c>
      <c r="AK5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53" s="88"/>
      <c r="AM5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3" s="7"/>
      <c r="AP53" s="15"/>
      <c r="AQ53" s="8"/>
      <c r="AR53" s="8"/>
      <c r="AS53" s="8"/>
      <c r="AT53" s="8"/>
      <c r="AU53" s="8"/>
      <c r="AV5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Yes</v>
      </c>
      <c r="AW53" s="15" t="str">
        <f>IF(OR(Table_Question_Sets[[#This Row],[Header]]="Yes",Table_Question_Sets[[#This Row],[Text]]=""),"",IF(OR(Table_Question_Sets[[#This Row],[Text]]="true",Table_Question_Sets[[#This Row],[Text]]="false",ISNUMBER(Table_Question_Sets[[#This Row],[Text]])),Table_Question_Sets[[#This Row],[Text]],""""&amp;Table_Question_Sets[[#This Row],[Text]]&amp;""""))</f>
        <v>"Yes"</v>
      </c>
      <c r="AX53" s="15" t="str">
        <f>IF(AND(Table_Question_Sets[[#This Row],[Header]]&lt;&gt;"Yes",Table_Question_Sets[[#This Row],[Property]]&lt;&gt;"",Table_Question_Sets[[#This Row],[Summary Label]]&lt;&gt;""),""""&amp;Table_Question_Sets[[#This Row],[Key]]&amp;""": """&amp;Table_Question_Sets[[#This Row],[Summary Label]]&amp;"""","")</f>
        <v/>
      </c>
      <c r="AY53" s="15">
        <f ca="1">IF(Table_Question_Sets[[#This Row],[Header]]="Yes","",_xlfn.NUMBERVALUE(INDIRECT(SUBSTITUTE(ADDRESS(1,COLUMN(),4),"1","")&amp;ROW()-1))+IF(Table_Question_Sets[[#This Row],[Property]]&lt;&gt;"",1,0))</f>
        <v>4</v>
      </c>
      <c r="AZ53" s="15">
        <f ca="1">IF(Table_Question_Sets[[#This Row],[Header]]="Yes","",_xlfn.NUMBERVALUE(INDIRECT(SUBSTITUTE(ADDRESS(1,COLUMN(),4),"1","")&amp;ROW()+1))+IF(Table_Question_Sets[[#This Row],[Property]]&lt;&gt;"",1,0))</f>
        <v>1</v>
      </c>
      <c r="BA53" s="15"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5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E5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F53" s="7" t="str">
        <f ca="1" xml:space="preserve">
IF(Table_Question_Sets[[#This Row],[Row]]="Yes","]},{""className"": ""row"",""fieldGroup"": [","")&amp;
Table_Question_Sets[[#This Row],[Config Field]]</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G5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7" t="str">
        <f>IF(AND(Table_Question_Sets[[#This Row],[Header]]="",Table_Question_Sets[[#This Row],[Property]]&lt;&gt;"",Table_Question_Sets[[#This Row],[Field Type]]&lt;&gt;""),
""""&amp;Table_Question_Sets[[#This Row],[Key]]&amp;"""","")</f>
        <v>"declaration"</v>
      </c>
      <c r="BJ5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53" s="7" t="str">
        <f>IF(AND(Table_Question_Sets[[#This Row],[Header]]&lt;&gt;"Yes",Table_Question_Sets[[#This Row],[Property]]&lt;&gt;"",Table_Question_Sets[[#This Row],[Workflow Role]]&lt;&gt;""),
""""&amp;Table_Question_Sets[[#This Row],[Workflow Role]]&amp;""":"""&amp;Table_Question_Sets[[#This Row],[Key]]&amp;"""","")</f>
        <v/>
      </c>
      <c r="BL53" s="7">
        <f ca="1">IF(Table_Question_Sets[[#This Row],[Header]]="Yes","",_xlfn.NUMBERVALUE(INDIRECT(SUBSTITUTE(ADDRESS(1,COLUMN(),4),"1","")&amp;ROW()+1))+IF(OR(Table_Question_Sets[[#This Row],[Value]]&lt;&gt;"",AND(Table_Question_Sets[[#This Row],[Data Type]]="Repeating",Table_Question_Sets[[#This Row],[Calculation Repeating]]&lt;&gt;"")),1,0))</f>
        <v>0</v>
      </c>
      <c r="BM53" s="7" t="str">
        <f ca="1" xml:space="preserve">
IF(Table_Question_Sets[[#This Row],[Data Type]]="Repeating",
OFFSET(Table_Repeating_Question_Sets[[#Headers],[Property]],MATCH(Table_Question_Sets[[#This Row],[Property]],Table_Repeating_Question_Sets[Property],0),MATCH("Calculation",Table_Repeating_Question_Sets[#Headers],0)-1,1,1),
"")</f>
        <v/>
      </c>
      <c r="BN5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O5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3" s="7" t="str">
        <f ca="1">IF(ISNUMBER(Table_Question_Sets[[#This Row],[Config Use Row]]),INDEX(Table_Question_Sets[Config Rollup],Table_Question_Sets[[#This Row],[Config Use Row]]),"")</f>
        <v/>
      </c>
      <c r="BQ53" s="7" t="str">
        <f ca="1">IF(ISNUMBER(Table_Question_Sets[[#This Row],[Config Use Row]]),INDEX(Table_Question_Sets[Config Keys Nested Rollup],Table_Question_Sets[[#This Row],[Config Use Row]]),"")</f>
        <v/>
      </c>
      <c r="BR53" s="7" t="str">
        <f ca="1">IF(ISNUMBER(Table_Question_Sets[[#This Row],[Config Use Row]]),INDEX(Table_Question_Sets[Calculation Rollup],Table_Question_Sets[[#This Row],[Config Use Row]]),"")</f>
        <v/>
      </c>
    </row>
    <row r="54" spans="2:70" s="12" customFormat="1" ht="29.25" thickBot="1">
      <c r="B54" s="28" t="s">
        <v>141</v>
      </c>
      <c r="C54" s="28" t="s">
        <v>71</v>
      </c>
      <c r="D54"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4"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54" s="28" t="str">
        <f>IF(Table_Question_Sets[[#This Row],[Header]]="Yes","",IF(Table_Question_Sets[[#This Row],[Property]]&lt;&gt;"",SUBSTITUTE(Table_Question_Sets[[#This Row],[Property]]," ",""),""))</f>
        <v/>
      </c>
      <c r="G54" s="27"/>
      <c r="H54" s="28"/>
      <c r="I54" s="28"/>
      <c r="J54" s="28"/>
      <c r="K54" s="27"/>
      <c r="L54" s="28"/>
      <c r="M54" s="28"/>
      <c r="N54" s="27"/>
      <c r="O54" s="27"/>
      <c r="P54" s="27"/>
      <c r="Q54" s="27"/>
      <c r="R54" s="27"/>
      <c r="S54" s="27"/>
      <c r="T54" s="28"/>
      <c r="U54" s="28"/>
      <c r="V54" s="28"/>
      <c r="W54" s="28"/>
      <c r="X54" s="28"/>
      <c r="Y54" s="28"/>
      <c r="Z54" s="28"/>
      <c r="AA54" s="28"/>
      <c r="AB54" s="28"/>
      <c r="AC54" s="28"/>
      <c r="AD54" s="28"/>
      <c r="AE54" s="28"/>
      <c r="AF54" s="28"/>
      <c r="AG54" s="28"/>
      <c r="AH54" s="28"/>
      <c r="AI54" s="28"/>
      <c r="AJ54" s="28"/>
      <c r="AK5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4" s="28"/>
      <c r="AM54"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4" s="28"/>
      <c r="AP54" s="27"/>
      <c r="AQ54" s="28"/>
      <c r="AR54" s="28"/>
      <c r="AS54" s="28"/>
      <c r="AT54" s="28"/>
      <c r="AU54" s="28"/>
      <c r="AV54"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4" s="27" t="str">
        <f>IF(OR(Table_Question_Sets[[#This Row],[Header]]="Yes",Table_Question_Sets[[#This Row],[Text]]=""),"",IF(OR(Table_Question_Sets[[#This Row],[Text]]="true",Table_Question_Sets[[#This Row],[Text]]="false",ISNUMBER(Table_Question_Sets[[#This Row],[Text]])),Table_Question_Sets[[#This Row],[Text]],""""&amp;Table_Question_Sets[[#This Row],[Text]]&amp;""""))</f>
        <v/>
      </c>
      <c r="AX54" s="27" t="str">
        <f>IF(AND(Table_Question_Sets[[#This Row],[Header]]&lt;&gt;"Yes",Table_Question_Sets[[#This Row],[Property]]&lt;&gt;"",Table_Question_Sets[[#This Row],[Summary Label]]&lt;&gt;""),""""&amp;Table_Question_Sets[[#This Row],[Key]]&amp;""": """&amp;Table_Question_Sets[[#This Row],[Summary Label]]&amp;"""","")</f>
        <v/>
      </c>
      <c r="AY54" s="27" t="str">
        <f ca="1">IF(Table_Question_Sets[[#This Row],[Header]]="Yes","",_xlfn.NUMBERVALUE(INDIRECT(SUBSTITUTE(ADDRESS(1,COLUMN(),4),"1","")&amp;ROW()-1))+IF(Table_Question_Sets[[#This Row],[Property]]&lt;&gt;"",1,0))</f>
        <v/>
      </c>
      <c r="AZ54" s="27" t="str">
        <f ca="1">IF(Table_Question_Sets[[#This Row],[Header]]="Yes","",_xlfn.NUMBERVALUE(INDIRECT(SUBSTITUTE(ADDRESS(1,COLUMN(),4),"1","")&amp;ROW()+1))+IF(Table_Question_Sets[[#This Row],[Property]]&lt;&gt;"",1,0))</f>
        <v/>
      </c>
      <c r="BA54" s="27"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4"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4"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4"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4" s="28" t="str">
        <f xml:space="preserve">
IF(Table_Question_Sets[[#This Row],[Row]]="Yes","]},{""className"": ""row"",""fieldGroup"": [","")&amp;
Table_Question_Sets[[#This Row],[Config Field]]</f>
        <v/>
      </c>
      <c r="BG54"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4"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28" t="str">
        <f>IF(AND(Table_Question_Sets[[#This Row],[Header]]="",Table_Question_Sets[[#This Row],[Property]]&lt;&gt;"",Table_Question_Sets[[#This Row],[Field Type]]&lt;&gt;""),
""""&amp;Table_Question_Sets[[#This Row],[Key]]&amp;"""","")</f>
        <v/>
      </c>
      <c r="BJ54"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K54" s="28" t="str">
        <f>IF(AND(Table_Question_Sets[[#This Row],[Header]]&lt;&gt;"Yes",Table_Question_Sets[[#This Row],[Property]]&lt;&gt;"",Table_Question_Sets[[#This Row],[Workflow Role]]&lt;&gt;""),
""""&amp;Table_Question_Sets[[#This Row],[Workflow Role]]&amp;""":"""&amp;Table_Question_Sets[[#This Row],[Key]]&amp;"""","")</f>
        <v/>
      </c>
      <c r="BL54" s="28" t="str">
        <f ca="1">IF(Table_Question_Sets[[#This Row],[Header]]="Yes","",_xlfn.NUMBERVALUE(INDIRECT(SUBSTITUTE(ADDRESS(1,COLUMN(),4),"1","")&amp;ROW()+1))+IF(OR(Table_Question_Sets[[#This Row],[Value]]&lt;&gt;"",AND(Table_Question_Sets[[#This Row],[Data Type]]="Repeating",Table_Question_Sets[[#This Row],[Calculation Repeating]]&lt;&gt;"")),1,0))</f>
        <v/>
      </c>
      <c r="BM54" s="28" t="str">
        <f ca="1" xml:space="preserve">
IF(Table_Question_Sets[[#This Row],[Data Type]]="Repeating",
OFFSET(Table_Repeating_Question_Sets[[#Headers],[Property]],MATCH(Table_Question_Sets[[#This Row],[Property]],Table_Repeating_Question_Sets[Property],0),MATCH("Calculation",Table_Repeating_Question_Sets[#Headers],0)-1,1,1),
"")</f>
        <v/>
      </c>
      <c r="BN54"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4"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P54" s="28" t="str">
        <f ca="1">IF(ISNUMBER(Table_Question_Sets[[#This Row],[Config Use Row]]),INDEX(Table_Question_Sets[Config Rollup],Table_Question_Sets[[#This Row],[Config Use Row]]),"")</f>
        <v/>
      </c>
      <c r="BQ54" s="28" t="str">
        <f ca="1">IF(ISNUMBER(Table_Question_Sets[[#This Row],[Config Use Row]]),INDEX(Table_Question_Sets[Config Keys Nested Rollup],Table_Question_Sets[[#This Row],[Config Use Row]]),"")</f>
        <v/>
      </c>
      <c r="BR54" s="28" t="str">
        <f ca="1">IF(ISNUMBER(Table_Question_Sets[[#This Row],[Config Use Row]]),INDEX(Table_Question_Sets[Calculation Rollup],Table_Question_Sets[[#This Row],[Config Use Row]]),"")</f>
        <v/>
      </c>
    </row>
    <row r="55" spans="2:70" s="12" customFormat="1" ht="21" hidden="1" customHeight="1">
      <c r="B55" s="7"/>
      <c r="C55" s="7"/>
      <c r="D5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Option</v>
      </c>
      <c r="E5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5" s="7" t="str">
        <f>IF(Table_Question_Sets[[#This Row],[Header]]="Yes","",IF(Table_Question_Sets[[#This Row],[Property]]&lt;&gt;"",SUBSTITUTE(Table_Question_Sets[[#This Row],[Property]]," ",""),""))</f>
        <v/>
      </c>
      <c r="G55" s="51"/>
      <c r="H55" s="7"/>
      <c r="I55" s="7"/>
      <c r="J55" s="7"/>
      <c r="K55" s="44"/>
      <c r="L55" s="44"/>
      <c r="M55" s="44"/>
      <c r="N55" s="7"/>
      <c r="O55" s="7"/>
      <c r="P55" s="7"/>
      <c r="Q55" s="7"/>
      <c r="R55" s="7"/>
      <c r="S55" s="7"/>
      <c r="T55" s="7"/>
      <c r="U55" s="7"/>
      <c r="V55" s="7"/>
      <c r="W55" s="7"/>
      <c r="X55" s="7"/>
      <c r="Y55" s="7"/>
      <c r="Z55" s="7"/>
      <c r="AA55" s="7"/>
      <c r="AB55" s="7"/>
      <c r="AC55" s="7"/>
      <c r="AD55" s="7"/>
      <c r="AE55" s="7"/>
      <c r="AF55" s="7"/>
      <c r="AG55" s="7"/>
      <c r="AH55" s="44"/>
      <c r="AI55" s="44"/>
      <c r="AJ55" s="7"/>
      <c r="AK5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5" s="88"/>
      <c r="AM5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5" s="7"/>
      <c r="AP55" s="7"/>
      <c r="AQ55" s="7"/>
      <c r="AR55" s="7"/>
      <c r="AS55" s="7"/>
      <c r="AT55" s="7"/>
      <c r="AU55" s="7"/>
      <c r="AV5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5" s="7" t="str">
        <f>IF(OR(Table_Question_Sets[[#This Row],[Header]]="Yes",Table_Question_Sets[[#This Row],[Text]]=""),"",IF(OR(Table_Question_Sets[[#This Row],[Text]]="true",Table_Question_Sets[[#This Row],[Text]]="false",ISNUMBER(Table_Question_Sets[[#This Row],[Text]])),Table_Question_Sets[[#This Row],[Text]],""""&amp;Table_Question_Sets[[#This Row],[Text]]&amp;""""))</f>
        <v/>
      </c>
      <c r="AX55" s="7" t="str">
        <f>IF(AND(Table_Question_Sets[[#This Row],[Header]]&lt;&gt;"Yes",Table_Question_Sets[[#This Row],[Property]]&lt;&gt;"",Table_Question_Sets[[#This Row],[Summary Label]]&lt;&gt;""),""""&amp;Table_Question_Sets[[#This Row],[Key]]&amp;""": """&amp;Table_Question_Sets[[#This Row],[Summary Label]]&amp;"""","")</f>
        <v/>
      </c>
      <c r="AY55" s="15">
        <f ca="1">IF(Table_Question_Sets[[#This Row],[Header]]="Yes","",_xlfn.NUMBERVALUE(INDIRECT(SUBSTITUTE(ADDRESS(1,COLUMN(),4),"1","")&amp;ROW()-1))+IF(Table_Question_Sets[[#This Row],[Property]]&lt;&gt;"",1,0))</f>
        <v>0</v>
      </c>
      <c r="AZ55" s="15">
        <f ca="1">IF(Table_Question_Sets[[#This Row],[Header]]="Yes","",_xlfn.NUMBERVALUE(INDIRECT(SUBSTITUTE(ADDRESS(1,COLUMN(),4),"1","")&amp;ROW()+1))+IF(Table_Question_Sets[[#This Row],[Property]]&lt;&gt;"",1,0))</f>
        <v>1</v>
      </c>
      <c r="BA55" s="7"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5"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5" s="7" t="str">
        <f xml:space="preserve">
IF(Table_Question_Sets[[#This Row],[Row]]="Yes","]},{""className"": ""row"",""fieldGroup"": [","")&amp;
Table_Question_Sets[[#This Row],[Config Field]]</f>
        <v/>
      </c>
      <c r="BG5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7" t="str">
        <f>IF(AND(Table_Question_Sets[[#This Row],[Header]]="",Table_Question_Sets[[#This Row],[Property]]&lt;&gt;"",Table_Question_Sets[[#This Row],[Field Type]]&lt;&gt;""),
""""&amp;Table_Question_Sets[[#This Row],[Key]]&amp;"""","")</f>
        <v/>
      </c>
      <c r="BJ5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5" s="7" t="str">
        <f>IF(AND(Table_Question_Sets[[#This Row],[Header]]&lt;&gt;"Yes",Table_Question_Sets[[#This Row],[Property]]&lt;&gt;"",Table_Question_Sets[[#This Row],[Workflow Role]]&lt;&gt;""),
""""&amp;Table_Question_Sets[[#This Row],[Workflow Role]]&amp;""":"""&amp;Table_Question_Sets[[#This Row],[Key]]&amp;"""","")</f>
        <v/>
      </c>
      <c r="BL55" s="7">
        <f ca="1">IF(Table_Question_Sets[[#This Row],[Header]]="Yes","",_xlfn.NUMBERVALUE(INDIRECT(SUBSTITUTE(ADDRESS(1,COLUMN(),4),"1","")&amp;ROW()+1))+IF(OR(Table_Question_Sets[[#This Row],[Value]]&lt;&gt;"",AND(Table_Question_Sets[[#This Row],[Data Type]]="Repeating",Table_Question_Sets[[#This Row],[Calculation Repeating]]&lt;&gt;"")),1,0))</f>
        <v>0</v>
      </c>
      <c r="BM55" s="7" t="str">
        <f ca="1" xml:space="preserve">
IF(Table_Question_Sets[[#This Row],[Data Type]]="Repeating",
OFFSET(Table_Repeating_Question_Sets[[#Headers],[Property]],MATCH(Table_Question_Sets[[#This Row],[Property]],Table_Repeating_Question_Sets[Property],0),MATCH("Calculation",Table_Repeating_Question_Sets[#Headers],0)-1,1,1),
"")</f>
        <v/>
      </c>
      <c r="BN5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P55" s="7" t="str">
        <f ca="1">IF(ISNUMBER(Table_Question_Sets[[#This Row],[Config Use Row]]),INDEX(Table_Question_Sets[Config Rollup],Table_Question_Sets[[#This Row],[Config Use Row]]),"")</f>
        <v/>
      </c>
      <c r="BQ55" s="7" t="str">
        <f ca="1">IF(ISNUMBER(Table_Question_Sets[[#This Row],[Config Use Row]]),INDEX(Table_Question_Sets[Config Keys Nested Rollup],Table_Question_Sets[[#This Row],[Config Use Row]]),"")</f>
        <v/>
      </c>
      <c r="BR55" s="7" t="str">
        <f ca="1">IF(ISNUMBER(Table_Question_Sets[[#This Row],[Config Use Row]]),INDEX(Table_Question_Sets[Calculation Rollup],Table_Question_Sets[[#This Row],[Config Use Row]]),"")</f>
        <v/>
      </c>
    </row>
    <row r="56" spans="2:70" s="12" customFormat="1" ht="21" customHeight="1">
      <c r="B56" s="8" t="s">
        <v>142</v>
      </c>
      <c r="C56" s="7"/>
      <c r="D5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Option</v>
      </c>
      <c r="E5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56" s="7" t="str">
        <f>IF(Table_Question_Sets[[#This Row],[Header]]="Yes","",IF(Table_Question_Sets[[#This Row],[Property]]&lt;&gt;"",SUBSTITUTE(Table_Question_Sets[[#This Row],[Property]]," ",""),""))</f>
        <v>PaymentOption</v>
      </c>
      <c r="G56" s="51"/>
      <c r="H56" s="7" t="s">
        <v>47</v>
      </c>
      <c r="I56" s="7" t="s">
        <v>74</v>
      </c>
      <c r="J56" s="7" t="s">
        <v>141</v>
      </c>
      <c r="K56" s="36" t="s">
        <v>71</v>
      </c>
      <c r="L56" s="44"/>
      <c r="M56" s="44"/>
      <c r="N56" s="7"/>
      <c r="O56" s="34">
        <v>12</v>
      </c>
      <c r="P56" s="7"/>
      <c r="Q56" s="7"/>
      <c r="R56" s="7"/>
      <c r="S56" s="7"/>
      <c r="T56" s="88" t="s">
        <v>143</v>
      </c>
      <c r="U56" s="88"/>
      <c r="V56" s="7"/>
      <c r="W56" s="7"/>
      <c r="X56" s="7" t="s">
        <v>141</v>
      </c>
      <c r="Y56" s="7"/>
      <c r="Z56" s="7"/>
      <c r="AA56" s="7"/>
      <c r="AB56" s="7"/>
      <c r="AC56" s="7"/>
      <c r="AD56" s="7"/>
      <c r="AE56" s="7"/>
      <c r="AF56" s="7"/>
      <c r="AG56" s="7"/>
      <c r="AH56" s="44" t="str">
        <f ca="1">"'"&amp;OFFSET(Table_Payment_Options[#Headers],0,MATCH(TRUE,Payment_Options_Default,0)-1,1,1)&amp;"'"</f>
        <v>'Monthly'</v>
      </c>
      <c r="AI56" s="44"/>
      <c r="AJ56" s="7" t="str">
        <f ca="1">OFFSET(Table_Payment_Options[#Headers],0,MATCH(TRUE,Payment_Options_Default,0)-1,1,1)</f>
        <v>Monthly</v>
      </c>
      <c r="AK56" s="88"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Monthly</v>
      </c>
      <c r="AL56" s="88"/>
      <c r="AM5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7"/>
      <c r="AP56" s="7"/>
      <c r="AQ56" s="7"/>
      <c r="AR56" s="7"/>
      <c r="AS56" s="7"/>
      <c r="AT56" s="7"/>
      <c r="AU56" s="7"/>
      <c r="AV56" s="15" t="str">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Monthly</v>
      </c>
      <c r="AW56" s="7"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AX56" s="7" t="str">
        <f>IF(AND(Table_Question_Sets[[#This Row],[Header]]&lt;&gt;"Yes",Table_Question_Sets[[#This Row],[Property]]&lt;&gt;"",Table_Question_Sets[[#This Row],[Summary Label]]&lt;&gt;""),""""&amp;Table_Question_Sets[[#This Row],[Key]]&amp;""": """&amp;Table_Question_Sets[[#This Row],[Summary Label]]&amp;"""","")</f>
        <v/>
      </c>
      <c r="AY56" s="15">
        <f ca="1">IF(Table_Question_Sets[[#This Row],[Header]]="Yes","",_xlfn.NUMBERVALUE(INDIRECT(SUBSTITUTE(ADDRESS(1,COLUMN(),4),"1","")&amp;ROW()-1))+IF(Table_Question_Sets[[#This Row],[Property]]&lt;&gt;"",1,0))</f>
        <v>1</v>
      </c>
      <c r="AZ56" s="15">
        <f ca="1">IF(Table_Question_Sets[[#This Row],[Header]]="Yes","",_xlfn.NUMBERVALUE(INDIRECT(SUBSTITUTE(ADDRESS(1,COLUMN(),4),"1","")&amp;ROW()+1))+IF(Table_Question_Sets[[#This Row],[Property]]&lt;&gt;"",1,0))</f>
        <v>1</v>
      </c>
      <c r="BA56" s="7"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{"value":"Yearly","key":"Yearly","hideCondition":"true"},{"value":"Monthly","key":"Monthly","hideCondition":"false"},{"value":"Fortnightly","key":"Fortnightly","hideCondition":"true"},{"value":"Weekly","key":"Weekly","hideCondition":"false"}</v>
      </c>
      <c r="BB5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Monthly'","options":[{"value":"Yearly","key":"Yearly","hideCondition":"true"},{"value":"Monthly","key":"Monthly","hideCondition":"false"},{"value":"Fortnightly","key":"Fortnightly","hideCondition":"true"},{"value":"Weekly","key":"Weekly","hideCondition":"false"}],"label":"Select payment option","content":{"heading2":"Payment Options"}}</v>
      </c>
      <c r="BE56" s="7"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F56" s="7" t="str">
        <f ca="1" xml:space="preserve">
IF(Table_Question_Sets[[#This Row],[Row]]="Yes","]},{""className"": ""row"",""fieldGroup"": [","")&amp;
Table_Question_Sets[[#This Row],[Config Field]]</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G5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BH5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7" t="str">
        <f>IF(AND(Table_Question_Sets[[#This Row],[Header]]="",Table_Question_Sets[[#This Row],[Property]]&lt;&gt;"",Table_Question_Sets[[#This Row],[Field Type]]&lt;&gt;""),
""""&amp;Table_Question_Sets[[#This Row],[Key]]&amp;"""","")</f>
        <v>"paymentOption"</v>
      </c>
      <c r="BJ5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6" s="7" t="str">
        <f>IF(AND(Table_Question_Sets[[#This Row],[Header]]&lt;&gt;"Yes",Table_Question_Sets[[#This Row],[Property]]&lt;&gt;"",Table_Question_Sets[[#This Row],[Workflow Role]]&lt;&gt;""),
""""&amp;Table_Question_Sets[[#This Row],[Workflow Role]]&amp;""":"""&amp;Table_Question_Sets[[#This Row],[Key]]&amp;"""","")</f>
        <v/>
      </c>
      <c r="BL56" s="7">
        <f ca="1">IF(Table_Question_Sets[[#This Row],[Header]]="Yes","",_xlfn.NUMBERVALUE(INDIRECT(SUBSTITUTE(ADDRESS(1,COLUMN(),4),"1","")&amp;ROW()+1))+IF(OR(Table_Question_Sets[[#This Row],[Value]]&lt;&gt;"",AND(Table_Question_Sets[[#This Row],[Data Type]]="Repeating",Table_Question_Sets[[#This Row],[Calculation Repeating]]&lt;&gt;"")),1,0))</f>
        <v>0</v>
      </c>
      <c r="BM56" s="7" t="str">
        <f ca="1" xml:space="preserve">
IF(Table_Question_Sets[[#This Row],[Data Type]]="Repeating",
OFFSET(Table_Repeating_Question_Sets[[#Headers],[Property]],MATCH(Table_Question_Sets[[#This Row],[Property]],Table_Repeating_Question_Sets[Property],0),MATCH("Calculation",Table_Repeating_Question_Sets[#Headers],0)-1,1,1),
"")</f>
        <v/>
      </c>
      <c r="BN56"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O5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P56" s="7" t="str">
        <f ca="1">IF(ISNUMBER(Table_Question_Sets[[#This Row],[Config Use Row]]),INDEX(Table_Question_Sets[Config Rollup],Table_Question_Sets[[#This Row],[Config Use Row]]),"")</f>
        <v/>
      </c>
      <c r="BQ56" s="7" t="str">
        <f ca="1">IF(ISNUMBER(Table_Question_Sets[[#This Row],[Config Use Row]]),INDEX(Table_Question_Sets[Config Keys Nested Rollup],Table_Question_Sets[[#This Row],[Config Use Row]]),"")</f>
        <v/>
      </c>
      <c r="BR56" s="7" t="str">
        <f ca="1">IF(ISNUMBER(Table_Question_Sets[[#This Row],[Config Use Row]]),INDEX(Table_Question_Sets[Calculation Rollup],Table_Question_Sets[[#This Row],[Config Use Row]]),"")</f>
        <v/>
      </c>
    </row>
    <row r="57" spans="2:70" s="12" customFormat="1" ht="29.25" thickBot="1">
      <c r="B57" s="28" t="s">
        <v>144</v>
      </c>
      <c r="C57" s="28" t="s">
        <v>71</v>
      </c>
      <c r="D57"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57"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57" s="28" t="str">
        <f>IF(Table_Question_Sets[[#This Row],[Header]]="Yes","",IF(Table_Question_Sets[[#This Row],[Property]]&lt;&gt;"",SUBSTITUTE(Table_Question_Sets[[#This Row],[Property]]," ",""),""))</f>
        <v/>
      </c>
      <c r="G57" s="27"/>
      <c r="H57" s="28"/>
      <c r="I57" s="28"/>
      <c r="J57" s="28"/>
      <c r="K57" s="27"/>
      <c r="L57" s="28"/>
      <c r="M57" s="28"/>
      <c r="N57" s="27"/>
      <c r="O57" s="27"/>
      <c r="P57" s="27"/>
      <c r="Q57" s="27"/>
      <c r="R57" s="27"/>
      <c r="S57" s="27"/>
      <c r="T57" s="28"/>
      <c r="U57" s="28"/>
      <c r="V57" s="28"/>
      <c r="W57" s="28"/>
      <c r="X57" s="28"/>
      <c r="Y57" s="28"/>
      <c r="Z57" s="28"/>
      <c r="AA57" s="28"/>
      <c r="AB57" s="28"/>
      <c r="AC57" s="28"/>
      <c r="AD57" s="28"/>
      <c r="AE57" s="28"/>
      <c r="AF57" s="28"/>
      <c r="AG57" s="28"/>
      <c r="AH57" s="28"/>
      <c r="AI57" s="28"/>
      <c r="AJ57" s="28"/>
      <c r="AK57"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7" s="28"/>
      <c r="AM57"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7" s="28"/>
      <c r="AP57" s="27"/>
      <c r="AQ57" s="28"/>
      <c r="AR57" s="28"/>
      <c r="AS57" s="28"/>
      <c r="AT57" s="28"/>
      <c r="AU57" s="28"/>
      <c r="AV57"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7" s="27" t="str">
        <f>IF(OR(Table_Question_Sets[[#This Row],[Header]]="Yes",Table_Question_Sets[[#This Row],[Text]]=""),"",IF(OR(Table_Question_Sets[[#This Row],[Text]]="true",Table_Question_Sets[[#This Row],[Text]]="false",ISNUMBER(Table_Question_Sets[[#This Row],[Text]])),Table_Question_Sets[[#This Row],[Text]],""""&amp;Table_Question_Sets[[#This Row],[Text]]&amp;""""))</f>
        <v/>
      </c>
      <c r="AX57" s="27" t="str">
        <f>IF(AND(Table_Question_Sets[[#This Row],[Header]]&lt;&gt;"Yes",Table_Question_Sets[[#This Row],[Property]]&lt;&gt;"",Table_Question_Sets[[#This Row],[Summary Label]]&lt;&gt;""),""""&amp;Table_Question_Sets[[#This Row],[Key]]&amp;""": """&amp;Table_Question_Sets[[#This Row],[Summary Label]]&amp;"""","")</f>
        <v/>
      </c>
      <c r="AY57" s="27" t="str">
        <f ca="1">IF(Table_Question_Sets[[#This Row],[Header]]="Yes","",_xlfn.NUMBERVALUE(INDIRECT(SUBSTITUTE(ADDRESS(1,COLUMN(),4),"1","")&amp;ROW()-1))+IF(Table_Question_Sets[[#This Row],[Property]]&lt;&gt;"",1,0))</f>
        <v/>
      </c>
      <c r="AZ57" s="27" t="str">
        <f ca="1">IF(Table_Question_Sets[[#This Row],[Header]]="Yes","",_xlfn.NUMBERVALUE(INDIRECT(SUBSTITUTE(ADDRESS(1,COLUMN(),4),"1","")&amp;ROW()+1))+IF(Table_Question_Sets[[#This Row],[Property]]&lt;&gt;"",1,0))</f>
        <v/>
      </c>
      <c r="BA57" s="27"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7"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7"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7" s="28" t="str">
        <f xml:space="preserve">
IF(Table_Question_Sets[[#This Row],[Row]]="Yes","]},{""className"": ""row"",""fieldGroup"": [","")&amp;
Table_Question_Sets[[#This Row],[Config Field]]</f>
        <v/>
      </c>
      <c r="BG57"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7"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28" t="str">
        <f>IF(AND(Table_Question_Sets[[#This Row],[Header]]="",Table_Question_Sets[[#This Row],[Property]]&lt;&gt;"",Table_Question_Sets[[#This Row],[Field Type]]&lt;&gt;""),
""""&amp;Table_Question_Sets[[#This Row],[Key]]&amp;"""","")</f>
        <v/>
      </c>
      <c r="BJ57"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"paymentMethods":["paymentMethod","creditCardHeading","creditCardNumber","creditCardName","creditCardExpiryDate","creditCardCCV","directDebitHeading","directDebitAccountName","directDebitBSB","directDebitAccountNumber"],</v>
      </c>
      <c r="BK57" s="28" t="str">
        <f>IF(AND(Table_Question_Sets[[#This Row],[Header]]&lt;&gt;"Yes",Table_Question_Sets[[#This Row],[Property]]&lt;&gt;"",Table_Question_Sets[[#This Row],[Workflow Role]]&lt;&gt;""),
""""&amp;Table_Question_Sets[[#This Row],[Workflow Role]]&amp;""":"""&amp;Table_Question_Sets[[#This Row],[Key]]&amp;"""","")</f>
        <v/>
      </c>
      <c r="BL57" s="28" t="str">
        <f ca="1">IF(Table_Question_Sets[[#This Row],[Header]]="Yes","",_xlfn.NUMBERVALUE(INDIRECT(SUBSTITUTE(ADDRESS(1,COLUMN(),4),"1","")&amp;ROW()+1))+IF(OR(Table_Question_Sets[[#This Row],[Value]]&lt;&gt;"",AND(Table_Question_Sets[[#This Row],[Data Type]]="Repeating",Table_Question_Sets[[#This Row],[Calculation Repeating]]&lt;&gt;"")),1,0))</f>
        <v/>
      </c>
      <c r="BM57" s="28" t="str">
        <f ca="1" xml:space="preserve">
IF(Table_Question_Sets[[#This Row],[Data Type]]="Repeating",
OFFSET(Table_Repeating_Question_Sets[[#Headers],[Property]],MATCH(Table_Question_Sets[[#This Row],[Property]],Table_Repeating_Question_Sets[Property],0),MATCH("Calculation",Table_Repeating_Question_Sets[#Headers],0)-1,1,1),
"")</f>
        <v/>
      </c>
      <c r="BN57"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7"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"Direct Debit"},</v>
      </c>
      <c r="BP57" s="28" t="str">
        <f ca="1">IF(ISNUMBER(Table_Question_Sets[[#This Row],[Config Use Row]]),INDEX(Table_Question_Sets[Config Rollup],Table_Question_Sets[[#This Row],[Config Use Row]]),"")</f>
        <v/>
      </c>
      <c r="BQ57" s="28" t="str">
        <f ca="1">IF(ISNUMBER(Table_Question_Sets[[#This Row],[Config Use Row]]),INDEX(Table_Question_Sets[Config Keys Nested Rollup],Table_Question_Sets[[#This Row],[Config Use Row]]),"")</f>
        <v/>
      </c>
      <c r="BR57" s="28" t="str">
        <f ca="1">IF(ISNUMBER(Table_Question_Sets[[#This Row],[Config Use Row]]),INDEX(Table_Question_Sets[Calculation Rollup],Table_Question_Sets[[#This Row],[Config Use Row]]),"")</f>
        <v/>
      </c>
    </row>
    <row r="58" spans="2:70" s="12" customFormat="1" ht="21" hidden="1" customHeight="1">
      <c r="B58" s="7"/>
      <c r="C58" s="7"/>
      <c r="D5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5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8" s="7" t="str">
        <f>IF(Table_Question_Sets[[#This Row],[Header]]="Yes","",IF(Table_Question_Sets[[#This Row],[Property]]&lt;&gt;"",SUBSTITUTE(Table_Question_Sets[[#This Row],[Property]]," ",""),""))</f>
        <v/>
      </c>
      <c r="G58" s="51"/>
      <c r="H58" s="7"/>
      <c r="I58" s="7"/>
      <c r="J58" s="7"/>
      <c r="K58" s="44"/>
      <c r="L58" s="44"/>
      <c r="M58" s="44"/>
      <c r="N58" s="7"/>
      <c r="O58" s="7"/>
      <c r="P58" s="7"/>
      <c r="Q58" s="7"/>
      <c r="R58" s="7"/>
      <c r="S58" s="7"/>
      <c r="T58" s="7"/>
      <c r="U58" s="7"/>
      <c r="V58" s="7"/>
      <c r="W58" s="7"/>
      <c r="X58" s="7"/>
      <c r="Y58" s="7"/>
      <c r="Z58" s="7"/>
      <c r="AA58" s="7"/>
      <c r="AB58" s="7"/>
      <c r="AC58" s="7"/>
      <c r="AD58" s="7"/>
      <c r="AE58" s="7"/>
      <c r="AF58" s="7"/>
      <c r="AG58" s="7"/>
      <c r="AH58" s="44"/>
      <c r="AI58" s="44"/>
      <c r="AJ58" s="7"/>
      <c r="AK5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8" s="88"/>
      <c r="AM5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8" s="7"/>
      <c r="AP58" s="7"/>
      <c r="AQ58" s="7"/>
      <c r="AR58" s="7"/>
      <c r="AS58" s="7"/>
      <c r="AT58" s="7"/>
      <c r="AU58" s="7"/>
      <c r="AV5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58" s="7" t="str">
        <f>IF(OR(Table_Question_Sets[[#This Row],[Header]]="Yes",Table_Question_Sets[[#This Row],[Text]]=""),"",IF(OR(Table_Question_Sets[[#This Row],[Text]]="true",Table_Question_Sets[[#This Row],[Text]]="false",ISNUMBER(Table_Question_Sets[[#This Row],[Text]])),Table_Question_Sets[[#This Row],[Text]],""""&amp;Table_Question_Sets[[#This Row],[Text]]&amp;""""))</f>
        <v/>
      </c>
      <c r="AX58" s="7" t="str">
        <f>IF(AND(Table_Question_Sets[[#This Row],[Header]]&lt;&gt;"Yes",Table_Question_Sets[[#This Row],[Property]]&lt;&gt;"",Table_Question_Sets[[#This Row],[Summary Label]]&lt;&gt;""),""""&amp;Table_Question_Sets[[#This Row],[Key]]&amp;""": """&amp;Table_Question_Sets[[#This Row],[Summary Label]]&amp;"""","")</f>
        <v/>
      </c>
      <c r="AY58" s="15">
        <f ca="1">IF(Table_Question_Sets[[#This Row],[Header]]="Yes","",_xlfn.NUMBERVALUE(INDIRECT(SUBSTITUTE(ADDRESS(1,COLUMN(),4),"1","")&amp;ROW()-1))+IF(Table_Question_Sets[[#This Row],[Property]]&lt;&gt;"",1,0))</f>
        <v>0</v>
      </c>
      <c r="AZ58" s="15">
        <f ca="1">IF(Table_Question_Sets[[#This Row],[Header]]="Yes","",_xlfn.NUMBERVALUE(INDIRECT(SUBSTITUTE(ADDRESS(1,COLUMN(),4),"1","")&amp;ROW()+1))+IF(Table_Question_Sets[[#This Row],[Property]]&lt;&gt;"",1,0))</f>
        <v>10</v>
      </c>
      <c r="BA58" s="7"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8"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8" s="7" t="str">
        <f xml:space="preserve">
IF(Table_Question_Sets[[#This Row],[Row]]="Yes","]},{""className"": ""row"",""fieldGroup"": [","")&amp;
Table_Question_Sets[[#This Row],[Config Field]]</f>
        <v/>
      </c>
      <c r="BG5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7" t="str">
        <f>IF(AND(Table_Question_Sets[[#This Row],[Header]]="",Table_Question_Sets[[#This Row],[Property]]&lt;&gt;"",Table_Question_Sets[[#This Row],[Field Type]]&lt;&gt;""),
""""&amp;Table_Question_Sets[[#This Row],[Key]]&amp;"""","")</f>
        <v/>
      </c>
      <c r="BJ5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"paymentMethod","creditCardHeading","creditCardNumber","creditCardName","creditCardExpiryDate","creditCardCCV","directDebitHeading","directDebitAccountName","directDebitBSB","directDebitAccountNumber"</v>
      </c>
      <c r="BK58" s="7" t="str">
        <f>IF(AND(Table_Question_Sets[[#This Row],[Header]]&lt;&gt;"Yes",Table_Question_Sets[[#This Row],[Property]]&lt;&gt;"",Table_Question_Sets[[#This Row],[Workflow Role]]&lt;&gt;""),
""""&amp;Table_Question_Sets[[#This Row],[Workflow Role]]&amp;""":"""&amp;Table_Question_Sets[[#This Row],[Key]]&amp;"""","")</f>
        <v/>
      </c>
      <c r="BL58" s="7">
        <f ca="1">IF(Table_Question_Sets[[#This Row],[Header]]="Yes","",_xlfn.NUMBERVALUE(INDIRECT(SUBSTITUTE(ADDRESS(1,COLUMN(),4),"1","")&amp;ROW()+1))+IF(OR(Table_Question_Sets[[#This Row],[Value]]&lt;&gt;"",AND(Table_Question_Sets[[#This Row],[Data Type]]="Repeating",Table_Question_Sets[[#This Row],[Calculation Repeating]]&lt;&gt;"")),1,0))</f>
        <v>0</v>
      </c>
      <c r="BM58" s="7" t="str">
        <f ca="1" xml:space="preserve">
IF(Table_Question_Sets[[#This Row],[Data Type]]="Repeating",
OFFSET(Table_Repeating_Question_Sets[[#Headers],[Property]],MATCH(Table_Question_Sets[[#This Row],[Property]],Table_Repeating_Question_Sets[Property],0),MATCH("Calculation",Table_Repeating_Question_Sets[#Headers],0)-1,1,1),
"")</f>
        <v/>
      </c>
      <c r="BN5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"Direct Debit"</v>
      </c>
      <c r="BP58" s="7" t="str">
        <f ca="1">IF(ISNUMBER(Table_Question_Sets[[#This Row],[Config Use Row]]),INDEX(Table_Question_Sets[Config Rollup],Table_Question_Sets[[#This Row],[Config Use Row]]),"")</f>
        <v/>
      </c>
      <c r="BQ58" s="7" t="str">
        <f ca="1">IF(ISNUMBER(Table_Question_Sets[[#This Row],[Config Use Row]]),INDEX(Table_Question_Sets[Config Keys Nested Rollup],Table_Question_Sets[[#This Row],[Config Use Row]]),"")</f>
        <v/>
      </c>
      <c r="BR58" s="7" t="str">
        <f ca="1">IF(ISNUMBER(Table_Question_Sets[[#This Row],[Config Use Row]]),INDEX(Table_Question_Sets[Calculation Rollup],Table_Question_Sets[[#This Row],[Config Use Row]]),"")</f>
        <v/>
      </c>
    </row>
    <row r="59" spans="2:70" s="12" customFormat="1" ht="21" customHeight="1">
      <c r="B59" t="s">
        <v>145</v>
      </c>
      <c r="C59"/>
      <c r="D59"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5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59" t="str">
        <f>IF(Table_Question_Sets[[#This Row],[Header]]="Yes","",IF(Table_Question_Sets[[#This Row],[Property]]&lt;&gt;"",SUBSTITUTE(Table_Question_Sets[[#This Row],[Property]]," ",""),""))</f>
        <v>PaymentMethod</v>
      </c>
      <c r="G59" s="74"/>
      <c r="H59" t="s">
        <v>47</v>
      </c>
      <c r="I59" t="s">
        <v>74</v>
      </c>
      <c r="J59" t="s">
        <v>144</v>
      </c>
      <c r="K59" t="s">
        <v>71</v>
      </c>
      <c r="L59"/>
      <c r="M59"/>
      <c r="N59"/>
      <c r="O59"/>
      <c r="P59"/>
      <c r="Q59"/>
      <c r="R59"/>
      <c r="S59"/>
      <c r="T59"/>
      <c r="U59"/>
      <c r="V59" s="7"/>
      <c r="W59"/>
      <c r="X59" t="s">
        <v>144</v>
      </c>
      <c r="Y59"/>
      <c r="Z59"/>
      <c r="AA59" t="s">
        <v>146</v>
      </c>
      <c r="AB59"/>
      <c r="AC59"/>
      <c r="AD59"/>
      <c r="AE59"/>
      <c r="AF59"/>
      <c r="AG59"/>
      <c r="AH59" s="71" t="str">
        <f ca="1">IF(OFFSET(Table_Payment_Options[],0,MATCH(Input_Payment_Option,Table_Payment_Options[#Headers],0)-1,1,1)="Funded",
"'"&amp;OFFSET(Table_Payment_Methods[#Headers],0,MATCH(TRUE,Payment_Methods_Funded_Default,0)-1,1,1)&amp;"'",
"'"&amp;OFFSET(Table_Payment_Methods[#Headers],0,MATCH(TRUE,Payment_Methods_Direct_Default,0)-1,1,1)&amp;"'")</f>
        <v>'Direct Debit'</v>
      </c>
      <c r="AI59" s="71"/>
      <c r="AJ59" t="str">
        <f ca="1">IF(OFFSET(Table_Payment_Options[],0,MATCH(Input_Payment_Option,Table_Payment_Options[#Headers],0)-1,1,1)="Funded",
OFFSET(Table_Payment_Methods[#Headers],0,MATCH(TRUE,Payment_Methods_Funded_Default,0)-1,1,1),
OFFSET(Table_Payment_Methods[#Headers],0,MATCH(TRUE,Payment_Methods_Direct_Default,0)-1,1,1))</f>
        <v>Direct Debit</v>
      </c>
      <c r="AK59"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Direct Debit</v>
      </c>
      <c r="AL59"/>
      <c r="AM5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9"/>
      <c r="AP59"/>
      <c r="AQ59"/>
      <c r="AR59"/>
      <c r="AS59"/>
      <c r="AT59"/>
      <c r="AU59"/>
      <c r="AV59" s="15" t="str">
        <f ca="1">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Direct Debit</v>
      </c>
      <c r="AW59" t="str">
        <f ca="1">IF(OR(Table_Question_Sets[[#This Row],[Header]]="Yes",Table_Question_Sets[[#This Row],[Text]]=""),"",IF(OR(Table_Question_Sets[[#This Row],[Text]]="true",Table_Question_Sets[[#This Row],[Text]]="false",ISNUMBER(Table_Question_Sets[[#This Row],[Text]])),Table_Question_Sets[[#This Row],[Text]],""""&amp;Table_Question_Sets[[#This Row],[Text]]&amp;""""))</f>
        <v>"Direct Debit"</v>
      </c>
      <c r="AX59" t="str">
        <f>IF(AND(Table_Question_Sets[[#This Row],[Header]]&lt;&gt;"Yes",Table_Question_Sets[[#This Row],[Property]]&lt;&gt;"",Table_Question_Sets[[#This Row],[Summary Label]]&lt;&gt;""),""""&amp;Table_Question_Sets[[#This Row],[Key]]&amp;""": """&amp;Table_Question_Sets[[#This Row],[Summary Label]]&amp;"""","")</f>
        <v/>
      </c>
      <c r="AY59" s="17">
        <f ca="1">IF(Table_Question_Sets[[#This Row],[Header]]="Yes","",_xlfn.NUMBERVALUE(INDIRECT(SUBSTITUTE(ADDRESS(1,COLUMN(),4),"1","")&amp;ROW()-1))+IF(Table_Question_Sets[[#This Row],[Property]]&lt;&gt;"",1,0))</f>
        <v>1</v>
      </c>
      <c r="AZ59" s="17">
        <f ca="1">IF(Table_Question_Sets[[#This Row],[Header]]="Yes","",_xlfn.NUMBERVALUE(INDIRECT(SUBSTITUTE(ADDRESS(1,COLUMN(),4),"1","")&amp;ROW()+1))+IF(Table_Question_Sets[[#This Row],[Property]]&lt;&gt;"",1,0))</f>
        <v>10</v>
      </c>
      <c r="BA59"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{"value":"Direct Debit","key":"Direct Debit","hideCondition":"paymentOption == 'Yearly' || paymentOption == 'Fortnightly'"},{"value":"Visa","key":"Visa","hideCondition":"paymentOption == 'Yearly' || paymentOption == 'Fortnightly'"},{"value":"Mastercard","key":"Mastercard","hideCondition":"paymentOption == 'Yearly' || paymentOption == 'Fortnightly'"}</v>
      </c>
      <c r="BB5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
      </c>
      <c r="BE59"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v>
      </c>
      <c r="BF59" t="str">
        <f ca="1" xml:space="preserve">
IF(Table_Question_Sets[[#This Row],[Row]]="Yes","]},{""className"": ""row"",""fieldGroup"": [","")&amp;
Table_Question_Sets[[#This Row],[Config Field]]</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v>
      </c>
      <c r="BG59"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5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t="str">
        <f>IF(AND(Table_Question_Sets[[#This Row],[Header]]="",Table_Question_Sets[[#This Row],[Property]]&lt;&gt;"",Table_Question_Sets[[#This Row],[Field Type]]&lt;&gt;""),
""""&amp;Table_Question_Sets[[#This Row],[Key]]&amp;"""","")</f>
        <v>"paymentMethod"</v>
      </c>
      <c r="BJ5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"paymentMethod","creditCardHeading","creditCardNumber","creditCardName","creditCardExpiryDate","creditCardCCV","directDebitHeading","directDebitAccountName","directDebitBSB","directDebitAccountNumber"</v>
      </c>
      <c r="BK59" t="str">
        <f>IF(AND(Table_Question_Sets[[#This Row],[Header]]&lt;&gt;"Yes",Table_Question_Sets[[#This Row],[Property]]&lt;&gt;"",Table_Question_Sets[[#This Row],[Workflow Role]]&lt;&gt;""),
""""&amp;Table_Question_Sets[[#This Row],[Workflow Role]]&amp;""":"""&amp;Table_Question_Sets[[#This Row],[Key]]&amp;"""","")</f>
        <v/>
      </c>
      <c r="BL59">
        <f ca="1">IF(Table_Question_Sets[[#This Row],[Header]]="Yes","",_xlfn.NUMBERVALUE(INDIRECT(SUBSTITUTE(ADDRESS(1,COLUMN(),4),"1","")&amp;ROW()+1))+IF(OR(Table_Question_Sets[[#This Row],[Value]]&lt;&gt;"",AND(Table_Question_Sets[[#This Row],[Data Type]]="Repeating",Table_Question_Sets[[#This Row],[Calculation Repeating]]&lt;&gt;"")),1,0))</f>
        <v>0</v>
      </c>
      <c r="BM59" t="str">
        <f ca="1" xml:space="preserve">
IF(Table_Question_Sets[[#This Row],[Data Type]]="Repeating",
OFFSET(Table_Repeating_Question_Sets[[#Headers],[Property]],MATCH(Table_Question_Sets[[#This Row],[Property]],Table_Repeating_Question_Sets[Property],0),MATCH("Calculation",Table_Repeating_Question_Sets[#Headers],0)-1,1,1),
"")</f>
        <v/>
      </c>
      <c r="BN59"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 "Direct Debit"</v>
      </c>
      <c r="BO5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"Direct Debit"</v>
      </c>
      <c r="BP59" t="str">
        <f ca="1">IF(ISNUMBER(Table_Question_Sets[[#This Row],[Config Use Row]]),INDEX(Table_Question_Sets[Config Rollup],Table_Question_Sets[[#This Row],[Config Use Row]]),"")</f>
        <v/>
      </c>
      <c r="BQ59" t="str">
        <f ca="1">IF(ISNUMBER(Table_Question_Sets[[#This Row],[Config Use Row]]),INDEX(Table_Question_Sets[Config Keys Nested Rollup],Table_Question_Sets[[#This Row],[Config Use Row]]),"")</f>
        <v/>
      </c>
      <c r="BR59" t="str">
        <f ca="1">IF(ISNUMBER(Table_Question_Sets[[#This Row],[Config Use Row]]),INDEX(Table_Question_Sets[Calculation Rollup],Table_Question_Sets[[#This Row],[Config Use Row]]),"")</f>
        <v/>
      </c>
    </row>
    <row r="60" spans="2:70" s="12" customFormat="1" ht="21" customHeight="1">
      <c r="B60" s="7" t="s">
        <v>147</v>
      </c>
      <c r="C60" s="7"/>
      <c r="D6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60" s="7" t="str">
        <f>IF(Table_Question_Sets[[#This Row],[Header]]="Yes","",IF(Table_Question_Sets[[#This Row],[Property]]&lt;&gt;"",SUBSTITUTE(Table_Question_Sets[[#This Row],[Property]]," ",""),""))</f>
        <v>CreditCardHeading</v>
      </c>
      <c r="G60" s="50"/>
      <c r="H60" s="7" t="s">
        <v>106</v>
      </c>
      <c r="I60" s="7" t="s">
        <v>106</v>
      </c>
      <c r="J60" s="7"/>
      <c r="K60" s="34"/>
      <c r="L60" s="44"/>
      <c r="M60" s="44"/>
      <c r="N60" s="34"/>
      <c r="O60" s="34" t="s">
        <v>86</v>
      </c>
      <c r="P60" s="34"/>
      <c r="Q60" s="34"/>
      <c r="R60" s="34"/>
      <c r="S60" s="34"/>
      <c r="T60" s="7"/>
      <c r="U60" s="7"/>
      <c r="V60" s="7" t="s">
        <v>148</v>
      </c>
      <c r="W60" s="7"/>
      <c r="X60" s="7"/>
      <c r="Y60" s="7" t="s">
        <v>149</v>
      </c>
      <c r="Z60" s="7"/>
      <c r="AA60" s="7"/>
      <c r="AB60" s="7"/>
      <c r="AC60" s="7"/>
      <c r="AD60" s="7"/>
      <c r="AE60" s="7"/>
      <c r="AF60" s="7"/>
      <c r="AG60" s="7"/>
      <c r="AH60" s="72"/>
      <c r="AI60" s="72"/>
      <c r="AJ60" s="7"/>
      <c r="AK6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0" s="7"/>
      <c r="AM6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0" s="7"/>
      <c r="AP60" s="15"/>
      <c r="AQ60" s="7"/>
      <c r="AR60" s="7"/>
      <c r="AS60" s="7"/>
      <c r="AT60" s="7"/>
      <c r="AU60" s="7"/>
      <c r="AV6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0" s="15" t="str">
        <f>IF(OR(Table_Question_Sets[[#This Row],[Header]]="Yes",Table_Question_Sets[[#This Row],[Text]]=""),"",IF(OR(Table_Question_Sets[[#This Row],[Text]]="true",Table_Question_Sets[[#This Row],[Text]]="false",ISNUMBER(Table_Question_Sets[[#This Row],[Text]])),Table_Question_Sets[[#This Row],[Text]],""""&amp;Table_Question_Sets[[#This Row],[Text]]&amp;""""))</f>
        <v/>
      </c>
      <c r="AX60" s="15" t="str">
        <f>IF(AND(Table_Question_Sets[[#This Row],[Header]]&lt;&gt;"Yes",Table_Question_Sets[[#This Row],[Property]]&lt;&gt;"",Table_Question_Sets[[#This Row],[Summary Label]]&lt;&gt;""),""""&amp;Table_Question_Sets[[#This Row],[Key]]&amp;""": """&amp;Table_Question_Sets[[#This Row],[Summary Label]]&amp;"""","")</f>
        <v/>
      </c>
      <c r="AY60" s="15">
        <f ca="1">IF(Table_Question_Sets[[#This Row],[Header]]="Yes","",_xlfn.NUMBERVALUE(INDIRECT(SUBSTITUTE(ADDRESS(1,COLUMN(),4),"1","")&amp;ROW()-1))+IF(Table_Question_Sets[[#This Row],[Property]]&lt;&gt;"",1,0))</f>
        <v>2</v>
      </c>
      <c r="AZ60" s="15">
        <f ca="1">IF(Table_Question_Sets[[#This Row],[Header]]="Yes","",_xlfn.NUMBERVALUE(INDIRECT(SUBSTITUTE(ADDRESS(1,COLUMN(),4),"1","")&amp;ROW()+1))+IF(Table_Question_Sets[[#This Row],[Property]]&lt;&gt;"",1,0))</f>
        <v>9</v>
      </c>
      <c r="BA60" s="15"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Details"},"hideCondition":"paymentMethod != 'Visa' &amp;&amp; paymentMethod != 'Mastercard'"}</v>
      </c>
      <c r="BE6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"content-field","className":"col-xs-12","templateOptions":{"content":{"heading3":"Credit Card Details"},"hideCondition":"paymentMethod != 'Visa' &amp;&amp; paymentMethod != 'Mastercard'"},"validators": {"validation": Validators.compose([])}}</v>
      </c>
      <c r="BF60" s="7" t="str">
        <f ca="1" xml:space="preserve">
IF(Table_Question_Sets[[#This Row],[Row]]="Yes","]},{""className"": ""row"",""fieldGroup"": [","")&amp;
Table_Question_Sets[[#This Row],[Config Field]]</f>
        <v>{"key": "creditCardHeading","type": "content-field","className":"col-xs-12","templateOptions":{"content":{"heading3":"Credit Card Details"},"hideCondition":"paymentMethod != 'Visa' &amp;&amp; paymentMethod != 'Mastercard'"},"validators": {"validation": Validators.compose([])}}</v>
      </c>
      <c r="BG6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7" t="str">
        <f>IF(AND(Table_Question_Sets[[#This Row],[Header]]="",Table_Question_Sets[[#This Row],[Property]]&lt;&gt;"",Table_Question_Sets[[#This Row],[Field Type]]&lt;&gt;""),
""""&amp;Table_Question_Sets[[#This Row],[Key]]&amp;"""","")</f>
        <v>"creditCardHeading"</v>
      </c>
      <c r="BJ6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"creditCardHeading","creditCardNumber","creditCardName","creditCardExpiryDate","creditCardCCV","directDebitHeading","directDebitAccountName","directDebitBSB","directDebitAccountNumber"</v>
      </c>
      <c r="BK60" s="7" t="str">
        <f>IF(AND(Table_Question_Sets[[#This Row],[Header]]&lt;&gt;"Yes",Table_Question_Sets[[#This Row],[Property]]&lt;&gt;"",Table_Question_Sets[[#This Row],[Workflow Role]]&lt;&gt;""),
""""&amp;Table_Question_Sets[[#This Row],[Workflow Role]]&amp;""":"""&amp;Table_Question_Sets[[#This Row],[Key]]&amp;"""","")</f>
        <v/>
      </c>
      <c r="BL60" s="7">
        <f ca="1">IF(Table_Question_Sets[[#This Row],[Header]]="Yes","",_xlfn.NUMBERVALUE(INDIRECT(SUBSTITUTE(ADDRESS(1,COLUMN(),4),"1","")&amp;ROW()+1))+IF(OR(Table_Question_Sets[[#This Row],[Value]]&lt;&gt;"",AND(Table_Question_Sets[[#This Row],[Data Type]]="Repeating",Table_Question_Sets[[#This Row],[Calculation Repeating]]&lt;&gt;"")),1,0))</f>
        <v>0</v>
      </c>
      <c r="BM60" s="7" t="str">
        <f ca="1" xml:space="preserve">
IF(Table_Question_Sets[[#This Row],[Data Type]]="Repeating",
OFFSET(Table_Repeating_Question_Sets[[#Headers],[Property]],MATCH(Table_Question_Sets[[#This Row],[Property]],Table_Repeating_Question_Sets[Property],0),MATCH("Calculation",Table_Repeating_Question_Sets[#Headers],0)-1,1,1),
"")</f>
        <v/>
      </c>
      <c r="BN6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0" s="7" t="str">
        <f ca="1">IF(ISNUMBER(Table_Question_Sets[[#This Row],[Config Use Row]]),INDEX(Table_Question_Sets[Config Rollup],Table_Question_Sets[[#This Row],[Config Use Row]]),"")</f>
        <v/>
      </c>
      <c r="BQ60" s="7" t="str">
        <f ca="1">IF(ISNUMBER(Table_Question_Sets[[#This Row],[Config Use Row]]),INDEX(Table_Question_Sets[Config Keys Nested Rollup],Table_Question_Sets[[#This Row],[Config Use Row]]),"")</f>
        <v/>
      </c>
      <c r="BR60" s="7" t="str">
        <f ca="1">IF(ISNUMBER(Table_Question_Sets[[#This Row],[Config Use Row]]),INDEX(Table_Question_Sets[Calculation Rollup],Table_Question_Sets[[#This Row],[Config Use Row]]),"")</f>
        <v/>
      </c>
    </row>
    <row r="61" spans="2:70" s="12" customFormat="1" ht="21" customHeight="1">
      <c r="B61" s="7" t="s">
        <v>150</v>
      </c>
      <c r="C61" s="7"/>
      <c r="D61"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61" s="7" t="str">
        <f>IF(Table_Question_Sets[[#This Row],[Header]]="Yes","",IF(Table_Question_Sets[[#This Row],[Property]]&lt;&gt;"",SUBSTITUTE(Table_Question_Sets[[#This Row],[Property]]," ",""),""))</f>
        <v>CreditCardNumber</v>
      </c>
      <c r="G61" s="50"/>
      <c r="H61" s="7" t="s">
        <v>47</v>
      </c>
      <c r="I61" s="7" t="s">
        <v>47</v>
      </c>
      <c r="J61" s="7"/>
      <c r="K61" t="s">
        <v>71</v>
      </c>
      <c r="L61" s="44"/>
      <c r="M61" s="44"/>
      <c r="N61" s="34"/>
      <c r="O61" s="34" t="s">
        <v>86</v>
      </c>
      <c r="P61" s="34"/>
      <c r="Q61" s="34" t="s">
        <v>151</v>
      </c>
      <c r="R61" s="34"/>
      <c r="S61" s="34"/>
      <c r="T61" s="7" t="s">
        <v>152</v>
      </c>
      <c r="U61" s="7"/>
      <c r="V61" s="7" t="s">
        <v>148</v>
      </c>
      <c r="W61" s="7" t="s">
        <v>153</v>
      </c>
      <c r="X61" s="7"/>
      <c r="Y61" s="7"/>
      <c r="Z61" s="7"/>
      <c r="AA61" s="7"/>
      <c r="AB61" s="7"/>
      <c r="AC61" s="7"/>
      <c r="AD61" s="7" t="s">
        <v>154</v>
      </c>
      <c r="AE61" s="7"/>
      <c r="AF61" s="7"/>
      <c r="AG61" s="7"/>
      <c r="AH61" s="72"/>
      <c r="AI61" s="72"/>
      <c r="AJ61" s="7"/>
      <c r="AK61"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1" s="7" t="str">
        <f ca="1">IF(AND(Table_Question_Sets[[#This Row],[Value]]="",OR(Input_Payment_Method="Visa", Input_Payment_Method="Mastercard")),"Yes","No")</f>
        <v>No</v>
      </c>
      <c r="AM6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1" s="7"/>
      <c r="AP61" s="15"/>
      <c r="AQ61" s="7"/>
      <c r="AR61" s="7"/>
      <c r="AS61" s="7"/>
      <c r="AT61" s="7"/>
      <c r="AU61" s="7"/>
      <c r="AV6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1" s="15" t="str">
        <f>IF(OR(Table_Question_Sets[[#This Row],[Header]]="Yes",Table_Question_Sets[[#This Row],[Text]]=""),"",IF(OR(Table_Question_Sets[[#This Row],[Text]]="true",Table_Question_Sets[[#This Row],[Text]]="false",ISNUMBER(Table_Question_Sets[[#This Row],[Text]])),Table_Question_Sets[[#This Row],[Text]],""""&amp;Table_Question_Sets[[#This Row],[Text]]&amp;""""))</f>
        <v/>
      </c>
      <c r="AX61" s="15" t="str">
        <f>IF(AND(Table_Question_Sets[[#This Row],[Header]]&lt;&gt;"Yes",Table_Question_Sets[[#This Row],[Property]]&lt;&gt;"",Table_Question_Sets[[#This Row],[Summary Label]]&lt;&gt;""),""""&amp;Table_Question_Sets[[#This Row],[Key]]&amp;""": """&amp;Table_Question_Sets[[#This Row],[Summary Label]]&amp;"""","")</f>
        <v/>
      </c>
      <c r="AY61" s="15">
        <f ca="1">IF(Table_Question_Sets[[#This Row],[Header]]="Yes","",_xlfn.NUMBERVALUE(INDIRECT(SUBSTITUTE(ADDRESS(1,COLUMN(),4),"1","")&amp;ROW()-1))+IF(Table_Question_Sets[[#This Row],[Property]]&lt;&gt;"",1,0))</f>
        <v>3</v>
      </c>
      <c r="AZ61" s="15">
        <f ca="1">IF(Table_Question_Sets[[#This Row],[Header]]="Yes","",_xlfn.NUMBERVALUE(INDIRECT(SUBSTITUTE(ADDRESS(1,COLUMN(),4),"1","")&amp;ROW()+1))+IF(Table_Question_Sets[[#This Row],[Property]]&lt;&gt;"",1,0))</f>
        <v>8</v>
      </c>
      <c r="BA61" s="15"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ValidationService.isCreditCardNumber()])}</v>
      </c>
      <c r="BC61"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_","hideCondition":"paymentMethod != 'Visa' &amp;&amp; paymentMethod != 'Mastercard'"}</v>
      </c>
      <c r="BE6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v>
      </c>
      <c r="BF61" s="7" t="str">
        <f ca="1" xml:space="preserve">
IF(Table_Question_Sets[[#This Row],[Row]]="Yes","]},{""className"": ""row"",""fieldGroup"": [","")&amp;
Table_Question_Sets[[#This Row],[Config Field]]</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v>
      </c>
      <c r="BG6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7" t="str">
        <f>IF(AND(Table_Question_Sets[[#This Row],[Header]]="",Table_Question_Sets[[#This Row],[Property]]&lt;&gt;"",Table_Question_Sets[[#This Row],[Field Type]]&lt;&gt;""),
""""&amp;Table_Question_Sets[[#This Row],[Key]]&amp;"""","")</f>
        <v>"creditCardNumber"</v>
      </c>
      <c r="BJ6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"creditCardNumber","creditCardName","creditCardExpiryDate","creditCardCCV","directDebitHeading","directDebitAccountName","directDebitBSB","directDebitAccountNumber"</v>
      </c>
      <c r="BK61" s="7" t="str">
        <f>IF(AND(Table_Question_Sets[[#This Row],[Header]]&lt;&gt;"Yes",Table_Question_Sets[[#This Row],[Property]]&lt;&gt;"",Table_Question_Sets[[#This Row],[Workflow Role]]&lt;&gt;""),
""""&amp;Table_Question_Sets[[#This Row],[Workflow Role]]&amp;""":"""&amp;Table_Question_Sets[[#This Row],[Key]]&amp;"""","")</f>
        <v/>
      </c>
      <c r="BL61" s="7">
        <f ca="1">IF(Table_Question_Sets[[#This Row],[Header]]="Yes","",_xlfn.NUMBERVALUE(INDIRECT(SUBSTITUTE(ADDRESS(1,COLUMN(),4),"1","")&amp;ROW()+1))+IF(OR(Table_Question_Sets[[#This Row],[Value]]&lt;&gt;"",AND(Table_Question_Sets[[#This Row],[Data Type]]="Repeating",Table_Question_Sets[[#This Row],[Calculation Repeating]]&lt;&gt;"")),1,0))</f>
        <v>0</v>
      </c>
      <c r="BM61" s="7" t="str">
        <f ca="1" xml:space="preserve">
IF(Table_Question_Sets[[#This Row],[Data Type]]="Repeating",
OFFSET(Table_Repeating_Question_Sets[[#Headers],[Property]],MATCH(Table_Question_Sets[[#This Row],[Property]],Table_Repeating_Question_Sets[Property],0),MATCH("Calculation",Table_Repeating_Question_Sets[#Headers],0)-1,1,1),
"")</f>
        <v/>
      </c>
      <c r="BN6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1" s="7" t="str">
        <f ca="1">IF(ISNUMBER(Table_Question_Sets[[#This Row],[Config Use Row]]),INDEX(Table_Question_Sets[Config Rollup],Table_Question_Sets[[#This Row],[Config Use Row]]),"")</f>
        <v/>
      </c>
      <c r="BQ61" s="7" t="str">
        <f ca="1">IF(ISNUMBER(Table_Question_Sets[[#This Row],[Config Use Row]]),INDEX(Table_Question_Sets[Config Keys Nested Rollup],Table_Question_Sets[[#This Row],[Config Use Row]]),"")</f>
        <v/>
      </c>
      <c r="BR61" s="7" t="str">
        <f ca="1">IF(ISNUMBER(Table_Question_Sets[[#This Row],[Config Use Row]]),INDEX(Table_Question_Sets[Calculation Rollup],Table_Question_Sets[[#This Row],[Config Use Row]]),"")</f>
        <v/>
      </c>
    </row>
    <row r="62" spans="2:70" s="12" customFormat="1" ht="21" customHeight="1">
      <c r="B62" s="7" t="s">
        <v>155</v>
      </c>
      <c r="C62" s="7"/>
      <c r="D62"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62" s="7" t="str">
        <f>IF(Table_Question_Sets[[#This Row],[Header]]="Yes","",IF(Table_Question_Sets[[#This Row],[Property]]&lt;&gt;"",SUBSTITUTE(Table_Question_Sets[[#This Row],[Property]]," ",""),""))</f>
        <v>CreditCardName</v>
      </c>
      <c r="G62" s="50"/>
      <c r="H62" s="7" t="s">
        <v>47</v>
      </c>
      <c r="I62" s="7" t="s">
        <v>47</v>
      </c>
      <c r="J62" s="7"/>
      <c r="K62" t="s">
        <v>71</v>
      </c>
      <c r="L62" s="44"/>
      <c r="M62" s="44"/>
      <c r="N62" s="34"/>
      <c r="O62" s="34" t="s">
        <v>86</v>
      </c>
      <c r="P62" s="34" t="s">
        <v>151</v>
      </c>
      <c r="Q62" s="34"/>
      <c r="R62" s="34"/>
      <c r="S62" s="34"/>
      <c r="T62" s="7" t="s">
        <v>156</v>
      </c>
      <c r="U62" s="7"/>
      <c r="V62" s="7" t="s">
        <v>148</v>
      </c>
      <c r="W62" s="7" t="s">
        <v>157</v>
      </c>
      <c r="X62" s="7"/>
      <c r="Y62" s="7"/>
      <c r="Z62" s="7"/>
      <c r="AA62" s="7"/>
      <c r="AB62" s="7"/>
      <c r="AC62" s="7"/>
      <c r="AD62" s="7"/>
      <c r="AE62" s="7"/>
      <c r="AF62" s="7"/>
      <c r="AG62" s="7"/>
      <c r="AH62" s="72"/>
      <c r="AI62" s="72"/>
      <c r="AJ62" s="7"/>
      <c r="AK62"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2" s="7" t="str">
        <f ca="1">IF(AND(Table_Question_Sets[[#This Row],[Value]]="",OR(Input_Payment_Method="Visa", Input_Payment_Method="Mastercard")),"Yes","No")</f>
        <v>No</v>
      </c>
      <c r="AM6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2" s="7"/>
      <c r="AP62" s="15"/>
      <c r="AQ62" s="7"/>
      <c r="AR62" s="7"/>
      <c r="AS62" s="7"/>
      <c r="AT62" s="7"/>
      <c r="AU62" s="7"/>
      <c r="AV62"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2" s="15" t="str">
        <f>IF(OR(Table_Question_Sets[[#This Row],[Header]]="Yes",Table_Question_Sets[[#This Row],[Text]]=""),"",IF(OR(Table_Question_Sets[[#This Row],[Text]]="true",Table_Question_Sets[[#This Row],[Text]]="false",ISNUMBER(Table_Question_Sets[[#This Row],[Text]])),Table_Question_Sets[[#This Row],[Text]],""""&amp;Table_Question_Sets[[#This Row],[Text]]&amp;""""))</f>
        <v/>
      </c>
      <c r="AX62" s="15" t="str">
        <f>IF(AND(Table_Question_Sets[[#This Row],[Header]]&lt;&gt;"Yes",Table_Question_Sets[[#This Row],[Property]]&lt;&gt;"",Table_Question_Sets[[#This Row],[Summary Label]]&lt;&gt;""),""""&amp;Table_Question_Sets[[#This Row],[Key]]&amp;""": """&amp;Table_Question_Sets[[#This Row],[Summary Label]]&amp;"""","")</f>
        <v/>
      </c>
      <c r="AY62" s="15">
        <f ca="1">IF(Table_Question_Sets[[#This Row],[Header]]="Yes","",_xlfn.NUMBERVALUE(INDIRECT(SUBSTITUTE(ADDRESS(1,COLUMN(),4),"1","")&amp;ROW()-1))+IF(Table_Question_Sets[[#This Row],[Property]]&lt;&gt;"",1,0))</f>
        <v>4</v>
      </c>
      <c r="AZ62" s="15">
        <f ca="1">IF(Table_Question_Sets[[#This Row],[Header]]="Yes","",_xlfn.NUMBERVALUE(INDIRECT(SUBSTITUTE(ADDRESS(1,COLUMN(),4),"1","")&amp;ROW()+1))+IF(Table_Question_Sets[[#This Row],[Property]]&lt;&gt;"",1,0))</f>
        <v>7</v>
      </c>
      <c r="BA62" s="15"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ValidationService.isName()])}</v>
      </c>
      <c r="BC6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card","hideCondition":"paymentMethod != 'Visa' &amp;&amp; paymentMethod != 'Mastercard'"}</v>
      </c>
      <c r="BE6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v>
      </c>
      <c r="BF62" s="7" t="str">
        <f ca="1" xml:space="preserve">
IF(Table_Question_Sets[[#This Row],[Row]]="Yes","]},{""className"": ""row"",""fieldGroup"": [","")&amp;
Table_Question_Sets[[#This Row],[Config Field]]</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v>
      </c>
      <c r="BG6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s="7" t="str">
        <f>IF(AND(Table_Question_Sets[[#This Row],[Header]]="",Table_Question_Sets[[#This Row],[Property]]&lt;&gt;"",Table_Question_Sets[[#This Row],[Field Type]]&lt;&gt;""),
""""&amp;Table_Question_Sets[[#This Row],[Key]]&amp;"""","")</f>
        <v>"creditCardName"</v>
      </c>
      <c r="BJ6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"creditCardName","creditCardExpiryDate","creditCardCCV","directDebitHeading","directDebitAccountName","directDebitBSB","directDebitAccountNumber"</v>
      </c>
      <c r="BK62" s="7" t="str">
        <f>IF(AND(Table_Question_Sets[[#This Row],[Header]]&lt;&gt;"Yes",Table_Question_Sets[[#This Row],[Property]]&lt;&gt;"",Table_Question_Sets[[#This Row],[Workflow Role]]&lt;&gt;""),
""""&amp;Table_Question_Sets[[#This Row],[Workflow Role]]&amp;""":"""&amp;Table_Question_Sets[[#This Row],[Key]]&amp;"""","")</f>
        <v/>
      </c>
      <c r="BL62" s="7">
        <f ca="1">IF(Table_Question_Sets[[#This Row],[Header]]="Yes","",_xlfn.NUMBERVALUE(INDIRECT(SUBSTITUTE(ADDRESS(1,COLUMN(),4),"1","")&amp;ROW()+1))+IF(OR(Table_Question_Sets[[#This Row],[Value]]&lt;&gt;"",AND(Table_Question_Sets[[#This Row],[Data Type]]="Repeating",Table_Question_Sets[[#This Row],[Calculation Repeating]]&lt;&gt;"")),1,0))</f>
        <v>0</v>
      </c>
      <c r="BM62" s="7" t="str">
        <f ca="1" xml:space="preserve">
IF(Table_Question_Sets[[#This Row],[Data Type]]="Repeating",
OFFSET(Table_Repeating_Question_Sets[[#Headers],[Property]],MATCH(Table_Question_Sets[[#This Row],[Property]],Table_Repeating_Question_Sets[Property],0),MATCH("Calculation",Table_Repeating_Question_Sets[#Headers],0)-1,1,1),
"")</f>
        <v/>
      </c>
      <c r="BN6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2" s="7" t="str">
        <f ca="1">IF(ISNUMBER(Table_Question_Sets[[#This Row],[Config Use Row]]),INDEX(Table_Question_Sets[Config Rollup],Table_Question_Sets[[#This Row],[Config Use Row]]),"")</f>
        <v/>
      </c>
      <c r="BQ62" s="7" t="str">
        <f ca="1">IF(ISNUMBER(Table_Question_Sets[[#This Row],[Config Use Row]]),INDEX(Table_Question_Sets[Config Keys Nested Rollup],Table_Question_Sets[[#This Row],[Config Use Row]]),"")</f>
        <v/>
      </c>
      <c r="BR62" s="7" t="str">
        <f ca="1">IF(ISNUMBER(Table_Question_Sets[[#This Row],[Config Use Row]]),INDEX(Table_Question_Sets[Calculation Rollup],Table_Question_Sets[[#This Row],[Config Use Row]]),"")</f>
        <v/>
      </c>
    </row>
    <row r="63" spans="2:70" s="12" customFormat="1" ht="21" customHeight="1">
      <c r="B63" s="7" t="s">
        <v>158</v>
      </c>
      <c r="C63" s="7"/>
      <c r="D63"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63" s="7" t="str">
        <f>IF(Table_Question_Sets[[#This Row],[Header]]="Yes","",IF(Table_Question_Sets[[#This Row],[Property]]&lt;&gt;"",SUBSTITUTE(Table_Question_Sets[[#This Row],[Property]]," ",""),""))</f>
        <v>CreditCardExpiryDate</v>
      </c>
      <c r="G63" s="50"/>
      <c r="H63" s="7" t="s">
        <v>47</v>
      </c>
      <c r="I63" s="7" t="s">
        <v>47</v>
      </c>
      <c r="J63" s="7"/>
      <c r="K63" t="s">
        <v>71</v>
      </c>
      <c r="L63" s="44"/>
      <c r="M63" s="44"/>
      <c r="N63" s="34"/>
      <c r="O63" s="34" t="s">
        <v>151</v>
      </c>
      <c r="P63" s="34" t="s">
        <v>110</v>
      </c>
      <c r="Q63" s="34"/>
      <c r="R63" s="34"/>
      <c r="S63" s="34"/>
      <c r="T63" s="7" t="s">
        <v>159</v>
      </c>
      <c r="U63" s="7"/>
      <c r="V63" s="7" t="s">
        <v>148</v>
      </c>
      <c r="W63" s="7" t="s">
        <v>160</v>
      </c>
      <c r="X63" s="7"/>
      <c r="Y63" s="7"/>
      <c r="Z63" s="7"/>
      <c r="AA63" s="7"/>
      <c r="AB63" s="7"/>
      <c r="AC63" s="7"/>
      <c r="AD63" s="7" t="s">
        <v>161</v>
      </c>
      <c r="AE63" s="7"/>
      <c r="AF63" s="7"/>
      <c r="AG63" s="7"/>
      <c r="AH63" s="72"/>
      <c r="AI63" s="72"/>
      <c r="AJ63" s="7"/>
      <c r="AK63"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3" s="7" t="str">
        <f ca="1">IF(AND(Table_Question_Sets[[#This Row],[Value]]="",OR(Input_Payment_Method="Visa", Input_Payment_Method="Mastercard")),"Yes","No")</f>
        <v>No</v>
      </c>
      <c r="AM6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3" s="7"/>
      <c r="AP63" s="15"/>
      <c r="AQ63" s="7"/>
      <c r="AR63" s="7"/>
      <c r="AS63" s="7"/>
      <c r="AT63" s="7"/>
      <c r="AU63" s="7"/>
      <c r="AV63"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3" s="15" t="str">
        <f>IF(OR(Table_Question_Sets[[#This Row],[Header]]="Yes",Table_Question_Sets[[#This Row],[Text]]=""),"",IF(OR(Table_Question_Sets[[#This Row],[Text]]="true",Table_Question_Sets[[#This Row],[Text]]="false",ISNUMBER(Table_Question_Sets[[#This Row],[Text]])),Table_Question_Sets[[#This Row],[Text]],""""&amp;Table_Question_Sets[[#This Row],[Text]]&amp;""""))</f>
        <v/>
      </c>
      <c r="AX63" s="15" t="str">
        <f>IF(AND(Table_Question_Sets[[#This Row],[Header]]&lt;&gt;"Yes",Table_Question_Sets[[#This Row],[Property]]&lt;&gt;"",Table_Question_Sets[[#This Row],[Summary Label]]&lt;&gt;""),""""&amp;Table_Question_Sets[[#This Row],[Key]]&amp;""": """&amp;Table_Question_Sets[[#This Row],[Summary Label]]&amp;"""","")</f>
        <v/>
      </c>
      <c r="AY63" s="15">
        <f ca="1">IF(Table_Question_Sets[[#This Row],[Header]]="Yes","",_xlfn.NUMBERVALUE(INDIRECT(SUBSTITUTE(ADDRESS(1,COLUMN(),4),"1","")&amp;ROW()-1))+IF(Table_Question_Sets[[#This Row],[Property]]&lt;&gt;"",1,0))</f>
        <v>5</v>
      </c>
      <c r="AZ63" s="15">
        <f ca="1">IF(Table_Question_Sets[[#This Row],[Header]]="Yes","",_xlfn.NUMBERVALUE(INDIRECT(SUBSTITUTE(ADDRESS(1,COLUMN(),4),"1","")&amp;ROW()+1))+IF(Table_Question_Sets[[#This Row],[Property]]&lt;&gt;"",1,0))</f>
        <v>6</v>
      </c>
      <c r="BA63" s="15"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ValidationService.isExpiryDate()])}</v>
      </c>
      <c r="BC6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_","hideCondition":"paymentMethod != 'Visa' &amp;&amp; paymentMethod != 'Mastercard'"}</v>
      </c>
      <c r="BE6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v>
      </c>
      <c r="BF63" s="7" t="str">
        <f ca="1" xml:space="preserve">
IF(Table_Question_Sets[[#This Row],[Row]]="Yes","]},{""className"": ""row"",""fieldGroup"": [","")&amp;
Table_Question_Sets[[#This Row],[Config Field]]</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v>
      </c>
      <c r="BG6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7" t="str">
        <f>IF(AND(Table_Question_Sets[[#This Row],[Header]]="",Table_Question_Sets[[#This Row],[Property]]&lt;&gt;"",Table_Question_Sets[[#This Row],[Field Type]]&lt;&gt;""),
""""&amp;Table_Question_Sets[[#This Row],[Key]]&amp;"""","")</f>
        <v>"creditCardExpiryDate"</v>
      </c>
      <c r="BJ6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"creditCardExpiryDate","creditCardCCV","directDebitHeading","directDebitAccountName","directDebitBSB","directDebitAccountNumber"</v>
      </c>
      <c r="BK63" s="7" t="str">
        <f>IF(AND(Table_Question_Sets[[#This Row],[Header]]&lt;&gt;"Yes",Table_Question_Sets[[#This Row],[Property]]&lt;&gt;"",Table_Question_Sets[[#This Row],[Workflow Role]]&lt;&gt;""),
""""&amp;Table_Question_Sets[[#This Row],[Workflow Role]]&amp;""":"""&amp;Table_Question_Sets[[#This Row],[Key]]&amp;"""","")</f>
        <v/>
      </c>
      <c r="BL63" s="7">
        <f ca="1">IF(Table_Question_Sets[[#This Row],[Header]]="Yes","",_xlfn.NUMBERVALUE(INDIRECT(SUBSTITUTE(ADDRESS(1,COLUMN(),4),"1","")&amp;ROW()+1))+IF(OR(Table_Question_Sets[[#This Row],[Value]]&lt;&gt;"",AND(Table_Question_Sets[[#This Row],[Data Type]]="Repeating",Table_Question_Sets[[#This Row],[Calculation Repeating]]&lt;&gt;"")),1,0))</f>
        <v>0</v>
      </c>
      <c r="BM63" s="7" t="str">
        <f ca="1" xml:space="preserve">
IF(Table_Question_Sets[[#This Row],[Data Type]]="Repeating",
OFFSET(Table_Repeating_Question_Sets[[#Headers],[Property]],MATCH(Table_Question_Sets[[#This Row],[Property]],Table_Repeating_Question_Sets[Property],0),MATCH("Calculation",Table_Repeating_Question_Sets[#Headers],0)-1,1,1),
"")</f>
        <v/>
      </c>
      <c r="BN6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3" s="7" t="str">
        <f ca="1">IF(ISNUMBER(Table_Question_Sets[[#This Row],[Config Use Row]]),INDEX(Table_Question_Sets[Config Rollup],Table_Question_Sets[[#This Row],[Config Use Row]]),"")</f>
        <v/>
      </c>
      <c r="BQ63" s="7" t="str">
        <f ca="1">IF(ISNUMBER(Table_Question_Sets[[#This Row],[Config Use Row]]),INDEX(Table_Question_Sets[Config Keys Nested Rollup],Table_Question_Sets[[#This Row],[Config Use Row]]),"")</f>
        <v/>
      </c>
      <c r="BR63" s="7" t="str">
        <f ca="1">IF(ISNUMBER(Table_Question_Sets[[#This Row],[Config Use Row]]),INDEX(Table_Question_Sets[Calculation Rollup],Table_Question_Sets[[#This Row],[Config Use Row]]),"")</f>
        <v/>
      </c>
    </row>
    <row r="64" spans="2:70" s="12" customFormat="1" ht="21" customHeight="1">
      <c r="B64" s="7" t="s">
        <v>162</v>
      </c>
      <c r="C64" s="7"/>
      <c r="D64"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64" s="7" t="str">
        <f>IF(Table_Question_Sets[[#This Row],[Header]]="Yes","",IF(Table_Question_Sets[[#This Row],[Property]]&lt;&gt;"",SUBSTITUTE(Table_Question_Sets[[#This Row],[Property]]," ",""),""))</f>
        <v>CreditCardCCV</v>
      </c>
      <c r="G64" s="50"/>
      <c r="H64" s="7" t="s">
        <v>47</v>
      </c>
      <c r="I64" s="7" t="s">
        <v>47</v>
      </c>
      <c r="J64" s="7"/>
      <c r="K64" t="s">
        <v>71</v>
      </c>
      <c r="L64" s="44"/>
      <c r="M64" s="44"/>
      <c r="N64" s="34"/>
      <c r="O64" s="34" t="s">
        <v>151</v>
      </c>
      <c r="P64" s="34" t="s">
        <v>110</v>
      </c>
      <c r="Q64" s="34"/>
      <c r="R64" s="34"/>
      <c r="S64" s="34"/>
      <c r="T64" s="7" t="s">
        <v>163</v>
      </c>
      <c r="U64" s="7"/>
      <c r="V64" s="7" t="s">
        <v>148</v>
      </c>
      <c r="W64" s="7" t="s">
        <v>164</v>
      </c>
      <c r="X64" s="7"/>
      <c r="Y64" s="7"/>
      <c r="Z64" s="7"/>
      <c r="AA64" s="7"/>
      <c r="AB64" s="7"/>
      <c r="AC64" s="7"/>
      <c r="AD64" s="7" t="s">
        <v>165</v>
      </c>
      <c r="AE64" s="7"/>
      <c r="AF64" s="7"/>
      <c r="AG64" s="7"/>
      <c r="AH64" s="72"/>
      <c r="AI64" s="72"/>
      <c r="AJ64" s="7"/>
      <c r="AK64"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4" s="7" t="str">
        <f ca="1">IF(AND(Table_Question_Sets[[#This Row],[Value]]="",OR(Input_Payment_Method="Visa", Input_Payment_Method="Mastercard")),"Yes","No")</f>
        <v>No</v>
      </c>
      <c r="AM6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4" s="7"/>
      <c r="AP64" s="15"/>
      <c r="AQ64" s="7"/>
      <c r="AR64" s="7"/>
      <c r="AS64" s="7"/>
      <c r="AT64" s="7"/>
      <c r="AU64" s="7"/>
      <c r="AV64"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4" s="15" t="str">
        <f>IF(OR(Table_Question_Sets[[#This Row],[Header]]="Yes",Table_Question_Sets[[#This Row],[Text]]=""),"",IF(OR(Table_Question_Sets[[#This Row],[Text]]="true",Table_Question_Sets[[#This Row],[Text]]="false",ISNUMBER(Table_Question_Sets[[#This Row],[Text]])),Table_Question_Sets[[#This Row],[Text]],""""&amp;Table_Question_Sets[[#This Row],[Text]]&amp;""""))</f>
        <v/>
      </c>
      <c r="AX64" s="15" t="str">
        <f>IF(AND(Table_Question_Sets[[#This Row],[Header]]&lt;&gt;"Yes",Table_Question_Sets[[#This Row],[Property]]&lt;&gt;"",Table_Question_Sets[[#This Row],[Summary Label]]&lt;&gt;""),""""&amp;Table_Question_Sets[[#This Row],[Key]]&amp;""": """&amp;Table_Question_Sets[[#This Row],[Summary Label]]&amp;"""","")</f>
        <v/>
      </c>
      <c r="AY64" s="15">
        <f ca="1">IF(Table_Question_Sets[[#This Row],[Header]]="Yes","",_xlfn.NUMBERVALUE(INDIRECT(SUBSTITUTE(ADDRESS(1,COLUMN(),4),"1","")&amp;ROW()-1))+IF(Table_Question_Sets[[#This Row],[Property]]&lt;&gt;"",1,0))</f>
        <v>6</v>
      </c>
      <c r="AZ64" s="15">
        <f ca="1">IF(Table_Question_Sets[[#This Row],[Header]]="Yes","",_xlfn.NUMBERVALUE(INDIRECT(SUBSTITUTE(ADDRESS(1,COLUMN(),4),"1","")&amp;ROW()+1))+IF(Table_Question_Sets[[#This Row],[Property]]&lt;&gt;"",1,0))</f>
        <v>5</v>
      </c>
      <c r="BA64" s="15"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\'Visa\' &amp;&amp; paymentMethod != \'Mastercard\''), ValidationService.isCCV()])}</v>
      </c>
      <c r="BC6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_","hideCondition":"paymentMethod != 'Visa' &amp;&amp; paymentMethod != 'Mastercard'"}</v>
      </c>
      <c r="BE6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v>
      </c>
      <c r="BF64" s="7" t="str">
        <f ca="1" xml:space="preserve">
IF(Table_Question_Sets[[#This Row],[Row]]="Yes","]},{""className"": ""row"",""fieldGroup"": [","")&amp;
Table_Question_Sets[[#This Row],[Config Field]]</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v>
      </c>
      <c r="BG6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7" t="str">
        <f>IF(AND(Table_Question_Sets[[#This Row],[Header]]="",Table_Question_Sets[[#This Row],[Property]]&lt;&gt;"",Table_Question_Sets[[#This Row],[Field Type]]&lt;&gt;""),
""""&amp;Table_Question_Sets[[#This Row],[Key]]&amp;"""","")</f>
        <v>"creditCardCCV"</v>
      </c>
      <c r="BJ6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"creditCardCCV","directDebitHeading","directDebitAccountName","directDebitBSB","directDebitAccountNumber"</v>
      </c>
      <c r="BK64" s="7" t="str">
        <f>IF(AND(Table_Question_Sets[[#This Row],[Header]]&lt;&gt;"Yes",Table_Question_Sets[[#This Row],[Property]]&lt;&gt;"",Table_Question_Sets[[#This Row],[Workflow Role]]&lt;&gt;""),
""""&amp;Table_Question_Sets[[#This Row],[Workflow Role]]&amp;""":"""&amp;Table_Question_Sets[[#This Row],[Key]]&amp;"""","")</f>
        <v/>
      </c>
      <c r="BL64" s="7">
        <f ca="1">IF(Table_Question_Sets[[#This Row],[Header]]="Yes","",_xlfn.NUMBERVALUE(INDIRECT(SUBSTITUTE(ADDRESS(1,COLUMN(),4),"1","")&amp;ROW()+1))+IF(OR(Table_Question_Sets[[#This Row],[Value]]&lt;&gt;"",AND(Table_Question_Sets[[#This Row],[Data Type]]="Repeating",Table_Question_Sets[[#This Row],[Calculation Repeating]]&lt;&gt;"")),1,0))</f>
        <v>0</v>
      </c>
      <c r="BM64" s="7" t="str">
        <f ca="1" xml:space="preserve">
IF(Table_Question_Sets[[#This Row],[Data Type]]="Repeating",
OFFSET(Table_Repeating_Question_Sets[[#Headers],[Property]],MATCH(Table_Question_Sets[[#This Row],[Property]],Table_Repeating_Question_Sets[Property],0),MATCH("Calculation",Table_Repeating_Question_Sets[#Headers],0)-1,1,1),
"")</f>
        <v/>
      </c>
      <c r="BN6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4" s="7" t="str">
        <f ca="1">IF(ISNUMBER(Table_Question_Sets[[#This Row],[Config Use Row]]),INDEX(Table_Question_Sets[Config Rollup],Table_Question_Sets[[#This Row],[Config Use Row]]),"")</f>
        <v/>
      </c>
      <c r="BQ64" s="7" t="str">
        <f ca="1">IF(ISNUMBER(Table_Question_Sets[[#This Row],[Config Use Row]]),INDEX(Table_Question_Sets[Config Keys Nested Rollup],Table_Question_Sets[[#This Row],[Config Use Row]]),"")</f>
        <v/>
      </c>
      <c r="BR64" s="7" t="str">
        <f ca="1">IF(ISNUMBER(Table_Question_Sets[[#This Row],[Config Use Row]]),INDEX(Table_Question_Sets[Calculation Rollup],Table_Question_Sets[[#This Row],[Config Use Row]]),"")</f>
        <v/>
      </c>
    </row>
    <row r="65" spans="2:70" s="12" customFormat="1" ht="21" customHeight="1">
      <c r="B65" s="7" t="s">
        <v>166</v>
      </c>
      <c r="C65" s="7"/>
      <c r="D65"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directDebitHeading</v>
      </c>
      <c r="F65" s="7" t="str">
        <f>IF(Table_Question_Sets[[#This Row],[Header]]="Yes","",IF(Table_Question_Sets[[#This Row],[Property]]&lt;&gt;"",SUBSTITUTE(Table_Question_Sets[[#This Row],[Property]]," ",""),""))</f>
        <v>DirectDebitHeading</v>
      </c>
      <c r="G65" s="50"/>
      <c r="H65" s="7" t="s">
        <v>106</v>
      </c>
      <c r="I65" s="7" t="s">
        <v>106</v>
      </c>
      <c r="J65" s="7"/>
      <c r="K65" s="34"/>
      <c r="L65" s="44"/>
      <c r="M65" s="44"/>
      <c r="N65" s="34"/>
      <c r="O65" s="34" t="s">
        <v>86</v>
      </c>
      <c r="P65" s="34"/>
      <c r="Q65" s="34"/>
      <c r="R65" s="34"/>
      <c r="S65" s="34"/>
      <c r="T65" s="7"/>
      <c r="U65" s="7"/>
      <c r="V65" s="7" t="s">
        <v>167</v>
      </c>
      <c r="W65" s="7"/>
      <c r="X65" s="7"/>
      <c r="Y65" s="7" t="s">
        <v>168</v>
      </c>
      <c r="Z65" s="7"/>
      <c r="AA65" s="7"/>
      <c r="AB65" s="7"/>
      <c r="AC65" s="7"/>
      <c r="AD65" s="7"/>
      <c r="AE65" s="7"/>
      <c r="AF65" s="7"/>
      <c r="AG65" s="7"/>
      <c r="AH65" s="72"/>
      <c r="AI65" s="72"/>
      <c r="AJ65" s="7"/>
      <c r="AK65"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5" s="7"/>
      <c r="AM6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5" s="7"/>
      <c r="AP65" s="15"/>
      <c r="AQ65" s="7"/>
      <c r="AR65" s="7"/>
      <c r="AS65" s="7"/>
      <c r="AT65" s="7"/>
      <c r="AU65" s="7"/>
      <c r="AV65"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5" s="15" t="str">
        <f>IF(OR(Table_Question_Sets[[#This Row],[Header]]="Yes",Table_Question_Sets[[#This Row],[Text]]=""),"",IF(OR(Table_Question_Sets[[#This Row],[Text]]="true",Table_Question_Sets[[#This Row],[Text]]="false",ISNUMBER(Table_Question_Sets[[#This Row],[Text]])),Table_Question_Sets[[#This Row],[Text]],""""&amp;Table_Question_Sets[[#This Row],[Text]]&amp;""""))</f>
        <v/>
      </c>
      <c r="AX65" s="15" t="str">
        <f>IF(AND(Table_Question_Sets[[#This Row],[Header]]&lt;&gt;"Yes",Table_Question_Sets[[#This Row],[Property]]&lt;&gt;"",Table_Question_Sets[[#This Row],[Summary Label]]&lt;&gt;""),""""&amp;Table_Question_Sets[[#This Row],[Key]]&amp;""": """&amp;Table_Question_Sets[[#This Row],[Summary Label]]&amp;"""","")</f>
        <v/>
      </c>
      <c r="AY65" s="15">
        <f ca="1">IF(Table_Question_Sets[[#This Row],[Header]]="Yes","",_xlfn.NUMBERVALUE(INDIRECT(SUBSTITUTE(ADDRESS(1,COLUMN(),4),"1","")&amp;ROW()-1))+IF(Table_Question_Sets[[#This Row],[Property]]&lt;&gt;"",1,0))</f>
        <v>7</v>
      </c>
      <c r="AZ65" s="15">
        <f ca="1">IF(Table_Question_Sets[[#This Row],[Header]]="Yes","",_xlfn.NUMBERVALUE(INDIRECT(SUBSTITUTE(ADDRESS(1,COLUMN(),4),"1","")&amp;ROW()+1))+IF(Table_Question_Sets[[#This Row],[Property]]&lt;&gt;"",1,0))</f>
        <v>4</v>
      </c>
      <c r="BA65" s="15"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"templateOptions":{"content":{"heading3":"Direct Debit Details"},"hideCondition":"paymentMethod != 'Direct Debit'"}</v>
      </c>
      <c r="BE6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"directDebitHeading","type": "content-field","className":"col-xs-12","templateOptions":{"content":{"heading3":"Direct Debit Details"},"hideCondition":"paymentMethod != 'Direct Debit'"},"validators": {"validation": Validators.compose([])}}</v>
      </c>
      <c r="BF65" s="7" t="str">
        <f ca="1" xml:space="preserve">
IF(Table_Question_Sets[[#This Row],[Row]]="Yes","]},{""className"": ""row"",""fieldGroup"": [","")&amp;
Table_Question_Sets[[#This Row],[Config Field]]</f>
        <v>{"key": "directDebitHeading","type": "content-field","className":"col-xs-12","templateOptions":{"content":{"heading3":"Direct Debit Details"},"hideCondition":"paymentMethod != 'Direct Debit'"},"validators": {"validation": Validators.compose([])}}</v>
      </c>
      <c r="BG6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7" t="str">
        <f>IF(AND(Table_Question_Sets[[#This Row],[Header]]="",Table_Question_Sets[[#This Row],[Property]]&lt;&gt;"",Table_Question_Sets[[#This Row],[Field Type]]&lt;&gt;""),
""""&amp;Table_Question_Sets[[#This Row],[Key]]&amp;"""","")</f>
        <v>"directDebitHeading"</v>
      </c>
      <c r="BJ6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"directDebitHeading","directDebitAccountName","directDebitBSB","directDebitAccountNumber"</v>
      </c>
      <c r="BK65" s="7" t="str">
        <f>IF(AND(Table_Question_Sets[[#This Row],[Header]]&lt;&gt;"Yes",Table_Question_Sets[[#This Row],[Property]]&lt;&gt;"",Table_Question_Sets[[#This Row],[Workflow Role]]&lt;&gt;""),
""""&amp;Table_Question_Sets[[#This Row],[Workflow Role]]&amp;""":"""&amp;Table_Question_Sets[[#This Row],[Key]]&amp;"""","")</f>
        <v/>
      </c>
      <c r="BL65" s="7">
        <f ca="1">IF(Table_Question_Sets[[#This Row],[Header]]="Yes","",_xlfn.NUMBERVALUE(INDIRECT(SUBSTITUTE(ADDRESS(1,COLUMN(),4),"1","")&amp;ROW()+1))+IF(OR(Table_Question_Sets[[#This Row],[Value]]&lt;&gt;"",AND(Table_Question_Sets[[#This Row],[Data Type]]="Repeating",Table_Question_Sets[[#This Row],[Calculation Repeating]]&lt;&gt;"")),1,0))</f>
        <v>0</v>
      </c>
      <c r="BM65" s="7" t="str">
        <f ca="1" xml:space="preserve">
IF(Table_Question_Sets[[#This Row],[Data Type]]="Repeating",
OFFSET(Table_Repeating_Question_Sets[[#Headers],[Property]],MATCH(Table_Question_Sets[[#This Row],[Property]],Table_Repeating_Question_Sets[Property],0),MATCH("Calculation",Table_Repeating_Question_Sets[#Headers],0)-1,1,1),
"")</f>
        <v/>
      </c>
      <c r="BN6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5" s="7" t="str">
        <f ca="1">IF(ISNUMBER(Table_Question_Sets[[#This Row],[Config Use Row]]),INDEX(Table_Question_Sets[Config Rollup],Table_Question_Sets[[#This Row],[Config Use Row]]),"")</f>
        <v/>
      </c>
      <c r="BQ65" s="7" t="str">
        <f ca="1">IF(ISNUMBER(Table_Question_Sets[[#This Row],[Config Use Row]]),INDEX(Table_Question_Sets[Config Keys Nested Rollup],Table_Question_Sets[[#This Row],[Config Use Row]]),"")</f>
        <v/>
      </c>
      <c r="BR65" s="7" t="str">
        <f ca="1">IF(ISNUMBER(Table_Question_Sets[[#This Row],[Config Use Row]]),INDEX(Table_Question_Sets[Calculation Rollup],Table_Question_Sets[[#This Row],[Config Use Row]]),"")</f>
        <v/>
      </c>
    </row>
    <row r="66" spans="2:70" s="12" customFormat="1" ht="21" customHeight="1">
      <c r="B66" s="7" t="s">
        <v>169</v>
      </c>
      <c r="C66" s="7"/>
      <c r="D66"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directDebitAccountName</v>
      </c>
      <c r="F66" s="7" t="str">
        <f>IF(Table_Question_Sets[[#This Row],[Header]]="Yes","",IF(Table_Question_Sets[[#This Row],[Property]]&lt;&gt;"",SUBSTITUTE(Table_Question_Sets[[#This Row],[Property]]," ",""),""))</f>
        <v>DirectDebitAccountName</v>
      </c>
      <c r="G66" s="50"/>
      <c r="H66" s="7" t="s">
        <v>47</v>
      </c>
      <c r="I66" s="7" t="s">
        <v>47</v>
      </c>
      <c r="J66" s="7"/>
      <c r="K66" t="s">
        <v>71</v>
      </c>
      <c r="L66" s="44"/>
      <c r="M66" s="44"/>
      <c r="N66" s="34"/>
      <c r="O66" s="34" t="s">
        <v>86</v>
      </c>
      <c r="P66" s="34"/>
      <c r="Q66" s="34" t="s">
        <v>151</v>
      </c>
      <c r="R66" s="34"/>
      <c r="S66" s="34"/>
      <c r="T66" s="7" t="s">
        <v>170</v>
      </c>
      <c r="U66" s="7"/>
      <c r="V66" s="7" t="s">
        <v>167</v>
      </c>
      <c r="W66" s="7" t="s">
        <v>157</v>
      </c>
      <c r="X66" s="7"/>
      <c r="Y66" s="7"/>
      <c r="Z66" s="7"/>
      <c r="AA66" s="7"/>
      <c r="AB66" s="7"/>
      <c r="AC66" s="7"/>
      <c r="AD66" s="7"/>
      <c r="AE66" s="7"/>
      <c r="AF66" s="7"/>
      <c r="AG66" s="7"/>
      <c r="AH66" s="72"/>
      <c r="AI66" s="72"/>
      <c r="AJ66" s="7"/>
      <c r="AK66"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6" s="7" t="str">
        <f ca="1">IF(AND(Table_Question_Sets[[#This Row],[Value]]="",OR(Input_Payment_Method="Direct Debit")),"Yes","No")</f>
        <v>Yes</v>
      </c>
      <c r="AM6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6" s="7"/>
      <c r="AP66" s="15"/>
      <c r="AQ66" s="7"/>
      <c r="AR66" s="7"/>
      <c r="AS66" s="7"/>
      <c r="AT66" s="7"/>
      <c r="AU66" s="7"/>
      <c r="AV66"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6" s="15" t="str">
        <f>IF(OR(Table_Question_Sets[[#This Row],[Header]]="Yes",Table_Question_Sets[[#This Row],[Text]]=""),"",IF(OR(Table_Question_Sets[[#This Row],[Text]]="true",Table_Question_Sets[[#This Row],[Text]]="false",ISNUMBER(Table_Question_Sets[[#This Row],[Text]])),Table_Question_Sets[[#This Row],[Text]],""""&amp;Table_Question_Sets[[#This Row],[Text]]&amp;""""))</f>
        <v/>
      </c>
      <c r="AX66" s="15" t="str">
        <f>IF(AND(Table_Question_Sets[[#This Row],[Header]]&lt;&gt;"Yes",Table_Question_Sets[[#This Row],[Property]]&lt;&gt;"",Table_Question_Sets[[#This Row],[Summary Label]]&lt;&gt;""),""""&amp;Table_Question_Sets[[#This Row],[Key]]&amp;""": """&amp;Table_Question_Sets[[#This Row],[Summary Label]]&amp;"""","")</f>
        <v/>
      </c>
      <c r="AY66" s="15">
        <f ca="1">IF(Table_Question_Sets[[#This Row],[Header]]="Yes","",_xlfn.NUMBERVALUE(INDIRECT(SUBSTITUTE(ADDRESS(1,COLUMN(),4),"1","")&amp;ROW()-1))+IF(Table_Question_Sets[[#This Row],[Property]]&lt;&gt;"",1,0))</f>
        <v>8</v>
      </c>
      <c r="AZ66" s="15">
        <f ca="1">IF(Table_Question_Sets[[#This Row],[Header]]="Yes","",_xlfn.NUMBERVALUE(INDIRECT(SUBSTITUTE(ADDRESS(1,COLUMN(),4),"1","")&amp;ROW()+1))+IF(Table_Question_Sets[[#This Row],[Property]]&lt;&gt;"",1,0))</f>
        <v>3</v>
      </c>
      <c r="BA66" s="15"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ValidationService.isName()])}</v>
      </c>
      <c r="BC6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name","hideCondition":"paymentMethod != 'Direct Debit'"}</v>
      </c>
      <c r="BE6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"directDebitAccountName","type": "input-field","className":"col-xs-12 col-md-6","templateOptions":{"label":"Account name","hideCondition":"paymentMethod != 'Direct Debit'"},"validators": {"validation": Validators.compose([ValidationService.required('true', 'paymentMethod != \'Direct Debit\''), ValidationService.isName()])}}</v>
      </c>
      <c r="BF66" s="7" t="str">
        <f ca="1" xml:space="preserve">
IF(Table_Question_Sets[[#This Row],[Row]]="Yes","]},{""className"": ""row"",""fieldGroup"": [","")&amp;
Table_Question_Sets[[#This Row],[Config Field]]</f>
        <v>{"key": "directDebitAccountName","type": "input-field","className":"col-xs-12 col-md-6","templateOptions":{"label":"Account name","hideCondition":"paymentMethod != 'Direct Debit'"},"validators": {"validation": Validators.compose([ValidationService.required('true', 'paymentMethod != \'Direct Debit\''), ValidationService.isName()])}}</v>
      </c>
      <c r="BG6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7" t="str">
        <f>IF(AND(Table_Question_Sets[[#This Row],[Header]]="",Table_Question_Sets[[#This Row],[Property]]&lt;&gt;"",Table_Question_Sets[[#This Row],[Field Type]]&lt;&gt;""),
""""&amp;Table_Question_Sets[[#This Row],[Key]]&amp;"""","")</f>
        <v>"directDebitAccountName"</v>
      </c>
      <c r="BJ6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"directDebitAccountName","directDebitBSB","directDebitAccountNumber"</v>
      </c>
      <c r="BK66" s="7" t="str">
        <f>IF(AND(Table_Question_Sets[[#This Row],[Header]]&lt;&gt;"Yes",Table_Question_Sets[[#This Row],[Property]]&lt;&gt;"",Table_Question_Sets[[#This Row],[Workflow Role]]&lt;&gt;""),
""""&amp;Table_Question_Sets[[#This Row],[Workflow Role]]&amp;""":"""&amp;Table_Question_Sets[[#This Row],[Key]]&amp;"""","")</f>
        <v/>
      </c>
      <c r="BL66" s="7">
        <f ca="1">IF(Table_Question_Sets[[#This Row],[Header]]="Yes","",_xlfn.NUMBERVALUE(INDIRECT(SUBSTITUTE(ADDRESS(1,COLUMN(),4),"1","")&amp;ROW()+1))+IF(OR(Table_Question_Sets[[#This Row],[Value]]&lt;&gt;"",AND(Table_Question_Sets[[#This Row],[Data Type]]="Repeating",Table_Question_Sets[[#This Row],[Calculation Repeating]]&lt;&gt;"")),1,0))</f>
        <v>0</v>
      </c>
      <c r="BM66" s="7" t="str">
        <f ca="1" xml:space="preserve">
IF(Table_Question_Sets[[#This Row],[Data Type]]="Repeating",
OFFSET(Table_Repeating_Question_Sets[[#Headers],[Property]],MATCH(Table_Question_Sets[[#This Row],[Property]],Table_Repeating_Question_Sets[Property],0),MATCH("Calculation",Table_Repeating_Question_Sets[#Headers],0)-1,1,1),
"")</f>
        <v/>
      </c>
      <c r="BN6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6" s="7" t="str">
        <f ca="1">IF(ISNUMBER(Table_Question_Sets[[#This Row],[Config Use Row]]),INDEX(Table_Question_Sets[Config Rollup],Table_Question_Sets[[#This Row],[Config Use Row]]),"")</f>
        <v/>
      </c>
      <c r="BQ66" s="7" t="str">
        <f ca="1">IF(ISNUMBER(Table_Question_Sets[[#This Row],[Config Use Row]]),INDEX(Table_Question_Sets[Config Keys Nested Rollup],Table_Question_Sets[[#This Row],[Config Use Row]]),"")</f>
        <v/>
      </c>
      <c r="BR66" s="7" t="str">
        <f ca="1">IF(ISNUMBER(Table_Question_Sets[[#This Row],[Config Use Row]]),INDEX(Table_Question_Sets[Calculation Rollup],Table_Question_Sets[[#This Row],[Config Use Row]]),"")</f>
        <v/>
      </c>
    </row>
    <row r="67" spans="2:70" s="12" customFormat="1" ht="21" customHeight="1">
      <c r="B67" s="7" t="s">
        <v>171</v>
      </c>
      <c r="C67" s="7"/>
      <c r="D67"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directDebitBSB</v>
      </c>
      <c r="F67" s="7" t="str">
        <f>IF(Table_Question_Sets[[#This Row],[Header]]="Yes","",IF(Table_Question_Sets[[#This Row],[Property]]&lt;&gt;"",SUBSTITUTE(Table_Question_Sets[[#This Row],[Property]]," ",""),""))</f>
        <v>DirectDebitBSB</v>
      </c>
      <c r="G67" s="50"/>
      <c r="H67" s="7" t="s">
        <v>47</v>
      </c>
      <c r="I67" s="7" t="s">
        <v>47</v>
      </c>
      <c r="J67" s="7"/>
      <c r="K67" t="s">
        <v>71</v>
      </c>
      <c r="L67" s="44"/>
      <c r="M67" s="44"/>
      <c r="N67" s="34"/>
      <c r="O67" s="34" t="s">
        <v>86</v>
      </c>
      <c r="P67" s="34" t="s">
        <v>151</v>
      </c>
      <c r="Q67" s="34" t="s">
        <v>110</v>
      </c>
      <c r="R67" s="34"/>
      <c r="S67" s="34"/>
      <c r="T67" s="7" t="s">
        <v>172</v>
      </c>
      <c r="U67" s="7"/>
      <c r="V67" s="7" t="s">
        <v>167</v>
      </c>
      <c r="W67" s="7" t="s">
        <v>173</v>
      </c>
      <c r="X67" s="7"/>
      <c r="Y67" s="7"/>
      <c r="Z67" s="7"/>
      <c r="AA67" s="7"/>
      <c r="AB67" s="7"/>
      <c r="AC67" s="7"/>
      <c r="AD67" s="7" t="s">
        <v>174</v>
      </c>
      <c r="AE67" s="7"/>
      <c r="AF67" s="7"/>
      <c r="AG67" s="7"/>
      <c r="AH67" s="72"/>
      <c r="AI67" s="72"/>
      <c r="AJ67" s="7"/>
      <c r="AK67"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7" s="7" t="str">
        <f ca="1">IF(AND(Table_Question_Sets[[#This Row],[Value]]="",OR(Input_Payment_Method="Direct Debit")),"Yes","No")</f>
        <v>Yes</v>
      </c>
      <c r="AM6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7" s="7"/>
      <c r="AP67" s="15"/>
      <c r="AQ67" s="7"/>
      <c r="AR67" s="7"/>
      <c r="AS67" s="7"/>
      <c r="AT67" s="7"/>
      <c r="AU67" s="7"/>
      <c r="AV67"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7" s="15" t="str">
        <f>IF(OR(Table_Question_Sets[[#This Row],[Header]]="Yes",Table_Question_Sets[[#This Row],[Text]]=""),"",IF(OR(Table_Question_Sets[[#This Row],[Text]]="true",Table_Question_Sets[[#This Row],[Text]]="false",ISNUMBER(Table_Question_Sets[[#This Row],[Text]])),Table_Question_Sets[[#This Row],[Text]],""""&amp;Table_Question_Sets[[#This Row],[Text]]&amp;""""))</f>
        <v/>
      </c>
      <c r="AX67" s="15" t="str">
        <f>IF(AND(Table_Question_Sets[[#This Row],[Header]]&lt;&gt;"Yes",Table_Question_Sets[[#This Row],[Property]]&lt;&gt;"",Table_Question_Sets[[#This Row],[Summary Label]]&lt;&gt;""),""""&amp;Table_Question_Sets[[#This Row],[Key]]&amp;""": """&amp;Table_Question_Sets[[#This Row],[Summary Label]]&amp;"""","")</f>
        <v/>
      </c>
      <c r="AY67" s="15">
        <f ca="1">IF(Table_Question_Sets[[#This Row],[Header]]="Yes","",_xlfn.NUMBERVALUE(INDIRECT(SUBSTITUTE(ADDRESS(1,COLUMN(),4),"1","")&amp;ROW()-1))+IF(Table_Question_Sets[[#This Row],[Property]]&lt;&gt;"",1,0))</f>
        <v>9</v>
      </c>
      <c r="AZ67" s="15">
        <f ca="1">IF(Table_Question_Sets[[#This Row],[Header]]="Yes","",_xlfn.NUMBERVALUE(INDIRECT(SUBSTITUTE(ADDRESS(1,COLUMN(),4),"1","")&amp;ROW()+1))+IF(Table_Question_Sets[[#This Row],[Property]]&lt;&gt;"",1,0))</f>
        <v>2</v>
      </c>
      <c r="BA67" s="15"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ValidationService.isBSB()])}</v>
      </c>
      <c r="BC6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"templateOptions":{"label":"BSB","placeholder":"_ _ _   _ _ _","hideCondition":"paymentMethod != 'Direct Debit'"}</v>
      </c>
      <c r="BE6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"directDebitBSB","type": "input-field","className":"col-xs-12 col-sm-6 col-md-3","templateOptions":{"label":"BSB","placeholder":"_ _ _   _ _ _","hideCondition":"paymentMethod != 'Direct Debit'"},"validators": {"validation": Validators.compose([ValidationService.required('true', 'paymentMethod != \'Direct Debit\''), ValidationService.isBSB()])}}</v>
      </c>
      <c r="BF67" s="7" t="str">
        <f ca="1" xml:space="preserve">
IF(Table_Question_Sets[[#This Row],[Row]]="Yes","]},{""className"": ""row"",""fieldGroup"": [","")&amp;
Table_Question_Sets[[#This Row],[Config Field]]</f>
        <v>{"key": "directDebitBSB","type": "input-field","className":"col-xs-12 col-sm-6 col-md-3","templateOptions":{"label":"BSB","placeholder":"_ _ _   _ _ _","hideCondition":"paymentMethod != 'Direct Debit'"},"validators": {"validation": Validators.compose([ValidationService.required('true', 'paymentMethod != \'Direct Debit\''), ValidationService.isBSB()])}}</v>
      </c>
      <c r="BG6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7" t="str">
        <f>IF(AND(Table_Question_Sets[[#This Row],[Header]]="",Table_Question_Sets[[#This Row],[Property]]&lt;&gt;"",Table_Question_Sets[[#This Row],[Field Type]]&lt;&gt;""),
""""&amp;Table_Question_Sets[[#This Row],[Key]]&amp;"""","")</f>
        <v>"directDebitBSB"</v>
      </c>
      <c r="BJ6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"directDebitBSB","directDebitAccountNumber"</v>
      </c>
      <c r="BK67" s="7" t="str">
        <f>IF(AND(Table_Question_Sets[[#This Row],[Header]]&lt;&gt;"Yes",Table_Question_Sets[[#This Row],[Property]]&lt;&gt;"",Table_Question_Sets[[#This Row],[Workflow Role]]&lt;&gt;""),
""""&amp;Table_Question_Sets[[#This Row],[Workflow Role]]&amp;""":"""&amp;Table_Question_Sets[[#This Row],[Key]]&amp;"""","")</f>
        <v/>
      </c>
      <c r="BL67" s="7">
        <f ca="1">IF(Table_Question_Sets[[#This Row],[Header]]="Yes","",_xlfn.NUMBERVALUE(INDIRECT(SUBSTITUTE(ADDRESS(1,COLUMN(),4),"1","")&amp;ROW()+1))+IF(OR(Table_Question_Sets[[#This Row],[Value]]&lt;&gt;"",AND(Table_Question_Sets[[#This Row],[Data Type]]="Repeating",Table_Question_Sets[[#This Row],[Calculation Repeating]]&lt;&gt;"")),1,0))</f>
        <v>0</v>
      </c>
      <c r="BM67" s="7" t="str">
        <f ca="1" xml:space="preserve">
IF(Table_Question_Sets[[#This Row],[Data Type]]="Repeating",
OFFSET(Table_Repeating_Question_Sets[[#Headers],[Property]],MATCH(Table_Question_Sets[[#This Row],[Property]],Table_Repeating_Question_Sets[Property],0),MATCH("Calculation",Table_Repeating_Question_Sets[#Headers],0)-1,1,1),
"")</f>
        <v/>
      </c>
      <c r="BN6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7" s="7" t="str">
        <f ca="1">IF(ISNUMBER(Table_Question_Sets[[#This Row],[Config Use Row]]),INDEX(Table_Question_Sets[Config Rollup],Table_Question_Sets[[#This Row],[Config Use Row]]),"")</f>
        <v/>
      </c>
      <c r="BQ67" s="7" t="str">
        <f ca="1">IF(ISNUMBER(Table_Question_Sets[[#This Row],[Config Use Row]]),INDEX(Table_Question_Sets[Config Keys Nested Rollup],Table_Question_Sets[[#This Row],[Config Use Row]]),"")</f>
        <v/>
      </c>
      <c r="BR67" s="7" t="str">
        <f ca="1">IF(ISNUMBER(Table_Question_Sets[[#This Row],[Config Use Row]]),INDEX(Table_Question_Sets[Calculation Rollup],Table_Question_Sets[[#This Row],[Config Use Row]]),"")</f>
        <v/>
      </c>
    </row>
    <row r="68" spans="2:70" s="12" customFormat="1" ht="21" customHeight="1">
      <c r="B68" s="7" t="s">
        <v>175</v>
      </c>
      <c r="C68" s="7"/>
      <c r="D68"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Payment Method</v>
      </c>
      <c r="E6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directDebitAccountNumber</v>
      </c>
      <c r="F68" s="7" t="str">
        <f>IF(Table_Question_Sets[[#This Row],[Header]]="Yes","",IF(Table_Question_Sets[[#This Row],[Property]]&lt;&gt;"",SUBSTITUTE(Table_Question_Sets[[#This Row],[Property]]," ",""),""))</f>
        <v>DirectDebitAccountNumber</v>
      </c>
      <c r="G68" s="50"/>
      <c r="H68" s="7" t="s">
        <v>85</v>
      </c>
      <c r="I68" s="7" t="s">
        <v>47</v>
      </c>
      <c r="J68" s="7"/>
      <c r="K68" t="s">
        <v>71</v>
      </c>
      <c r="L68" s="44"/>
      <c r="M68" s="44"/>
      <c r="N68" s="34"/>
      <c r="O68" s="34" t="s">
        <v>86</v>
      </c>
      <c r="P68" s="34" t="s">
        <v>151</v>
      </c>
      <c r="Q68" s="34" t="s">
        <v>110</v>
      </c>
      <c r="R68" s="34"/>
      <c r="S68" s="34"/>
      <c r="T68" s="7" t="s">
        <v>176</v>
      </c>
      <c r="U68" s="7"/>
      <c r="V68" s="7" t="s">
        <v>167</v>
      </c>
      <c r="W68" s="7" t="s">
        <v>177</v>
      </c>
      <c r="X68" s="7"/>
      <c r="Y68" s="7"/>
      <c r="Z68" s="7"/>
      <c r="AA68" s="7"/>
      <c r="AB68" s="7"/>
      <c r="AC68" s="7"/>
      <c r="AD68" s="7"/>
      <c r="AE68" s="7"/>
      <c r="AF68" s="7"/>
      <c r="AG68" s="7"/>
      <c r="AH68" s="72"/>
      <c r="AI68" s="72"/>
      <c r="AJ68" s="7"/>
      <c r="AK68"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8" s="7" t="str">
        <f ca="1">IF(AND(Table_Question_Sets[[#This Row],[Value]]="",OR(Input_Payment_Method="Direct Debit")),"Yes","No")</f>
        <v>Yes</v>
      </c>
      <c r="AM6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8" s="7"/>
      <c r="AP68" s="15"/>
      <c r="AQ68" s="7"/>
      <c r="AR68" s="7"/>
      <c r="AS68" s="7"/>
      <c r="AT68" s="7"/>
      <c r="AU68" s="7"/>
      <c r="AV68"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8" s="15" t="str">
        <f>IF(OR(Table_Question_Sets[[#This Row],[Header]]="Yes",Table_Question_Sets[[#This Row],[Text]]=""),"",IF(OR(Table_Question_Sets[[#This Row],[Text]]="true",Table_Question_Sets[[#This Row],[Text]]="false",ISNUMBER(Table_Question_Sets[[#This Row],[Text]])),Table_Question_Sets[[#This Row],[Text]],""""&amp;Table_Question_Sets[[#This Row],[Text]]&amp;""""))</f>
        <v/>
      </c>
      <c r="AX68" s="15" t="str">
        <f>IF(AND(Table_Question_Sets[[#This Row],[Header]]&lt;&gt;"Yes",Table_Question_Sets[[#This Row],[Property]]&lt;&gt;"",Table_Question_Sets[[#This Row],[Summary Label]]&lt;&gt;""),""""&amp;Table_Question_Sets[[#This Row],[Key]]&amp;""": """&amp;Table_Question_Sets[[#This Row],[Summary Label]]&amp;"""","")</f>
        <v/>
      </c>
      <c r="AY68" s="15">
        <f ca="1">IF(Table_Question_Sets[[#This Row],[Header]]="Yes","",_xlfn.NUMBERVALUE(INDIRECT(SUBSTITUTE(ADDRESS(1,COLUMN(),4),"1","")&amp;ROW()-1))+IF(Table_Question_Sets[[#This Row],[Property]]&lt;&gt;"",1,0))</f>
        <v>10</v>
      </c>
      <c r="AZ68" s="15">
        <f ca="1">IF(Table_Question_Sets[[#This Row],[Header]]="Yes","",_xlfn.NUMBERVALUE(INDIRECT(SUBSTITUTE(ADDRESS(1,COLUMN(),4),"1","")&amp;ROW()+1))+IF(Table_Question_Sets[[#This Row],[Property]]&lt;&gt;"",1,0))</f>
        <v>1</v>
      </c>
      <c r="BA68" s="15"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 != \'Direct Debit\''), ValidationService.isNumber(), ValidationService.isAccountNumber()])}</v>
      </c>
      <c r="BC6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number","hideCondition":"paymentMethod != 'Direct Debit'"}</v>
      </c>
      <c r="BE6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F68" s="7" t="str">
        <f ca="1" xml:space="preserve">
IF(Table_Question_Sets[[#This Row],[Row]]="Yes","]},{""className"": ""row"",""fieldGroup"": [","")&amp;
Table_Question_Sets[[#This Row],[Config Field]]</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G6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BH6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s="7" t="str">
        <f>IF(AND(Table_Question_Sets[[#This Row],[Header]]="",Table_Question_Sets[[#This Row],[Property]]&lt;&gt;"",Table_Question_Sets[[#This Row],[Field Type]]&lt;&gt;""),
""""&amp;Table_Question_Sets[[#This Row],[Key]]&amp;"""","")</f>
        <v>"directDebitAccountNumber"</v>
      </c>
      <c r="BJ6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"directDebitAccountNumber"</v>
      </c>
      <c r="BK68" s="7" t="str">
        <f>IF(AND(Table_Question_Sets[[#This Row],[Header]]&lt;&gt;"Yes",Table_Question_Sets[[#This Row],[Property]]&lt;&gt;"",Table_Question_Sets[[#This Row],[Workflow Role]]&lt;&gt;""),
""""&amp;Table_Question_Sets[[#This Row],[Workflow Role]]&amp;""":"""&amp;Table_Question_Sets[[#This Row],[Key]]&amp;"""","")</f>
        <v/>
      </c>
      <c r="BL68" s="7">
        <f ca="1">IF(Table_Question_Sets[[#This Row],[Header]]="Yes","",_xlfn.NUMBERVALUE(INDIRECT(SUBSTITUTE(ADDRESS(1,COLUMN(),4),"1","")&amp;ROW()+1))+IF(OR(Table_Question_Sets[[#This Row],[Value]]&lt;&gt;"",AND(Table_Question_Sets[[#This Row],[Data Type]]="Repeating",Table_Question_Sets[[#This Row],[Calculation Repeating]]&lt;&gt;"")),1,0))</f>
        <v>0</v>
      </c>
      <c r="BM68" s="7" t="str">
        <f ca="1" xml:space="preserve">
IF(Table_Question_Sets[[#This Row],[Data Type]]="Repeating",
OFFSET(Table_Repeating_Question_Sets[[#Headers],[Property]],MATCH(Table_Question_Sets[[#This Row],[Property]],Table_Repeating_Question_Sets[Property],0),MATCH("Calculation",Table_Repeating_Question_Sets[#Headers],0)-1,1,1),
"")</f>
        <v/>
      </c>
      <c r="BN6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8" s="7" t="str">
        <f ca="1">IF(ISNUMBER(Table_Question_Sets[[#This Row],[Config Use Row]]),INDEX(Table_Question_Sets[Config Rollup],Table_Question_Sets[[#This Row],[Config Use Row]]),"")</f>
        <v/>
      </c>
      <c r="BQ68" s="7" t="str">
        <f ca="1">IF(ISNUMBER(Table_Question_Sets[[#This Row],[Config Use Row]]),INDEX(Table_Question_Sets[Config Keys Nested Rollup],Table_Question_Sets[[#This Row],[Config Use Row]]),"")</f>
        <v/>
      </c>
      <c r="BR68" s="7" t="str">
        <f ca="1">IF(ISNUMBER(Table_Question_Sets[[#This Row],[Config Use Row]]),INDEX(Table_Question_Sets[Calculation Rollup],Table_Question_Sets[[#This Row],[Config Use Row]]),"")</f>
        <v/>
      </c>
    </row>
    <row r="69" spans="2:70" ht="29.25" thickBot="1">
      <c r="B69" s="28" t="s">
        <v>178</v>
      </c>
      <c r="C69" s="28" t="s">
        <v>71</v>
      </c>
      <c r="D69" s="28"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
      </c>
      <c r="E69"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legalTerms</v>
      </c>
      <c r="F69" s="28" t="str">
        <f>IF(Table_Question_Sets[[#This Row],[Header]]="Yes","",IF(Table_Question_Sets[[#This Row],[Property]]&lt;&gt;"",SUBSTITUTE(Table_Question_Sets[[#This Row],[Property]]," ",""),""))</f>
        <v/>
      </c>
      <c r="G69" s="27"/>
      <c r="H69" s="28"/>
      <c r="I69" s="28"/>
      <c r="J69" s="28"/>
      <c r="K69" s="27"/>
      <c r="L69" s="28"/>
      <c r="M69" s="28"/>
      <c r="N69" s="27"/>
      <c r="O69" s="27"/>
      <c r="P69" s="27"/>
      <c r="Q69" s="27"/>
      <c r="R69" s="27"/>
      <c r="S69" s="27"/>
      <c r="T69" s="28"/>
      <c r="U69" s="28"/>
      <c r="V69" s="28"/>
      <c r="W69" s="28"/>
      <c r="X69" s="28"/>
      <c r="Y69" s="28"/>
      <c r="Z69" s="28"/>
      <c r="AA69" s="28"/>
      <c r="AB69" s="28"/>
      <c r="AC69" s="28"/>
      <c r="AD69" s="28"/>
      <c r="AE69" s="28"/>
      <c r="AF69" s="28"/>
      <c r="AG69" s="28"/>
      <c r="AH69" s="28"/>
      <c r="AI69" s="28"/>
      <c r="AJ69" s="28"/>
      <c r="AK69"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9" s="28"/>
      <c r="AM69"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9" s="28"/>
      <c r="AP69" s="27"/>
      <c r="AQ69" s="28"/>
      <c r="AR69" s="28"/>
      <c r="AS69" s="28"/>
      <c r="AT69" s="28"/>
      <c r="AU69" s="28"/>
      <c r="AV69" s="27"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69" s="27" t="str">
        <f>IF(OR(Table_Question_Sets[[#This Row],[Header]]="Yes",Table_Question_Sets[[#This Row],[Text]]=""),"",IF(OR(Table_Question_Sets[[#This Row],[Text]]="true",Table_Question_Sets[[#This Row],[Text]]="false",ISNUMBER(Table_Question_Sets[[#This Row],[Text]])),Table_Question_Sets[[#This Row],[Text]],""""&amp;Table_Question_Sets[[#This Row],[Text]]&amp;""""))</f>
        <v/>
      </c>
      <c r="AX69" s="27" t="str">
        <f>IF(AND(Table_Question_Sets[[#This Row],[Header]]&lt;&gt;"Yes",Table_Question_Sets[[#This Row],[Property]]&lt;&gt;"",Table_Question_Sets[[#This Row],[Summary Label]]&lt;&gt;""),""""&amp;Table_Question_Sets[[#This Row],[Key]]&amp;""": """&amp;Table_Question_Sets[[#This Row],[Summary Label]]&amp;"""","")</f>
        <v/>
      </c>
      <c r="AY69" s="27" t="str">
        <f ca="1">IF(Table_Question_Sets[[#This Row],[Header]]="Yes","",_xlfn.NUMBERVALUE(INDIRECT(SUBSTITUTE(ADDRESS(1,COLUMN(),4),"1","")&amp;ROW()-1))+IF(Table_Question_Sets[[#This Row],[Property]]&lt;&gt;"",1,0))</f>
        <v/>
      </c>
      <c r="AZ69" s="27" t="str">
        <f ca="1">IF(Table_Question_Sets[[#This Row],[Header]]="Yes","",_xlfn.NUMBERVALUE(INDIRECT(SUBSTITUTE(ADDRESS(1,COLUMN(),4),"1","")&amp;ROW()+1))+IF(Table_Question_Sets[[#This Row],[Property]]&lt;&gt;"",1,0))</f>
        <v/>
      </c>
      <c r="BA69" s="27"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9"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9"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9"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9" s="28" t="str">
        <f xml:space="preserve">
IF(Table_Question_Sets[[#This Row],[Row]]="Yes","]},{""className"": ""row"",""fieldGroup"": [","")&amp;
Table_Question_Sets[[#This Row],[Config Field]]</f>
        <v/>
      </c>
      <c r="BG69"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69"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28" t="str">
        <f>IF(AND(Table_Question_Sets[[#This Row],[Header]]="",Table_Question_Sets[[#This Row],[Property]]&lt;&gt;"",Table_Question_Sets[[#This Row],[Field Type]]&lt;&gt;""),
""""&amp;Table_Question_Sets[[#This Row],[Key]]&amp;"""","")</f>
        <v/>
      </c>
      <c r="BJ69"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"legalTerms":["termsAndConditions"],</v>
      </c>
      <c r="BK69" s="28" t="str">
        <f>IF(AND(Table_Question_Sets[[#This Row],[Header]]&lt;&gt;"Yes",Table_Question_Sets[[#This Row],[Property]]&lt;&gt;"",Table_Question_Sets[[#This Row],[Workflow Role]]&lt;&gt;""),
""""&amp;Table_Question_Sets[[#This Row],[Workflow Role]]&amp;""":"""&amp;Table_Question_Sets[[#This Row],[Key]]&amp;"""","")</f>
        <v/>
      </c>
      <c r="BL69" s="28" t="str">
        <f ca="1">IF(Table_Question_Sets[[#This Row],[Header]]="Yes","",_xlfn.NUMBERVALUE(INDIRECT(SUBSTITUTE(ADDRESS(1,COLUMN(),4),"1","")&amp;ROW()+1))+IF(OR(Table_Question_Sets[[#This Row],[Value]]&lt;&gt;"",AND(Table_Question_Sets[[#This Row],[Data Type]]="Repeating",Table_Question_Sets[[#This Row],[Calculation Repeating]]&lt;&gt;"")),1,0))</f>
        <v/>
      </c>
      <c r="BM69" s="28" t="str">
        <f ca="1" xml:space="preserve">
IF(Table_Question_Sets[[#This Row],[Data Type]]="Repeating",
OFFSET(Table_Repeating_Question_Sets[[#Headers],[Property]],MATCH(Table_Question_Sets[[#This Row],[Property]],Table_Repeating_Question_Sets[Property],0),MATCH("Calculation",Table_Repeating_Question_Sets[#Headers],0)-1,1,1),
"")</f>
        <v/>
      </c>
      <c r="BN69"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9"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"legalTerms":{},</v>
      </c>
      <c r="BP69" s="28" t="str">
        <f ca="1">IF(ISNUMBER(Table_Question_Sets[[#This Row],[Config Use Row]]),INDEX(Table_Question_Sets[Config Rollup],Table_Question_Sets[[#This Row],[Config Use Row]]),"")</f>
        <v/>
      </c>
      <c r="BQ69" s="28" t="str">
        <f ca="1">IF(ISNUMBER(Table_Question_Sets[[#This Row],[Config Use Row]]),INDEX(Table_Question_Sets[Config Keys Nested Rollup],Table_Question_Sets[[#This Row],[Config Use Row]]),"")</f>
        <v/>
      </c>
      <c r="BR69" s="28" t="str">
        <f ca="1">IF(ISNUMBER(Table_Question_Sets[[#This Row],[Config Use Row]]),INDEX(Table_Question_Sets[Calculation Rollup],Table_Question_Sets[[#This Row],[Config Use Row]]),"")</f>
        <v/>
      </c>
    </row>
    <row r="70" spans="2:70" ht="21" hidden="1" customHeight="1">
      <c r="B70" s="7"/>
      <c r="C70" s="7"/>
      <c r="D70" s="7"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Legal Term</v>
      </c>
      <c r="E7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0" s="7" t="str">
        <f>IF(Table_Question_Sets[[#This Row],[Header]]="Yes","",IF(Table_Question_Sets[[#This Row],[Property]]&lt;&gt;"",SUBSTITUTE(Table_Question_Sets[[#This Row],[Property]]," ",""),""))</f>
        <v/>
      </c>
      <c r="G70" s="75"/>
      <c r="H70" s="7"/>
      <c r="I70" s="7"/>
      <c r="J70" s="7"/>
      <c r="K70" s="34"/>
      <c r="L70" s="44"/>
      <c r="M70" s="44"/>
      <c r="N70" s="34"/>
      <c r="O70" s="34"/>
      <c r="P70" s="34"/>
      <c r="Q70" s="34"/>
      <c r="R70" s="34"/>
      <c r="S70" s="34"/>
      <c r="T70" s="7"/>
      <c r="U70" s="7"/>
      <c r="V70" s="7"/>
      <c r="W70" s="7"/>
      <c r="X70" s="7"/>
      <c r="Y70" s="7"/>
      <c r="Z70" s="7"/>
      <c r="AA70" s="7"/>
      <c r="AB70" s="7"/>
      <c r="AC70" s="7"/>
      <c r="AD70" s="7"/>
      <c r="AE70" s="7"/>
      <c r="AF70" s="7"/>
      <c r="AG70" s="7"/>
      <c r="AH70" s="44"/>
      <c r="AI70" s="44"/>
      <c r="AJ70" s="7"/>
      <c r="AK7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0" s="7"/>
      <c r="AM7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0" s="7"/>
      <c r="AP70" s="15"/>
      <c r="AQ70" s="7"/>
      <c r="AR70" s="7"/>
      <c r="AS70" s="7"/>
      <c r="AT70" s="7"/>
      <c r="AU70" s="7"/>
      <c r="AV70"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70" s="15" t="str">
        <f>IF(OR(Table_Question_Sets[[#This Row],[Header]]="Yes",Table_Question_Sets[[#This Row],[Text]]=""),"",IF(OR(Table_Question_Sets[[#This Row],[Text]]="true",Table_Question_Sets[[#This Row],[Text]]="false",ISNUMBER(Table_Question_Sets[[#This Row],[Text]])),Table_Question_Sets[[#This Row],[Text]],""""&amp;Table_Question_Sets[[#This Row],[Text]]&amp;""""))</f>
        <v/>
      </c>
      <c r="AX70" s="15" t="str">
        <f>IF(AND(Table_Question_Sets[[#This Row],[Header]]&lt;&gt;"Yes",Table_Question_Sets[[#This Row],[Property]]&lt;&gt;"",Table_Question_Sets[[#This Row],[Summary Label]]&lt;&gt;""),""""&amp;Table_Question_Sets[[#This Row],[Key]]&amp;""": """&amp;Table_Question_Sets[[#This Row],[Summary Label]]&amp;"""","")</f>
        <v/>
      </c>
      <c r="AY70" s="15">
        <f ca="1">IF(Table_Question_Sets[[#This Row],[Header]]="Yes","",_xlfn.NUMBERVALUE(INDIRECT(SUBSTITUTE(ADDRESS(1,COLUMN(),4),"1","")&amp;ROW()-1))+IF(Table_Question_Sets[[#This Row],[Property]]&lt;&gt;"",1,0))</f>
        <v>0</v>
      </c>
      <c r="AZ70" s="15">
        <f ca="1">IF(Table_Question_Sets[[#This Row],[Header]]="Yes","",_xlfn.NUMBERVALUE(INDIRECT(SUBSTITUTE(ADDRESS(1,COLUMN(),4),"1","")&amp;ROW()+1))+IF(Table_Question_Sets[[#This Row],[Property]]&lt;&gt;"",1,0))</f>
        <v>1</v>
      </c>
      <c r="BA70" s="15"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7" t="str">
        <f xml:space="preserve">
IF(Table_Question_Sets[[#This Row],[Row]]="Yes","]},{""className"": ""row"",""fieldGroup"": [","")&amp;
Table_Question_Sets[[#This Row],[Config Field]]</f>
        <v/>
      </c>
      <c r="BG7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7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7" t="str">
        <f>IF(AND(Table_Question_Sets[[#This Row],[Header]]="",Table_Question_Sets[[#This Row],[Property]]&lt;&gt;"",Table_Question_Sets[[#This Row],[Field Type]]&lt;&gt;""),
""""&amp;Table_Question_Sets[[#This Row],[Key]]&amp;"""","")</f>
        <v/>
      </c>
      <c r="BJ7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K70" s="7" t="str">
        <f>IF(AND(Table_Question_Sets[[#This Row],[Header]]&lt;&gt;"Yes",Table_Question_Sets[[#This Row],[Property]]&lt;&gt;"",Table_Question_Sets[[#This Row],[Workflow Role]]&lt;&gt;""),
""""&amp;Table_Question_Sets[[#This Row],[Workflow Role]]&amp;""":"""&amp;Table_Question_Sets[[#This Row],[Key]]&amp;"""","")</f>
        <v/>
      </c>
      <c r="BL70" s="7">
        <f ca="1">IF(Table_Question_Sets[[#This Row],[Header]]="Yes","",_xlfn.NUMBERVALUE(INDIRECT(SUBSTITUTE(ADDRESS(1,COLUMN(),4),"1","")&amp;ROW()+1))+IF(OR(Table_Question_Sets[[#This Row],[Value]]&lt;&gt;"",AND(Table_Question_Sets[[#This Row],[Data Type]]="Repeating",Table_Question_Sets[[#This Row],[Calculation Repeating]]&lt;&gt;"")),1,0))</f>
        <v>0</v>
      </c>
      <c r="BM70" s="7" t="str">
        <f ca="1" xml:space="preserve">
IF(Table_Question_Sets[[#This Row],[Data Type]]="Repeating",
OFFSET(Table_Repeating_Question_Sets[[#Headers],[Property]],MATCH(Table_Question_Sets[[#This Row],[Property]],Table_Repeating_Question_Sets[Property],0),MATCH("Calculation",Table_Repeating_Question_Sets[#Headers],0)-1,1,1),
"")</f>
        <v/>
      </c>
      <c r="BN7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0" s="7" t="str">
        <f ca="1">IF(ISNUMBER(Table_Question_Sets[[#This Row],[Config Use Row]]),INDEX(Table_Question_Sets[Config Rollup],Table_Question_Sets[[#This Row],[Config Use Row]]),"")</f>
        <v/>
      </c>
      <c r="BQ70" s="7" t="str">
        <f ca="1">IF(ISNUMBER(Table_Question_Sets[[#This Row],[Config Use Row]]),INDEX(Table_Question_Sets[Config Keys Nested Rollup],Table_Question_Sets[[#This Row],[Config Use Row]]),"")</f>
        <v/>
      </c>
      <c r="BR70" s="7" t="str">
        <f ca="1">IF(ISNUMBER(Table_Question_Sets[[#This Row],[Config Use Row]]),INDEX(Table_Question_Sets[Calculation Rollup],Table_Question_Sets[[#This Row],[Config Use Row]]),"")</f>
        <v/>
      </c>
    </row>
    <row r="71" spans="2:70" ht="21" customHeight="1">
      <c r="B71" t="s">
        <v>179</v>
      </c>
      <c r="C71"/>
      <c r="D71" t="str">
        <f ca="1">IF(Table_Question_Sets[[#This Row],[Header]]="Yes","",IF(INDIRECT(SUBSTITUTE(ADDRESS(1,COLUMN(),4),"1","")&amp;ROW()-1)="",IF(RIGHT(INDIRECT(SUBSTITUTE(ADDRESS(1,COLUMN(Table_Question_Sets[[#This Row],[Property]]),4),"1","")&amp;ROW()-1),1)="s",LEFT(INDIRECT(SUBSTITUTE(ADDRESS(1,COLUMN(Table_Question_Sets[[#This Row],[Property]]),4),"1","")&amp;ROW()-1),LEN(INDIRECT(SUBSTITUTE(ADDRESS(1,COLUMN(Table_Question_Sets[[#This Row],[Property]]),4),"1","")&amp;ROW()-1))-1),INDIRECT(SUBSTITUTE(ADDRESS(1,COLUMN(Table_Question_Sets[[#This Row],[Property]]),4),"1","")&amp;ROW()-1)),INDIRECT(SUBSTITUTE(ADDRESS(1,COLUMN(),4),"1","")&amp;ROW()-1)))</f>
        <v>Legal Term</v>
      </c>
      <c r="E71"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71" t="str">
        <f>IF(Table_Question_Sets[[#This Row],[Header]]="Yes","",IF(Table_Question_Sets[[#This Row],[Property]]&lt;&gt;"",SUBSTITUTE(Table_Question_Sets[[#This Row],[Property]]," ",""),""))</f>
        <v>TermsAndConditions</v>
      </c>
      <c r="G71" s="74"/>
      <c r="H71" s="7" t="s">
        <v>47</v>
      </c>
      <c r="I71" s="7" t="s">
        <v>74</v>
      </c>
      <c r="J71" s="7" t="s">
        <v>134</v>
      </c>
      <c r="K71" t="s">
        <v>71</v>
      </c>
      <c r="L71"/>
      <c r="M71"/>
      <c r="N71"/>
      <c r="O71"/>
      <c r="P71"/>
      <c r="Q71"/>
      <c r="R71"/>
      <c r="S71"/>
      <c r="T71" s="8" t="s">
        <v>138</v>
      </c>
      <c r="U71"/>
      <c r="V71" s="7"/>
      <c r="W71" s="8" t="s">
        <v>139</v>
      </c>
      <c r="X71"/>
      <c r="Y71" s="7" t="s">
        <v>180</v>
      </c>
      <c r="Z71" s="88"/>
      <c r="AA71" s="88" t="str">
        <f>"I accept the following terms and conditions:&lt;br&gt;&lt;br&gt;"</f>
        <v>I accept the following terms and conditions:&lt;br&gt;&lt;br&gt;</v>
      </c>
      <c r="AB71" s="88"/>
      <c r="AC71" s="92" t="s">
        <v>181</v>
      </c>
      <c r="AD71"/>
      <c r="AE71"/>
      <c r="AF71"/>
      <c r="AG71"/>
      <c r="AH71"/>
      <c r="AI71"/>
      <c r="AJ71"/>
      <c r="AK71"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1"/>
      <c r="AM7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1"/>
      <c r="AP71"/>
      <c r="AQ71"/>
      <c r="AR71"/>
      <c r="AS71"/>
      <c r="AT71"/>
      <c r="AU71"/>
      <c r="AV71" s="15" t="str">
        <f>IF(AND(Table_Question_Sets[[#This Row],[Header]]&lt;&gt;"Yes",Table_Question_Sets[[#This Row],[Value]]&lt;&gt;""),
IF(Table_Question_Sets[[#This Row],[Value]]="FALSE","false",IF(Table_Question_Sets[[#This Row],[Value]]="TRUE","true",IF(Table_Question_Sets[[#This Row],[Data Type]]="Currency",TEXT(Table_Question_Sets[[#This Row],[Value]],"$#,##0"),IF(Table_Question_Sets[[#This Row],[Data Type]]="Date",TEXT(Table_Question_Sets[[#This Row],[Value]],"dd/mm/yyyy"),Table_Question_Sets[[#This Row],[Value]])))),
IF(Table_Question_Sets[[#This Row],[Used Value]]&lt;&gt;"",IF(Table_Question_Sets[[#This Row],[Used Value]]="FALSE","false",IF(Table_Question_Sets[[#This Row],[Used Value]]="TRUE","true",IF(Table_Question_Sets[[#This Row],[Data Type]]="Currency",TEXT(Table_Question_Sets[[#This Row],[Used Value]],"$#,##0"),IF(Table_Question_Sets[[#This Row],[Data Type]]="Date",TEXT(Table_Question_Sets[[#This Row],[Used Value]],"dd/mm/yyyy"),Table_Question_Sets[[#This Row],[Used Value]])))),""))</f>
        <v/>
      </c>
      <c r="AW71" t="str">
        <f>IF(OR(Table_Question_Sets[[#This Row],[Header]]="Yes",Table_Question_Sets[[#This Row],[Text]]=""),"",IF(OR(Table_Question_Sets[[#This Row],[Text]]="true",Table_Question_Sets[[#This Row],[Text]]="false",ISNUMBER(Table_Question_Sets[[#This Row],[Text]])),Table_Question_Sets[[#This Row],[Text]],""""&amp;Table_Question_Sets[[#This Row],[Text]]&amp;""""))</f>
        <v/>
      </c>
      <c r="AX71" t="str">
        <f>IF(AND(Table_Question_Sets[[#This Row],[Header]]&lt;&gt;"Yes",Table_Question_Sets[[#This Row],[Property]]&lt;&gt;"",Table_Question_Sets[[#This Row],[Summary Label]]&lt;&gt;""),""""&amp;Table_Question_Sets[[#This Row],[Key]]&amp;""": """&amp;Table_Question_Sets[[#This Row],[Summary Label]]&amp;"""","")</f>
        <v/>
      </c>
      <c r="AY71" s="17">
        <f ca="1">IF(Table_Question_Sets[[#This Row],[Header]]="Yes","",_xlfn.NUMBERVALUE(INDIRECT(SUBSTITUTE(ADDRESS(1,COLUMN(),4),"1","")&amp;ROW()-1))+IF(Table_Question_Sets[[#This Row],[Property]]&lt;&gt;"",1,0))</f>
        <v>1</v>
      </c>
      <c r="AZ71" s="17">
        <f ca="1">IF(Table_Question_Sets[[#This Row],[Header]]="Yes","",_xlfn.NUMBERVALUE(INDIRECT(SUBSTITUTE(ADDRESS(1,COLUMN(),4),"1","")&amp;ROW()+1))+IF(Table_Question_Sets[[#This Row],[Property]]&lt;&gt;"",1,0))</f>
        <v>1</v>
      </c>
      <c r="BA71"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7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
      </c>
      <c r="BE71"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F71" t="str">
        <f ca="1" xml:space="preserve">
IF(Table_Question_Sets[[#This Row],[Row]]="Yes","]},{""className"": ""row"",""fieldGroup"": [","")&amp;
Table_Question_Sets[[#This Row],[Config Field]]</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G7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BH7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t="str">
        <f>IF(AND(Table_Question_Sets[[#This Row],[Header]]="",Table_Question_Sets[[#This Row],[Property]]&lt;&gt;"",Table_Question_Sets[[#This Row],[Field Type]]&lt;&gt;""),
""""&amp;Table_Question_Sets[[#This Row],[Key]]&amp;"""","")</f>
        <v>"termsAndConditions"</v>
      </c>
      <c r="BJ7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K71" t="str">
        <f>IF(AND(Table_Question_Sets[[#This Row],[Header]]&lt;&gt;"Yes",Table_Question_Sets[[#This Row],[Property]]&lt;&gt;"",Table_Question_Sets[[#This Row],[Workflow Role]]&lt;&gt;""),
""""&amp;Table_Question_Sets[[#This Row],[Workflow Role]]&amp;""":"""&amp;Table_Question_Sets[[#This Row],[Key]]&amp;"""","")</f>
        <v/>
      </c>
      <c r="BL71">
        <f ca="1">IF(Table_Question_Sets[[#This Row],[Header]]="Yes","",_xlfn.NUMBERVALUE(INDIRECT(SUBSTITUTE(ADDRESS(1,COLUMN(),4),"1","")&amp;ROW()+1))+IF(OR(Table_Question_Sets[[#This Row],[Value]]&lt;&gt;"",AND(Table_Question_Sets[[#This Row],[Data Type]]="Repeating",Table_Question_Sets[[#This Row],[Calculation Repeating]]&lt;&gt;"")),1,0))</f>
        <v>0</v>
      </c>
      <c r="BM71" t="str">
        <f ca="1" xml:space="preserve">
IF(Table_Question_Sets[[#This Row],[Data Type]]="Repeating",
OFFSET(Table_Repeating_Question_Sets[[#Headers],[Property]],MATCH(Table_Question_Sets[[#This Row],[Property]],Table_Repeating_Question_Sets[Property],0),MATCH("Calculation",Table_Repeating_Question_Sets[#Headers],0)-1,1,1),
"")</f>
        <v/>
      </c>
      <c r="BN7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1" t="str">
        <f ca="1">IF(ISNUMBER(Table_Question_Sets[[#This Row],[Config Use Row]]),INDEX(Table_Question_Sets[Config Rollup],Table_Question_Sets[[#This Row],[Config Use Row]]),"")</f>
        <v/>
      </c>
      <c r="BQ71" t="str">
        <f ca="1">IF(ISNUMBER(Table_Question_Sets[[#This Row],[Config Use Row]]),INDEX(Table_Question_Sets[Config Keys Nested Rollup],Table_Question_Sets[[#This Row],[Config Use Row]]),"")</f>
        <v/>
      </c>
      <c r="BR71" t="str">
        <f ca="1">IF(ISNUMBER(Table_Question_Sets[[#This Row],[Config Use Row]]),INDEX(Table_Question_Sets[Calculation Rollup],Table_Question_Sets[[#This Row],[Config Use Row]]),"")</f>
        <v/>
      </c>
    </row>
  </sheetData>
  <sheetProtection insertRows="0" deleteRows="0"/>
  <dataValidations count="4">
    <dataValidation type="list" allowBlank="1" showInputMessage="1" showErrorMessage="1" sqref="I38:I42 I44:I49 I51:I71 I5:I36" xr:uid="{00000000-0002-0000-0000-000000000000}">
      <formula1>Select_Input_Type</formula1>
    </dataValidation>
    <dataValidation type="list" allowBlank="1" showInputMessage="1" showErrorMessage="1" sqref="I43 I37 I50 H5:H71" xr:uid="{00000000-0002-0000-0000-000001000000}">
      <formula1>Select_Data_Type</formula1>
    </dataValidation>
    <dataValidation type="whole" allowBlank="1" showInputMessage="1" showErrorMessage="1" sqref="L1:M4 AP69:AP71 AO72:AO1048576" xr:uid="{00000000-0002-0000-0000-000002000000}">
      <formula1>0</formula1>
      <formula2>10</formula2>
    </dataValidation>
    <dataValidation type="list" allowBlank="1" showInputMessage="1" showErrorMessage="1" sqref="N5:N71" xr:uid="{00000000-0002-0000-0000-000003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L14"/>
  <sheetViews>
    <sheetView topLeftCell="A11" workbookViewId="0">
      <pane xSplit="8" topLeftCell="CA1" activePane="topRight" state="frozen"/>
      <selection pane="topRight" activeCell="CD5" sqref="CD5"/>
    </sheetView>
  </sheetViews>
  <sheetFormatPr defaultColWidth="9.140625" defaultRowHeight="21" customHeight="1"/>
  <cols>
    <col min="1" max="1" width="9.140625" style="2" customWidth="1"/>
    <col min="2" max="2" width="27.28515625" style="2" customWidth="1"/>
    <col min="3" max="3" width="15.28515625" style="2" hidden="1" customWidth="1"/>
    <col min="4" max="4" width="16.42578125" style="2" hidden="1" customWidth="1"/>
    <col min="5" max="8" width="21.85546875" style="2" hidden="1" customWidth="1"/>
    <col min="9" max="22" width="10.7109375" style="2" customWidth="1"/>
    <col min="23" max="23" width="17.85546875" style="2" customWidth="1"/>
    <col min="24" max="24" width="9.28515625" style="2" customWidth="1"/>
    <col min="25" max="25" width="7.140625" style="2" customWidth="1"/>
    <col min="26" max="29" width="3.42578125" style="2" customWidth="1"/>
    <col min="30" max="30" width="21.42578125" style="2" customWidth="1"/>
    <col min="31" max="31" width="57.140625" style="2" customWidth="1"/>
    <col min="32" max="33" width="28.42578125" style="2" customWidth="1"/>
    <col min="34" max="43" width="21.42578125" style="2" customWidth="1"/>
    <col min="44" max="45" width="17.85546875" style="2" customWidth="1"/>
    <col min="46" max="75" width="7.140625" style="2" customWidth="1"/>
    <col min="76" max="80" width="14.28515625" style="2" customWidth="1"/>
    <col min="81" max="90" width="28.42578125" style="2" customWidth="1"/>
    <col min="91" max="92" width="8.7109375" style="2" customWidth="1"/>
    <col min="93" max="93" width="23" style="2" customWidth="1"/>
    <col min="94" max="94" width="17" style="2" customWidth="1"/>
    <col min="95" max="95" width="19.42578125" style="2" customWidth="1"/>
    <col min="96" max="96" width="17.28515625" style="2" customWidth="1"/>
    <col min="97" max="97" width="22.140625" style="2" customWidth="1"/>
    <col min="98" max="98" width="42.140625" style="2" customWidth="1"/>
    <col min="99" max="99" width="21.85546875" style="2" customWidth="1"/>
    <col min="100" max="100" width="32.7109375" style="2" customWidth="1"/>
    <col min="101" max="104" width="15.140625" style="2" customWidth="1"/>
    <col min="105" max="105" width="15.28515625" style="2" customWidth="1"/>
    <col min="106" max="106" width="25.28515625" style="2" customWidth="1"/>
    <col min="107" max="107" width="32.28515625" style="2" customWidth="1"/>
    <col min="108" max="108" width="24.42578125" style="2" customWidth="1"/>
    <col min="109" max="110" width="15.28515625" style="2" customWidth="1"/>
    <col min="111" max="112" width="16.28515625" style="2" customWidth="1"/>
    <col min="113" max="113" width="80.140625" style="2" customWidth="1"/>
    <col min="114" max="116" width="16.28515625" style="2" customWidth="1"/>
    <col min="117" max="117" width="21.42578125" style="2" customWidth="1"/>
    <col min="118" max="120" width="81" style="2" customWidth="1"/>
    <col min="121" max="121" width="22.28515625" style="2" customWidth="1"/>
    <col min="122" max="122" width="19.42578125" style="2" customWidth="1"/>
    <col min="123" max="123" width="16" style="2" customWidth="1"/>
    <col min="124" max="16384" width="9.140625" style="2"/>
  </cols>
  <sheetData>
    <row r="1" spans="2:90" ht="21" customHeight="1">
      <c r="I1" s="35"/>
      <c r="J1" s="35"/>
      <c r="K1" s="35"/>
      <c r="L1" s="35"/>
      <c r="M1" s="35"/>
      <c r="N1" s="35"/>
      <c r="O1" s="35"/>
      <c r="P1" s="35"/>
      <c r="Q1" s="35"/>
      <c r="R1" s="35"/>
      <c r="S1" s="13"/>
      <c r="T1" s="13"/>
      <c r="X1" s="35"/>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row>
    <row r="2" spans="2:90" ht="47.25" thickBot="1">
      <c r="B2" s="11" t="s">
        <v>182</v>
      </c>
      <c r="C2" s="11"/>
      <c r="D2" s="11"/>
      <c r="E2" s="11"/>
      <c r="F2" s="11"/>
      <c r="G2" s="11"/>
      <c r="H2" s="11"/>
      <c r="I2" s="31"/>
      <c r="J2" s="31"/>
      <c r="K2" s="31"/>
      <c r="L2" s="31"/>
      <c r="M2" s="31"/>
      <c r="N2" s="31"/>
      <c r="O2" s="31"/>
      <c r="P2" s="31"/>
      <c r="Q2" s="31"/>
      <c r="R2" s="31"/>
      <c r="S2" s="14"/>
      <c r="T2" s="14"/>
      <c r="U2" s="11"/>
      <c r="V2" s="11"/>
      <c r="W2" s="11"/>
      <c r="X2" s="31"/>
      <c r="Y2" s="11"/>
      <c r="Z2" s="11"/>
      <c r="AA2" s="11"/>
      <c r="AB2" s="11"/>
      <c r="AC2" s="11"/>
      <c r="AD2" s="11"/>
      <c r="AE2" s="11"/>
      <c r="AF2" s="11"/>
      <c r="AG2" s="11"/>
      <c r="AH2" s="11"/>
      <c r="AI2" s="11"/>
      <c r="AJ2" s="11"/>
      <c r="AK2" s="11"/>
      <c r="AL2" s="11"/>
      <c r="AM2" s="11"/>
      <c r="AN2" s="11"/>
      <c r="AO2" s="11"/>
      <c r="AP2" s="11"/>
      <c r="AQ2" s="11"/>
      <c r="AR2" s="11"/>
      <c r="AS2" s="11"/>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1"/>
      <c r="CJ2" s="11"/>
      <c r="CK2" s="14"/>
      <c r="CL2" s="11"/>
    </row>
    <row r="3" spans="2:90" ht="21" customHeight="1">
      <c r="I3" s="35"/>
      <c r="J3" s="35"/>
      <c r="K3" s="35"/>
      <c r="L3" s="35"/>
      <c r="M3" s="35"/>
      <c r="N3" s="35"/>
      <c r="O3" s="35"/>
      <c r="P3" s="35"/>
      <c r="Q3" s="35"/>
      <c r="R3" s="35"/>
      <c r="S3" s="13"/>
      <c r="T3" s="13"/>
      <c r="X3" s="35"/>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row>
    <row r="4" spans="2:90" ht="15">
      <c r="B4" t="s">
        <v>1</v>
      </c>
      <c r="C4" t="s">
        <v>2</v>
      </c>
      <c r="D4" t="s">
        <v>3</v>
      </c>
      <c r="E4" t="s">
        <v>4</v>
      </c>
      <c r="F4" t="s">
        <v>183</v>
      </c>
      <c r="G4" t="s">
        <v>184</v>
      </c>
      <c r="H4" t="s">
        <v>5</v>
      </c>
      <c r="I4" s="49" t="s">
        <v>185</v>
      </c>
      <c r="J4" s="49" t="s">
        <v>186</v>
      </c>
      <c r="K4" s="49" t="s">
        <v>187</v>
      </c>
      <c r="L4" s="49" t="s">
        <v>188</v>
      </c>
      <c r="M4" s="49" t="s">
        <v>189</v>
      </c>
      <c r="N4" s="49" t="s">
        <v>190</v>
      </c>
      <c r="O4" s="49" t="s">
        <v>191</v>
      </c>
      <c r="P4" s="49" t="s">
        <v>192</v>
      </c>
      <c r="Q4" s="49" t="s">
        <v>193</v>
      </c>
      <c r="R4" s="49" t="s">
        <v>194</v>
      </c>
      <c r="S4" s="17" t="s">
        <v>195</v>
      </c>
      <c r="T4" s="17" t="s">
        <v>196</v>
      </c>
      <c r="U4" t="s">
        <v>7</v>
      </c>
      <c r="V4" s="90" t="s">
        <v>8</v>
      </c>
      <c r="W4" s="90" t="s">
        <v>9</v>
      </c>
      <c r="X4" s="90" t="s">
        <v>10</v>
      </c>
      <c r="Y4" s="37" t="s">
        <v>13</v>
      </c>
      <c r="Z4" s="37" t="s">
        <v>14</v>
      </c>
      <c r="AA4" s="37" t="s">
        <v>15</v>
      </c>
      <c r="AB4" s="37" t="s">
        <v>16</v>
      </c>
      <c r="AC4" s="37" t="s">
        <v>17</v>
      </c>
      <c r="AD4" s="1" t="s">
        <v>19</v>
      </c>
      <c r="AE4" s="1" t="s">
        <v>20</v>
      </c>
      <c r="AF4" t="s">
        <v>21</v>
      </c>
      <c r="AG4" t="s">
        <v>22</v>
      </c>
      <c r="AH4" t="s">
        <v>23</v>
      </c>
      <c r="AI4" t="s">
        <v>24</v>
      </c>
      <c r="AJ4" t="s">
        <v>25</v>
      </c>
      <c r="AK4" t="s">
        <v>26</v>
      </c>
      <c r="AL4" t="s">
        <v>28</v>
      </c>
      <c r="AM4" t="s">
        <v>29</v>
      </c>
      <c r="AN4" t="s">
        <v>30</v>
      </c>
      <c r="AO4" t="s">
        <v>31</v>
      </c>
      <c r="AP4" t="s">
        <v>33</v>
      </c>
      <c r="AQ4" t="s">
        <v>40</v>
      </c>
      <c r="AR4" t="s">
        <v>42</v>
      </c>
      <c r="AS4" t="s">
        <v>43</v>
      </c>
      <c r="AT4" t="s">
        <v>197</v>
      </c>
      <c r="AU4" t="s">
        <v>198</v>
      </c>
      <c r="AV4" t="s">
        <v>199</v>
      </c>
      <c r="AW4" t="s">
        <v>200</v>
      </c>
      <c r="AX4" t="s">
        <v>201</v>
      </c>
      <c r="AY4" t="s">
        <v>202</v>
      </c>
      <c r="AZ4" t="s">
        <v>203</v>
      </c>
      <c r="BA4" t="s">
        <v>204</v>
      </c>
      <c r="BB4" t="s">
        <v>205</v>
      </c>
      <c r="BC4" t="s">
        <v>206</v>
      </c>
      <c r="BD4" t="s">
        <v>207</v>
      </c>
      <c r="BE4" t="s">
        <v>208</v>
      </c>
      <c r="BF4" t="s">
        <v>209</v>
      </c>
      <c r="BG4" t="s">
        <v>210</v>
      </c>
      <c r="BH4" t="s">
        <v>211</v>
      </c>
      <c r="BI4" t="s">
        <v>212</v>
      </c>
      <c r="BJ4" t="s">
        <v>213</v>
      </c>
      <c r="BK4" t="s">
        <v>214</v>
      </c>
      <c r="BL4" t="s">
        <v>215</v>
      </c>
      <c r="BM4" t="s">
        <v>216</v>
      </c>
      <c r="BN4" t="s">
        <v>217</v>
      </c>
      <c r="BO4" t="s">
        <v>218</v>
      </c>
      <c r="BP4" t="s">
        <v>219</v>
      </c>
      <c r="BQ4" t="s">
        <v>220</v>
      </c>
      <c r="BR4" t="s">
        <v>221</v>
      </c>
      <c r="BS4" t="s">
        <v>222</v>
      </c>
      <c r="BT4" t="s">
        <v>223</v>
      </c>
      <c r="BU4" t="s">
        <v>224</v>
      </c>
      <c r="BV4" t="s">
        <v>225</v>
      </c>
      <c r="BW4" t="s">
        <v>226</v>
      </c>
      <c r="BX4" t="s">
        <v>38</v>
      </c>
      <c r="BY4" t="s">
        <v>65</v>
      </c>
      <c r="BZ4" s="37" t="s">
        <v>50</v>
      </c>
      <c r="CA4" s="37" t="s">
        <v>51</v>
      </c>
      <c r="CB4" s="1" t="s">
        <v>52</v>
      </c>
      <c r="CC4" s="1" t="s">
        <v>53</v>
      </c>
      <c r="CD4" s="1" t="s">
        <v>55</v>
      </c>
      <c r="CE4" s="1" t="s">
        <v>56</v>
      </c>
      <c r="CF4" s="1" t="s">
        <v>57</v>
      </c>
      <c r="CG4" s="90" t="s">
        <v>58</v>
      </c>
      <c r="CH4" s="90" t="s">
        <v>59</v>
      </c>
      <c r="CI4" s="7" t="s">
        <v>60</v>
      </c>
      <c r="CJ4" s="8" t="s">
        <v>61</v>
      </c>
      <c r="CK4" s="1" t="s">
        <v>67</v>
      </c>
      <c r="CL4" s="8" t="s">
        <v>68</v>
      </c>
    </row>
    <row r="5" spans="2:90" ht="29.25" thickBot="1">
      <c r="B5" s="28" t="s">
        <v>227</v>
      </c>
      <c r="C5" s="3" t="s">
        <v>71</v>
      </c>
      <c r="D5"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repeating1</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[XX].repeating1</v>
      </c>
      <c r="H5" s="3" t="str">
        <f>IF(Table_Repeating_Question_Sets[[#This Row],[Header]]="Yes","",IF(Table_Repeating_Question_Sets[[#This Row],[Property]]&lt;&gt;"",SUBSTITUTE(Table_Repeating_Question_Sets[[#This Row],[Property]]," ",""),""))</f>
        <v/>
      </c>
      <c r="I5" s="33"/>
      <c r="J5" s="33"/>
      <c r="K5" s="33"/>
      <c r="L5" s="33"/>
      <c r="M5" s="33"/>
      <c r="N5" s="33"/>
      <c r="O5" s="33"/>
      <c r="P5" s="33"/>
      <c r="Q5" s="33"/>
      <c r="R5" s="33"/>
      <c r="S5"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18" t="str">
        <f>IF(Table_Repeating_Question_Sets[[#This Row],[Header]]&lt;&gt;"Yes",COUNTA(Table_Repeating_Question_Sets[[#This Row],[Value 1]:[Value 10]]),"")</f>
        <v/>
      </c>
      <c r="U5" s="3"/>
      <c r="V5" s="3"/>
      <c r="W5" s="3"/>
      <c r="X5" s="43"/>
      <c r="Y5" s="3"/>
      <c r="Z5" s="3"/>
      <c r="AA5" s="3"/>
      <c r="AB5" s="3"/>
      <c r="AC5" s="3"/>
      <c r="AD5" s="3"/>
      <c r="AE5" s="3"/>
      <c r="AF5" s="3"/>
      <c r="AG5" s="3"/>
      <c r="AH5" s="3"/>
      <c r="AI5" s="3"/>
      <c r="AJ5" s="3"/>
      <c r="AK5" s="3"/>
      <c r="AL5" s="3"/>
      <c r="AM5" s="3"/>
      <c r="AN5" s="3"/>
      <c r="AO5" s="3"/>
      <c r="AP5" s="3"/>
      <c r="AQ5" s="3"/>
      <c r="AR5" s="3"/>
      <c r="AS5" s="3"/>
      <c r="AT5" s="3" t="str">
        <f ca="1">IF(Table_Repeating_Question_Sets[[#This Row],[Header]]="Yes","",_xlfn.NUMBERVALUE(INDIRECT(SUBSTITUTE(ADDRESS(1,COLUMN(Table_Repeating_Question_Sets[[#This Row],[Count 1]]),4),"1","")&amp;ROW(Table_Repeating_Question_Sets[[#This Row],[Count 1]])+1))+IF(Table_Repeating_Question_Sets[[#This Row],[Value 1]]&lt;&gt;"",1,0))</f>
        <v/>
      </c>
      <c r="AU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5" s="3" t="str">
        <f ca="1">IF(Table_Repeating_Question_Sets[[#This Row],[Header]]="Yes","",_xlfn.NUMBERVALUE(INDIRECT(SUBSTITUTE(ADDRESS(1,COLUMN(Table_Repeating_Question_Sets[[#This Row],[Count 2]]),4),"1","")&amp;ROW(Table_Repeating_Question_Sets[[#This Row],[Count 2]])+1))+IF(Table_Repeating_Question_Sets[[#This Row],[Value 2]]&lt;&gt;"",1,0))</f>
        <v/>
      </c>
      <c r="AX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5" s="3" t="str">
        <f ca="1">IF(Table_Repeating_Question_Sets[[#This Row],[Header]]="Yes","",_xlfn.NUMBERVALUE(INDIRECT(SUBSTITUTE(ADDRESS(1,COLUMN(Table_Repeating_Question_Sets[[#This Row],[Count 3]]),4),"1","")&amp;ROW(Table_Repeating_Question_Sets[[#This Row],[Count 3]])+1))+IF(Table_Repeating_Question_Sets[[#This Row],[Value 3]]&lt;&gt;"",1,0))</f>
        <v/>
      </c>
      <c r="BA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5" s="3" t="str">
        <f ca="1">IF(Table_Repeating_Question_Sets[[#This Row],[Header]]="Yes","",_xlfn.NUMBERVALUE(INDIRECT(SUBSTITUTE(ADDRESS(1,COLUMN(Table_Repeating_Question_Sets[[#This Row],[Count 4]]),4),"1","")&amp;ROW(Table_Repeating_Question_Sets[[#This Row],[Count 4]])+1))+IF(Table_Repeating_Question_Sets[[#This Row],[Value 4]]&lt;&gt;"",1,0))</f>
        <v/>
      </c>
      <c r="BD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5" s="3" t="str">
        <f ca="1">IF(Table_Repeating_Question_Sets[[#This Row],[Header]]="Yes","",_xlfn.NUMBERVALUE(INDIRECT(SUBSTITUTE(ADDRESS(1,COLUMN(Table_Repeating_Question_Sets[[#This Row],[Count 5]]),4),"1","")&amp;ROW(Table_Repeating_Question_Sets[[#This Row],[Count 5]])+1))+IF(Table_Repeating_Question_Sets[[#This Row],[Value 5]]&lt;&gt;"",1,0))</f>
        <v/>
      </c>
      <c r="BG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5" s="3" t="str">
        <f ca="1">IF(Table_Repeating_Question_Sets[[#This Row],[Header]]="Yes","",_xlfn.NUMBERVALUE(INDIRECT(SUBSTITUTE(ADDRESS(1,COLUMN(Table_Repeating_Question_Sets[[#This Row],[Count 6]]),4),"1","")&amp;ROW(Table_Repeating_Question_Sets[[#This Row],[Count 6]])+1))+IF(Table_Repeating_Question_Sets[[#This Row],[Value 6]]&lt;&gt;"",1,0))</f>
        <v/>
      </c>
      <c r="BJ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5" s="3" t="str">
        <f ca="1">IF(Table_Repeating_Question_Sets[[#This Row],[Header]]="Yes","",_xlfn.NUMBERVALUE(INDIRECT(SUBSTITUTE(ADDRESS(1,COLUMN(Table_Repeating_Question_Sets[[#This Row],[Count 7]]),4),"1","")&amp;ROW(Table_Repeating_Question_Sets[[#This Row],[Count 7]])+1))+IF(Table_Repeating_Question_Sets[[#This Row],[Value 7]]&lt;&gt;"",1,0))</f>
        <v/>
      </c>
      <c r="BM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5" s="3" t="str">
        <f ca="1">IF(Table_Repeating_Question_Sets[[#This Row],[Header]]="Yes","",_xlfn.NUMBERVALUE(INDIRECT(SUBSTITUTE(ADDRESS(1,COLUMN(Table_Repeating_Question_Sets[[#This Row],[Count 8]]),4),"1","")&amp;ROW(Table_Repeating_Question_Sets[[#This Row],[Count 8]])+1))+IF(Table_Repeating_Question_Sets[[#This Row],[Value 8]]&lt;&gt;"",1,0))</f>
        <v/>
      </c>
      <c r="BP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5" s="3" t="str">
        <f ca="1">IF(Table_Repeating_Question_Sets[[#This Row],[Header]]="Yes","",_xlfn.NUMBERVALUE(INDIRECT(SUBSTITUTE(ADDRESS(1,COLUMN(Table_Repeating_Question_Sets[[#This Row],[Count 9]]),4),"1","")&amp;ROW(Table_Repeating_Question_Sets[[#This Row],[Count 9]])+1))+IF(Table_Repeating_Question_Sets[[#This Row],[Value 9]]&lt;&gt;"",1,0))</f>
        <v/>
      </c>
      <c r="BS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5" s="3" t="str">
        <f ca="1">IF(Table_Repeating_Question_Sets[[#This Row],[Header]]="Yes","",_xlfn.NUMBERVALUE(INDIRECT(SUBSTITUTE(ADDRESS(1,COLUMN(Table_Repeating_Question_Sets[[#This Row],[Count 10]]),4),"1","")&amp;ROW(Table_Repeating_Question_Sets[[#This Row],[Count 10]])+1))+IF(Table_Repeating_Question_Sets[[#This Row],[Value 10]]&lt;&gt;"",1,0))</f>
        <v/>
      </c>
      <c r="BV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5"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5" s="3" t="str">
        <f t="array" aca="1" ref="CB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5" s="3" t="str">
        <f xml:space="preserve">
IF(Table_Repeating_Question_Sets[[#This Row],[Row]]="Yes","]},{""className"": ""row"",""fieldGroup"": [","")&amp;
Table_Repeating_Question_Sets[[#This Row],[Config Field]]</f>
        <v/>
      </c>
      <c r="CG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"repeating1":[{"className": "row","fieldGroup":[]}],</v>
      </c>
      <c r="CH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I5" s="28" t="str">
        <f>IF(AND(Table_Repeating_Question_Sets[[#This Row],[Header]]="",Table_Repeating_Question_Sets[[#This Row],[Property]]&lt;&gt;"",Table_Repeating_Question_Sets[[#This Row],[Field Type]]&lt;&gt;""),
""""&amp;Table_Repeating_Question_Sets[[#This Row],[Key]]&amp;"""","")</f>
        <v/>
      </c>
      <c r="CJ5"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"repeating1":[],</v>
      </c>
      <c r="CK5" s="3" t="str">
        <f ca="1">IF(ISNUMBER(Table_Repeating_Question_Sets[[#This Row],[Config Use Row]]),INDEX(Table_Repeating_Question_Sets[Config Rollup],Table_Repeating_Question_Sets[[#This Row],[Config Use Row]]),"")</f>
        <v>"repeating1":[{"className": "row","fieldGroup":[]}],</v>
      </c>
      <c r="CL5" s="28" t="str">
        <f ca="1">IF(ISNUMBER(Table_Repeating_Question_Sets[[#This Row],[Config Use Row]]),INDEX(Table_Repeating_Question_Sets[Config Keys Nested Rollup],Table_Repeating_Question_Sets[[#This Row],[Config Use Row]]),"")</f>
        <v>"repeating1":[],</v>
      </c>
    </row>
    <row r="6" spans="2:90" s="12" customFormat="1" ht="21" hidden="1" customHeight="1">
      <c r="B6" s="7"/>
      <c r="C6" s="7"/>
      <c r="D6"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1</v>
      </c>
      <c r="E6"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7" t="str">
        <f ca="1">IF(Table_Repeating_Question_Sets[[#This Row],[Header]]="Yes","",IF(INDIRECT(SUBSTITUTE(ADDRESS(1,COLUMN(),4),"1","")&amp;ROW()-1)="",
INDIRECT(SUBSTITUTE(ADDRESS(1,COLUMN(Table_Repeating_Question_Sets[[#This Row],[Property]]),4),"1","")&amp;ROW()-1),INDIRECT(SUBSTITUTE(ADDRESS(1,COLUMN(),4),"1","")&amp;ROW()-1)))</f>
        <v>Repeating 1</v>
      </c>
      <c r="G6"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7" t="str">
        <f>IF(Table_Repeating_Question_Sets[[#This Row],[Header]]="Yes","",IF(Table_Repeating_Question_Sets[[#This Row],[Property]]&lt;&gt;"",SUBSTITUTE(Table_Repeating_Question_Sets[[#This Row],[Property]]," ",""),""))</f>
        <v/>
      </c>
      <c r="I6" s="50"/>
      <c r="J6" s="50"/>
      <c r="K6" s="50"/>
      <c r="L6" s="50"/>
      <c r="M6" s="50"/>
      <c r="N6" s="50"/>
      <c r="O6" s="50"/>
      <c r="P6" s="50"/>
      <c r="Q6" s="50"/>
      <c r="R6" s="50"/>
      <c r="S6"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1">
        <f>IF(Table_Repeating_Question_Sets[[#This Row],[Header]]&lt;&gt;"Yes",COUNTA(Table_Repeating_Question_Sets[[#This Row],[Value 1]:[Value 10]]),"")</f>
        <v>0</v>
      </c>
      <c r="U6" s="7"/>
      <c r="V6" s="7"/>
      <c r="W6" s="7"/>
      <c r="X6" s="44"/>
      <c r="Y6" s="7"/>
      <c r="Z6" s="7"/>
      <c r="AA6" s="7"/>
      <c r="AB6" s="7"/>
      <c r="AC6" s="7"/>
      <c r="AD6" s="7"/>
      <c r="AE6" s="7"/>
      <c r="AF6" s="7"/>
      <c r="AG6" s="7"/>
      <c r="AH6" s="7"/>
      <c r="AI6" s="7"/>
      <c r="AJ6" s="7"/>
      <c r="AK6" s="7"/>
      <c r="AL6" s="7"/>
      <c r="AM6" s="7"/>
      <c r="AN6" s="7"/>
      <c r="AO6" s="7"/>
      <c r="AP6" s="7"/>
      <c r="AQ6" s="7"/>
      <c r="AR6" s="7"/>
      <c r="AS6" s="7"/>
      <c r="AT6" s="7">
        <f ca="1">IF(Table_Repeating_Question_Sets[[#This Row],[Header]]="Yes","",_xlfn.NUMBERVALUE(INDIRECT(SUBSTITUTE(ADDRESS(1,COLUMN(Table_Repeating_Question_Sets[[#This Row],[Count 1]]),4),"1","")&amp;ROW(Table_Repeating_Question_Sets[[#This Row],[Count 1]])+1))+IF(Table_Repeating_Question_Sets[[#This Row],[Value 1]]&lt;&gt;"",1,0))</f>
        <v>0</v>
      </c>
      <c r="AU6"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6"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6" s="7">
        <f ca="1">IF(Table_Repeating_Question_Sets[[#This Row],[Header]]="Yes","",_xlfn.NUMBERVALUE(INDIRECT(SUBSTITUTE(ADDRESS(1,COLUMN(Table_Repeating_Question_Sets[[#This Row],[Count 2]]),4),"1","")&amp;ROW(Table_Repeating_Question_Sets[[#This Row],[Count 2]])+1))+IF(Table_Repeating_Question_Sets[[#This Row],[Value 2]]&lt;&gt;"",1,0))</f>
        <v>0</v>
      </c>
      <c r="AX6"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6"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6" s="7">
        <f ca="1">IF(Table_Repeating_Question_Sets[[#This Row],[Header]]="Yes","",_xlfn.NUMBERVALUE(INDIRECT(SUBSTITUTE(ADDRESS(1,COLUMN(Table_Repeating_Question_Sets[[#This Row],[Count 3]]),4),"1","")&amp;ROW(Table_Repeating_Question_Sets[[#This Row],[Count 3]])+1))+IF(Table_Repeating_Question_Sets[[#This Row],[Value 3]]&lt;&gt;"",1,0))</f>
        <v>0</v>
      </c>
      <c r="BA6"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6"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6" s="7">
        <f ca="1">IF(Table_Repeating_Question_Sets[[#This Row],[Header]]="Yes","",_xlfn.NUMBERVALUE(INDIRECT(SUBSTITUTE(ADDRESS(1,COLUMN(Table_Repeating_Question_Sets[[#This Row],[Count 4]]),4),"1","")&amp;ROW(Table_Repeating_Question_Sets[[#This Row],[Count 4]])+1))+IF(Table_Repeating_Question_Sets[[#This Row],[Value 4]]&lt;&gt;"",1,0))</f>
        <v>0</v>
      </c>
      <c r="BD6"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6"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6" s="7">
        <f ca="1">IF(Table_Repeating_Question_Sets[[#This Row],[Header]]="Yes","",_xlfn.NUMBERVALUE(INDIRECT(SUBSTITUTE(ADDRESS(1,COLUMN(Table_Repeating_Question_Sets[[#This Row],[Count 5]]),4),"1","")&amp;ROW(Table_Repeating_Question_Sets[[#This Row],[Count 5]])+1))+IF(Table_Repeating_Question_Sets[[#This Row],[Value 5]]&lt;&gt;"",1,0))</f>
        <v>0</v>
      </c>
      <c r="BG6"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6"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6" s="7">
        <f ca="1">IF(Table_Repeating_Question_Sets[[#This Row],[Header]]="Yes","",_xlfn.NUMBERVALUE(INDIRECT(SUBSTITUTE(ADDRESS(1,COLUMN(Table_Repeating_Question_Sets[[#This Row],[Count 6]]),4),"1","")&amp;ROW(Table_Repeating_Question_Sets[[#This Row],[Count 6]])+1))+IF(Table_Repeating_Question_Sets[[#This Row],[Value 6]]&lt;&gt;"",1,0))</f>
        <v>0</v>
      </c>
      <c r="BJ6"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6"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6" s="7">
        <f ca="1">IF(Table_Repeating_Question_Sets[[#This Row],[Header]]="Yes","",_xlfn.NUMBERVALUE(INDIRECT(SUBSTITUTE(ADDRESS(1,COLUMN(Table_Repeating_Question_Sets[[#This Row],[Count 7]]),4),"1","")&amp;ROW(Table_Repeating_Question_Sets[[#This Row],[Count 7]])+1))+IF(Table_Repeating_Question_Sets[[#This Row],[Value 7]]&lt;&gt;"",1,0))</f>
        <v>0</v>
      </c>
      <c r="BM6"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6"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6" s="7">
        <f ca="1">IF(Table_Repeating_Question_Sets[[#This Row],[Header]]="Yes","",_xlfn.NUMBERVALUE(INDIRECT(SUBSTITUTE(ADDRESS(1,COLUMN(Table_Repeating_Question_Sets[[#This Row],[Count 8]]),4),"1","")&amp;ROW(Table_Repeating_Question_Sets[[#This Row],[Count 8]])+1))+IF(Table_Repeating_Question_Sets[[#This Row],[Value 8]]&lt;&gt;"",1,0))</f>
        <v>0</v>
      </c>
      <c r="BP6"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6"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6" s="7">
        <f ca="1">IF(Table_Repeating_Question_Sets[[#This Row],[Header]]="Yes","",_xlfn.NUMBERVALUE(INDIRECT(SUBSTITUTE(ADDRESS(1,COLUMN(Table_Repeating_Question_Sets[[#This Row],[Count 9]]),4),"1","")&amp;ROW(Table_Repeating_Question_Sets[[#This Row],[Count 9]])+1))+IF(Table_Repeating_Question_Sets[[#This Row],[Value 9]]&lt;&gt;"",1,0))</f>
        <v>0</v>
      </c>
      <c r="BS6"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6"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6" s="7">
        <f ca="1">IF(Table_Repeating_Question_Sets[[#This Row],[Header]]="Yes","",_xlfn.NUMBERVALUE(INDIRECT(SUBSTITUTE(ADDRESS(1,COLUMN(Table_Repeating_Question_Sets[[#This Row],[Count 10]]),4),"1","")&amp;ROW(Table_Repeating_Question_Sets[[#This Row],[Count 10]])+1))+IF(Table_Repeating_Question_Sets[[#This Row],[Value 10]]&lt;&gt;"",1,0))</f>
        <v>0</v>
      </c>
      <c r="BV6"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6"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6"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6"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6"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6" s="7" t="str">
        <f t="array" aca="1" ref="CB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6"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6"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6"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6" s="7" t="str">
        <f xml:space="preserve">
IF(Table_Repeating_Question_Sets[[#This Row],[Row]]="Yes","]},{""className"": ""row"",""fieldGroup"": [","")&amp;
Table_Repeating_Question_Sets[[#This Row],[Config Field]]</f>
        <v/>
      </c>
      <c r="CG6"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6"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3</v>
      </c>
      <c r="CI6" s="7" t="str">
        <f>IF(AND(Table_Repeating_Question_Sets[[#This Row],[Header]]="",Table_Repeating_Question_Sets[[#This Row],[Property]]&lt;&gt;"",Table_Repeating_Question_Sets[[#This Row],[Field Type]]&lt;&gt;""),
""""&amp;Table_Repeating_Question_Sets[[#This Row],[Key]]&amp;"""","")</f>
        <v/>
      </c>
      <c r="CJ6"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6" s="7" t="str">
        <f ca="1">IF(ISNUMBER(Table_Repeating_Question_Sets[[#This Row],[Config Use Row]]),INDEX(Table_Repeating_Question_Sets[Config Rollup],Table_Repeating_Question_Sets[[#This Row],[Config Use Row]]),"")</f>
        <v>"repeating2":[{"className": "row","fieldGroup":[]}],</v>
      </c>
      <c r="CL6" s="7" t="str">
        <f ca="1">IF(ISNUMBER(Table_Repeating_Question_Sets[[#This Row],[Config Use Row]]),INDEX(Table_Repeating_Question_Sets[Config Keys Nested Rollup],Table_Repeating_Question_Sets[[#This Row],[Config Use Row]]),"")</f>
        <v>"repeating2":[],</v>
      </c>
    </row>
    <row r="7" spans="2:90" ht="29.25" thickBot="1">
      <c r="B7" s="28" t="s">
        <v>228</v>
      </c>
      <c r="C7" s="3" t="s">
        <v>71</v>
      </c>
      <c r="D7"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7"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repeating2</v>
      </c>
      <c r="F7" s="3" t="str">
        <f ca="1">IF(Table_Repeating_Question_Sets[[#This Row],[Header]]="Yes","",IF(INDIRECT(SUBSTITUTE(ADDRESS(1,COLUMN(),4),"1","")&amp;ROW()-1)="",
INDIRECT(SUBSTITUTE(ADDRESS(1,COLUMN(Table_Repeating_Question_Sets[[#This Row],[Property]]),4),"1","")&amp;ROW()-1),INDIRECT(SUBSTITUTE(ADDRESS(1,COLUMN(),4),"1","")&amp;ROW()-1)))</f>
        <v/>
      </c>
      <c r="G7"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[XX].repeating2</v>
      </c>
      <c r="H7" s="3" t="str">
        <f>IF(Table_Repeating_Question_Sets[[#This Row],[Header]]="Yes","",IF(Table_Repeating_Question_Sets[[#This Row],[Property]]&lt;&gt;"",SUBSTITUTE(Table_Repeating_Question_Sets[[#This Row],[Property]]," ",""),""))</f>
        <v/>
      </c>
      <c r="I7" s="33"/>
      <c r="J7" s="33"/>
      <c r="K7" s="33"/>
      <c r="L7" s="33"/>
      <c r="M7" s="33"/>
      <c r="N7" s="33"/>
      <c r="O7" s="33"/>
      <c r="P7" s="33"/>
      <c r="Q7" s="33"/>
      <c r="R7" s="33"/>
      <c r="S7"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7" s="18" t="str">
        <f>IF(Table_Repeating_Question_Sets[[#This Row],[Header]]&lt;&gt;"Yes",COUNTA(Table_Repeating_Question_Sets[[#This Row],[Value 1]:[Value 10]]),"")</f>
        <v/>
      </c>
      <c r="U7" s="3"/>
      <c r="V7" s="3"/>
      <c r="W7" s="3"/>
      <c r="X7" s="43"/>
      <c r="Y7" s="3"/>
      <c r="Z7" s="3"/>
      <c r="AA7" s="3"/>
      <c r="AB7" s="3"/>
      <c r="AC7" s="3"/>
      <c r="AD7" s="3"/>
      <c r="AE7" s="3"/>
      <c r="AF7" s="3"/>
      <c r="AG7" s="3"/>
      <c r="AH7" s="3"/>
      <c r="AI7" s="3"/>
      <c r="AJ7" s="3"/>
      <c r="AK7" s="3"/>
      <c r="AL7" s="3"/>
      <c r="AM7" s="3"/>
      <c r="AN7" s="3"/>
      <c r="AO7" s="3"/>
      <c r="AP7" s="3"/>
      <c r="AQ7" s="3"/>
      <c r="AR7" s="3"/>
      <c r="AS7" s="3"/>
      <c r="AT7" s="3" t="str">
        <f ca="1">IF(Table_Repeating_Question_Sets[[#This Row],[Header]]="Yes","",_xlfn.NUMBERVALUE(INDIRECT(SUBSTITUTE(ADDRESS(1,COLUMN(Table_Repeating_Question_Sets[[#This Row],[Count 1]]),4),"1","")&amp;ROW(Table_Repeating_Question_Sets[[#This Row],[Count 1]])+1))+IF(Table_Repeating_Question_Sets[[#This Row],[Value 1]]&lt;&gt;"",1,0))</f>
        <v/>
      </c>
      <c r="AU7"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7"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7" s="3" t="str">
        <f ca="1">IF(Table_Repeating_Question_Sets[[#This Row],[Header]]="Yes","",_xlfn.NUMBERVALUE(INDIRECT(SUBSTITUTE(ADDRESS(1,COLUMN(Table_Repeating_Question_Sets[[#This Row],[Count 2]]),4),"1","")&amp;ROW(Table_Repeating_Question_Sets[[#This Row],[Count 2]])+1))+IF(Table_Repeating_Question_Sets[[#This Row],[Value 2]]&lt;&gt;"",1,0))</f>
        <v/>
      </c>
      <c r="AX7"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7"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7" s="3" t="str">
        <f ca="1">IF(Table_Repeating_Question_Sets[[#This Row],[Header]]="Yes","",_xlfn.NUMBERVALUE(INDIRECT(SUBSTITUTE(ADDRESS(1,COLUMN(Table_Repeating_Question_Sets[[#This Row],[Count 3]]),4),"1","")&amp;ROW(Table_Repeating_Question_Sets[[#This Row],[Count 3]])+1))+IF(Table_Repeating_Question_Sets[[#This Row],[Value 3]]&lt;&gt;"",1,0))</f>
        <v/>
      </c>
      <c r="BA7"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7"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7" s="3" t="str">
        <f ca="1">IF(Table_Repeating_Question_Sets[[#This Row],[Header]]="Yes","",_xlfn.NUMBERVALUE(INDIRECT(SUBSTITUTE(ADDRESS(1,COLUMN(Table_Repeating_Question_Sets[[#This Row],[Count 4]]),4),"1","")&amp;ROW(Table_Repeating_Question_Sets[[#This Row],[Count 4]])+1))+IF(Table_Repeating_Question_Sets[[#This Row],[Value 4]]&lt;&gt;"",1,0))</f>
        <v/>
      </c>
      <c r="BD7"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7"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7" s="3" t="str">
        <f ca="1">IF(Table_Repeating_Question_Sets[[#This Row],[Header]]="Yes","",_xlfn.NUMBERVALUE(INDIRECT(SUBSTITUTE(ADDRESS(1,COLUMN(Table_Repeating_Question_Sets[[#This Row],[Count 5]]),4),"1","")&amp;ROW(Table_Repeating_Question_Sets[[#This Row],[Count 5]])+1))+IF(Table_Repeating_Question_Sets[[#This Row],[Value 5]]&lt;&gt;"",1,0))</f>
        <v/>
      </c>
      <c r="BG7"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7"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7" s="3" t="str">
        <f ca="1">IF(Table_Repeating_Question_Sets[[#This Row],[Header]]="Yes","",_xlfn.NUMBERVALUE(INDIRECT(SUBSTITUTE(ADDRESS(1,COLUMN(Table_Repeating_Question_Sets[[#This Row],[Count 6]]),4),"1","")&amp;ROW(Table_Repeating_Question_Sets[[#This Row],[Count 6]])+1))+IF(Table_Repeating_Question_Sets[[#This Row],[Value 6]]&lt;&gt;"",1,0))</f>
        <v/>
      </c>
      <c r="BJ7"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7"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7" s="3" t="str">
        <f ca="1">IF(Table_Repeating_Question_Sets[[#This Row],[Header]]="Yes","",_xlfn.NUMBERVALUE(INDIRECT(SUBSTITUTE(ADDRESS(1,COLUMN(Table_Repeating_Question_Sets[[#This Row],[Count 7]]),4),"1","")&amp;ROW(Table_Repeating_Question_Sets[[#This Row],[Count 7]])+1))+IF(Table_Repeating_Question_Sets[[#This Row],[Value 7]]&lt;&gt;"",1,0))</f>
        <v/>
      </c>
      <c r="BM7"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7"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7" s="3" t="str">
        <f ca="1">IF(Table_Repeating_Question_Sets[[#This Row],[Header]]="Yes","",_xlfn.NUMBERVALUE(INDIRECT(SUBSTITUTE(ADDRESS(1,COLUMN(Table_Repeating_Question_Sets[[#This Row],[Count 8]]),4),"1","")&amp;ROW(Table_Repeating_Question_Sets[[#This Row],[Count 8]])+1))+IF(Table_Repeating_Question_Sets[[#This Row],[Value 8]]&lt;&gt;"",1,0))</f>
        <v/>
      </c>
      <c r="BP7"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7"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7" s="3" t="str">
        <f ca="1">IF(Table_Repeating_Question_Sets[[#This Row],[Header]]="Yes","",_xlfn.NUMBERVALUE(INDIRECT(SUBSTITUTE(ADDRESS(1,COLUMN(Table_Repeating_Question_Sets[[#This Row],[Count 9]]),4),"1","")&amp;ROW(Table_Repeating_Question_Sets[[#This Row],[Count 9]])+1))+IF(Table_Repeating_Question_Sets[[#This Row],[Value 9]]&lt;&gt;"",1,0))</f>
        <v/>
      </c>
      <c r="BS7"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7"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7" s="3" t="str">
        <f ca="1">IF(Table_Repeating_Question_Sets[[#This Row],[Header]]="Yes","",_xlfn.NUMBERVALUE(INDIRECT(SUBSTITUTE(ADDRESS(1,COLUMN(Table_Repeating_Question_Sets[[#This Row],[Count 10]]),4),"1","")&amp;ROW(Table_Repeating_Question_Sets[[#This Row],[Count 10]])+1))+IF(Table_Repeating_Question_Sets[[#This Row],[Value 10]]&lt;&gt;"",1,0))</f>
        <v/>
      </c>
      <c r="BV7"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7"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7"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7"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7"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7"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7" s="3" t="str">
        <f t="array" aca="1" ref="CB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7"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7"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7"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7" s="3" t="str">
        <f xml:space="preserve">
IF(Table_Repeating_Question_Sets[[#This Row],[Row]]="Yes","]},{""className"": ""row"",""fieldGroup"": [","")&amp;
Table_Repeating_Question_Sets[[#This Row],[Config Field]]</f>
        <v/>
      </c>
      <c r="CG7"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"repeating2":[{"className": "row","fieldGroup":[]}],</v>
      </c>
      <c r="CH7"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5</v>
      </c>
      <c r="CI7" s="28" t="str">
        <f>IF(AND(Table_Repeating_Question_Sets[[#This Row],[Header]]="",Table_Repeating_Question_Sets[[#This Row],[Property]]&lt;&gt;"",Table_Repeating_Question_Sets[[#This Row],[Field Type]]&lt;&gt;""),
""""&amp;Table_Repeating_Question_Sets[[#This Row],[Key]]&amp;"""","")</f>
        <v/>
      </c>
      <c r="CJ7"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"repeating2":[],</v>
      </c>
      <c r="CK7" s="3" t="str">
        <f ca="1">IF(ISNUMBER(Table_Repeating_Question_Sets[[#This Row],[Config Use Row]]),INDEX(Table_Repeating_Question_Sets[Config Rollup],Table_Repeating_Question_Sets[[#This Row],[Config Use Row]]),"")</f>
        <v>"repeating3":[{"className": "row","fieldGroup":[]}],</v>
      </c>
      <c r="CL7" s="28" t="str">
        <f ca="1">IF(ISNUMBER(Table_Repeating_Question_Sets[[#This Row],[Config Use Row]]),INDEX(Table_Repeating_Question_Sets[Config Keys Nested Rollup],Table_Repeating_Question_Sets[[#This Row],[Config Use Row]]),"")</f>
        <v>"repeating3":[],</v>
      </c>
    </row>
    <row r="8" spans="2:90" s="12" customFormat="1" ht="21" hidden="1" customHeight="1">
      <c r="B8" s="7"/>
      <c r="C8" s="7"/>
      <c r="D8"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2</v>
      </c>
      <c r="E8"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8" s="7" t="str">
        <f ca="1">IF(Table_Repeating_Question_Sets[[#This Row],[Header]]="Yes","",IF(INDIRECT(SUBSTITUTE(ADDRESS(1,COLUMN(),4),"1","")&amp;ROW()-1)="",
INDIRECT(SUBSTITUTE(ADDRESS(1,COLUMN(Table_Repeating_Question_Sets[[#This Row],[Property]]),4),"1","")&amp;ROW()-1),INDIRECT(SUBSTITUTE(ADDRESS(1,COLUMN(),4),"1","")&amp;ROW()-1)))</f>
        <v>Repeating 2</v>
      </c>
      <c r="G8"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8" s="7" t="str">
        <f>IF(Table_Repeating_Question_Sets[[#This Row],[Header]]="Yes","",IF(Table_Repeating_Question_Sets[[#This Row],[Property]]&lt;&gt;"",SUBSTITUTE(Table_Repeating_Question_Sets[[#This Row],[Property]]," ",""),""))</f>
        <v/>
      </c>
      <c r="I8" s="50"/>
      <c r="J8" s="50"/>
      <c r="K8" s="50"/>
      <c r="L8" s="50"/>
      <c r="M8" s="50"/>
      <c r="N8" s="50"/>
      <c r="O8" s="50"/>
      <c r="P8" s="50"/>
      <c r="Q8" s="50"/>
      <c r="R8" s="50"/>
      <c r="S8"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1">
        <f>IF(Table_Repeating_Question_Sets[[#This Row],[Header]]&lt;&gt;"Yes",COUNTA(Table_Repeating_Question_Sets[[#This Row],[Value 1]:[Value 10]]),"")</f>
        <v>0</v>
      </c>
      <c r="U8" s="7"/>
      <c r="V8" s="7"/>
      <c r="W8" s="7"/>
      <c r="X8" s="44"/>
      <c r="Y8" s="7"/>
      <c r="Z8" s="7"/>
      <c r="AA8" s="7"/>
      <c r="AB8" s="7"/>
      <c r="AC8" s="7"/>
      <c r="AD8" s="7"/>
      <c r="AE8" s="7"/>
      <c r="AF8" s="7"/>
      <c r="AG8" s="7"/>
      <c r="AH8" s="7"/>
      <c r="AI8" s="7"/>
      <c r="AJ8" s="7"/>
      <c r="AK8" s="7"/>
      <c r="AL8" s="7"/>
      <c r="AM8" s="7"/>
      <c r="AN8" s="7"/>
      <c r="AO8" s="7"/>
      <c r="AP8" s="7"/>
      <c r="AQ8" s="7"/>
      <c r="AR8" s="7"/>
      <c r="AS8" s="7"/>
      <c r="AT8" s="7">
        <f ca="1">IF(Table_Repeating_Question_Sets[[#This Row],[Header]]="Yes","",_xlfn.NUMBERVALUE(INDIRECT(SUBSTITUTE(ADDRESS(1,COLUMN(Table_Repeating_Question_Sets[[#This Row],[Count 1]]),4),"1","")&amp;ROW(Table_Repeating_Question_Sets[[#This Row],[Count 1]])+1))+IF(Table_Repeating_Question_Sets[[#This Row],[Value 1]]&lt;&gt;"",1,0))</f>
        <v>0</v>
      </c>
      <c r="AU8"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8"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8" s="7">
        <f ca="1">IF(Table_Repeating_Question_Sets[[#This Row],[Header]]="Yes","",_xlfn.NUMBERVALUE(INDIRECT(SUBSTITUTE(ADDRESS(1,COLUMN(Table_Repeating_Question_Sets[[#This Row],[Count 2]]),4),"1","")&amp;ROW(Table_Repeating_Question_Sets[[#This Row],[Count 2]])+1))+IF(Table_Repeating_Question_Sets[[#This Row],[Value 2]]&lt;&gt;"",1,0))</f>
        <v>0</v>
      </c>
      <c r="AX8"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8"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8" s="7">
        <f ca="1">IF(Table_Repeating_Question_Sets[[#This Row],[Header]]="Yes","",_xlfn.NUMBERVALUE(INDIRECT(SUBSTITUTE(ADDRESS(1,COLUMN(Table_Repeating_Question_Sets[[#This Row],[Count 3]]),4),"1","")&amp;ROW(Table_Repeating_Question_Sets[[#This Row],[Count 3]])+1))+IF(Table_Repeating_Question_Sets[[#This Row],[Value 3]]&lt;&gt;"",1,0))</f>
        <v>0</v>
      </c>
      <c r="BA8"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8"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8" s="7">
        <f ca="1">IF(Table_Repeating_Question_Sets[[#This Row],[Header]]="Yes","",_xlfn.NUMBERVALUE(INDIRECT(SUBSTITUTE(ADDRESS(1,COLUMN(Table_Repeating_Question_Sets[[#This Row],[Count 4]]),4),"1","")&amp;ROW(Table_Repeating_Question_Sets[[#This Row],[Count 4]])+1))+IF(Table_Repeating_Question_Sets[[#This Row],[Value 4]]&lt;&gt;"",1,0))</f>
        <v>0</v>
      </c>
      <c r="BD8"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8"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8" s="7">
        <f ca="1">IF(Table_Repeating_Question_Sets[[#This Row],[Header]]="Yes","",_xlfn.NUMBERVALUE(INDIRECT(SUBSTITUTE(ADDRESS(1,COLUMN(Table_Repeating_Question_Sets[[#This Row],[Count 5]]),4),"1","")&amp;ROW(Table_Repeating_Question_Sets[[#This Row],[Count 5]])+1))+IF(Table_Repeating_Question_Sets[[#This Row],[Value 5]]&lt;&gt;"",1,0))</f>
        <v>0</v>
      </c>
      <c r="BG8"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8"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8" s="7">
        <f ca="1">IF(Table_Repeating_Question_Sets[[#This Row],[Header]]="Yes","",_xlfn.NUMBERVALUE(INDIRECT(SUBSTITUTE(ADDRESS(1,COLUMN(Table_Repeating_Question_Sets[[#This Row],[Count 6]]),4),"1","")&amp;ROW(Table_Repeating_Question_Sets[[#This Row],[Count 6]])+1))+IF(Table_Repeating_Question_Sets[[#This Row],[Value 6]]&lt;&gt;"",1,0))</f>
        <v>0</v>
      </c>
      <c r="BJ8"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8"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8" s="7">
        <f ca="1">IF(Table_Repeating_Question_Sets[[#This Row],[Header]]="Yes","",_xlfn.NUMBERVALUE(INDIRECT(SUBSTITUTE(ADDRESS(1,COLUMN(Table_Repeating_Question_Sets[[#This Row],[Count 7]]),4),"1","")&amp;ROW(Table_Repeating_Question_Sets[[#This Row],[Count 7]])+1))+IF(Table_Repeating_Question_Sets[[#This Row],[Value 7]]&lt;&gt;"",1,0))</f>
        <v>0</v>
      </c>
      <c r="BM8"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8"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8" s="7">
        <f ca="1">IF(Table_Repeating_Question_Sets[[#This Row],[Header]]="Yes","",_xlfn.NUMBERVALUE(INDIRECT(SUBSTITUTE(ADDRESS(1,COLUMN(Table_Repeating_Question_Sets[[#This Row],[Count 8]]),4),"1","")&amp;ROW(Table_Repeating_Question_Sets[[#This Row],[Count 8]])+1))+IF(Table_Repeating_Question_Sets[[#This Row],[Value 8]]&lt;&gt;"",1,0))</f>
        <v>0</v>
      </c>
      <c r="BP8"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8"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8" s="7">
        <f ca="1">IF(Table_Repeating_Question_Sets[[#This Row],[Header]]="Yes","",_xlfn.NUMBERVALUE(INDIRECT(SUBSTITUTE(ADDRESS(1,COLUMN(Table_Repeating_Question_Sets[[#This Row],[Count 9]]),4),"1","")&amp;ROW(Table_Repeating_Question_Sets[[#This Row],[Count 9]])+1))+IF(Table_Repeating_Question_Sets[[#This Row],[Value 9]]&lt;&gt;"",1,0))</f>
        <v>0</v>
      </c>
      <c r="BS8"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8"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8" s="7">
        <f ca="1">IF(Table_Repeating_Question_Sets[[#This Row],[Header]]="Yes","",_xlfn.NUMBERVALUE(INDIRECT(SUBSTITUTE(ADDRESS(1,COLUMN(Table_Repeating_Question_Sets[[#This Row],[Count 10]]),4),"1","")&amp;ROW(Table_Repeating_Question_Sets[[#This Row],[Count 10]])+1))+IF(Table_Repeating_Question_Sets[[#This Row],[Value 10]]&lt;&gt;"",1,0))</f>
        <v>0</v>
      </c>
      <c r="BV8"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8"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8"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8"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8"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8" s="7" t="str">
        <f t="array" aca="1" ref="CB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8"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8"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8"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8" s="7" t="str">
        <f xml:space="preserve">
IF(Table_Repeating_Question_Sets[[#This Row],[Row]]="Yes","]},{""className"": ""row"",""fieldGroup"": [","")&amp;
Table_Repeating_Question_Sets[[#This Row],[Config Field]]</f>
        <v/>
      </c>
      <c r="CG8"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8"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I8" s="7" t="str">
        <f>IF(AND(Table_Repeating_Question_Sets[[#This Row],[Header]]="",Table_Repeating_Question_Sets[[#This Row],[Property]]&lt;&gt;"",Table_Repeating_Question_Sets[[#This Row],[Field Type]]&lt;&gt;""),
""""&amp;Table_Repeating_Question_Sets[[#This Row],[Key]]&amp;"""","")</f>
        <v/>
      </c>
      <c r="CJ8"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8" s="7" t="str">
        <f ca="1">IF(ISNUMBER(Table_Repeating_Question_Sets[[#This Row],[Config Use Row]]),INDEX(Table_Repeating_Question_Sets[Config Rollup],Table_Repeating_Question_Sets[[#This Row],[Config Use Row]]),"")</f>
        <v>"repeating4":[{"className": "row","fieldGroup":[]}],</v>
      </c>
      <c r="CL8" s="7" t="str">
        <f ca="1">IF(ISNUMBER(Table_Repeating_Question_Sets[[#This Row],[Config Use Row]]),INDEX(Table_Repeating_Question_Sets[Config Keys Nested Rollup],Table_Repeating_Question_Sets[[#This Row],[Config Use Row]]),"")</f>
        <v>"repeating4":[],</v>
      </c>
    </row>
    <row r="9" spans="2:90" ht="29.25" thickBot="1">
      <c r="B9" s="28" t="s">
        <v>229</v>
      </c>
      <c r="C9" s="3" t="s">
        <v>71</v>
      </c>
      <c r="D9"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9"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9" s="3" t="str">
        <f ca="1">IF(Table_Repeating_Question_Sets[[#This Row],[Header]]="Yes","",IF(INDIRECT(SUBSTITUTE(ADDRESS(1,COLUMN(),4),"1","")&amp;ROW()-1)="",
INDIRECT(SUBSTITUTE(ADDRESS(1,COLUMN(Table_Repeating_Question_Sets[[#This Row],[Property]]),4),"1","")&amp;ROW()-1),INDIRECT(SUBSTITUTE(ADDRESS(1,COLUMN(),4),"1","")&amp;ROW()-1)))</f>
        <v/>
      </c>
      <c r="G9"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9" s="3" t="str">
        <f>IF(Table_Repeating_Question_Sets[[#This Row],[Header]]="Yes","",IF(Table_Repeating_Question_Sets[[#This Row],[Property]]&lt;&gt;"",SUBSTITUTE(Table_Repeating_Question_Sets[[#This Row],[Property]]," ",""),""))</f>
        <v/>
      </c>
      <c r="I9" s="33"/>
      <c r="J9" s="33"/>
      <c r="K9" s="33"/>
      <c r="L9" s="33"/>
      <c r="M9" s="33"/>
      <c r="N9" s="33"/>
      <c r="O9" s="33"/>
      <c r="P9" s="33"/>
      <c r="Q9" s="33"/>
      <c r="R9" s="33"/>
      <c r="S9"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18" t="str">
        <f>IF(Table_Repeating_Question_Sets[[#This Row],[Header]]&lt;&gt;"Yes",COUNTA(Table_Repeating_Question_Sets[[#This Row],[Value 1]:[Value 10]]),"")</f>
        <v/>
      </c>
      <c r="U9" s="3"/>
      <c r="V9" s="3"/>
      <c r="W9" s="3"/>
      <c r="X9" s="43"/>
      <c r="Y9" s="3"/>
      <c r="Z9" s="3"/>
      <c r="AA9" s="3"/>
      <c r="AB9" s="3"/>
      <c r="AC9" s="3"/>
      <c r="AD9" s="3"/>
      <c r="AE9" s="3"/>
      <c r="AF9" s="3"/>
      <c r="AG9" s="3"/>
      <c r="AH9" s="3"/>
      <c r="AI9" s="3"/>
      <c r="AJ9" s="3"/>
      <c r="AK9" s="3"/>
      <c r="AL9" s="3"/>
      <c r="AM9" s="3"/>
      <c r="AN9" s="3"/>
      <c r="AO9" s="3"/>
      <c r="AP9" s="3"/>
      <c r="AQ9" s="3"/>
      <c r="AR9" s="3"/>
      <c r="AS9" s="3"/>
      <c r="AT9" s="3" t="str">
        <f ca="1">IF(Table_Repeating_Question_Sets[[#This Row],[Header]]="Yes","",_xlfn.NUMBERVALUE(INDIRECT(SUBSTITUTE(ADDRESS(1,COLUMN(Table_Repeating_Question_Sets[[#This Row],[Count 1]]),4),"1","")&amp;ROW(Table_Repeating_Question_Sets[[#This Row],[Count 1]])+1))+IF(Table_Repeating_Question_Sets[[#This Row],[Value 1]]&lt;&gt;"",1,0))</f>
        <v/>
      </c>
      <c r="AU9"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9"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9" s="3" t="str">
        <f ca="1">IF(Table_Repeating_Question_Sets[[#This Row],[Header]]="Yes","",_xlfn.NUMBERVALUE(INDIRECT(SUBSTITUTE(ADDRESS(1,COLUMN(Table_Repeating_Question_Sets[[#This Row],[Count 2]]),4),"1","")&amp;ROW(Table_Repeating_Question_Sets[[#This Row],[Count 2]])+1))+IF(Table_Repeating_Question_Sets[[#This Row],[Value 2]]&lt;&gt;"",1,0))</f>
        <v/>
      </c>
      <c r="AX9"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9"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9" s="3" t="str">
        <f ca="1">IF(Table_Repeating_Question_Sets[[#This Row],[Header]]="Yes","",_xlfn.NUMBERVALUE(INDIRECT(SUBSTITUTE(ADDRESS(1,COLUMN(Table_Repeating_Question_Sets[[#This Row],[Count 3]]),4),"1","")&amp;ROW(Table_Repeating_Question_Sets[[#This Row],[Count 3]])+1))+IF(Table_Repeating_Question_Sets[[#This Row],[Value 3]]&lt;&gt;"",1,0))</f>
        <v/>
      </c>
      <c r="BA9"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9"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9" s="3" t="str">
        <f ca="1">IF(Table_Repeating_Question_Sets[[#This Row],[Header]]="Yes","",_xlfn.NUMBERVALUE(INDIRECT(SUBSTITUTE(ADDRESS(1,COLUMN(Table_Repeating_Question_Sets[[#This Row],[Count 4]]),4),"1","")&amp;ROW(Table_Repeating_Question_Sets[[#This Row],[Count 4]])+1))+IF(Table_Repeating_Question_Sets[[#This Row],[Value 4]]&lt;&gt;"",1,0))</f>
        <v/>
      </c>
      <c r="BD9"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9"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9" s="3" t="str">
        <f ca="1">IF(Table_Repeating_Question_Sets[[#This Row],[Header]]="Yes","",_xlfn.NUMBERVALUE(INDIRECT(SUBSTITUTE(ADDRESS(1,COLUMN(Table_Repeating_Question_Sets[[#This Row],[Count 5]]),4),"1","")&amp;ROW(Table_Repeating_Question_Sets[[#This Row],[Count 5]])+1))+IF(Table_Repeating_Question_Sets[[#This Row],[Value 5]]&lt;&gt;"",1,0))</f>
        <v/>
      </c>
      <c r="BG9"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9"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9" s="3" t="str">
        <f ca="1">IF(Table_Repeating_Question_Sets[[#This Row],[Header]]="Yes","",_xlfn.NUMBERVALUE(INDIRECT(SUBSTITUTE(ADDRESS(1,COLUMN(Table_Repeating_Question_Sets[[#This Row],[Count 6]]),4),"1","")&amp;ROW(Table_Repeating_Question_Sets[[#This Row],[Count 6]])+1))+IF(Table_Repeating_Question_Sets[[#This Row],[Value 6]]&lt;&gt;"",1,0))</f>
        <v/>
      </c>
      <c r="BJ9"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9"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9" s="3" t="str">
        <f ca="1">IF(Table_Repeating_Question_Sets[[#This Row],[Header]]="Yes","",_xlfn.NUMBERVALUE(INDIRECT(SUBSTITUTE(ADDRESS(1,COLUMN(Table_Repeating_Question_Sets[[#This Row],[Count 7]]),4),"1","")&amp;ROW(Table_Repeating_Question_Sets[[#This Row],[Count 7]])+1))+IF(Table_Repeating_Question_Sets[[#This Row],[Value 7]]&lt;&gt;"",1,0))</f>
        <v/>
      </c>
      <c r="BM9"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9"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9" s="3" t="str">
        <f ca="1">IF(Table_Repeating_Question_Sets[[#This Row],[Header]]="Yes","",_xlfn.NUMBERVALUE(INDIRECT(SUBSTITUTE(ADDRESS(1,COLUMN(Table_Repeating_Question_Sets[[#This Row],[Count 8]]),4),"1","")&amp;ROW(Table_Repeating_Question_Sets[[#This Row],[Count 8]])+1))+IF(Table_Repeating_Question_Sets[[#This Row],[Value 8]]&lt;&gt;"",1,0))</f>
        <v/>
      </c>
      <c r="BP9"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9"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9" s="3" t="str">
        <f ca="1">IF(Table_Repeating_Question_Sets[[#This Row],[Header]]="Yes","",_xlfn.NUMBERVALUE(INDIRECT(SUBSTITUTE(ADDRESS(1,COLUMN(Table_Repeating_Question_Sets[[#This Row],[Count 9]]),4),"1","")&amp;ROW(Table_Repeating_Question_Sets[[#This Row],[Count 9]])+1))+IF(Table_Repeating_Question_Sets[[#This Row],[Value 9]]&lt;&gt;"",1,0))</f>
        <v/>
      </c>
      <c r="BS9"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9"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9" s="3" t="str">
        <f ca="1">IF(Table_Repeating_Question_Sets[[#This Row],[Header]]="Yes","",_xlfn.NUMBERVALUE(INDIRECT(SUBSTITUTE(ADDRESS(1,COLUMN(Table_Repeating_Question_Sets[[#This Row],[Count 10]]),4),"1","")&amp;ROW(Table_Repeating_Question_Sets[[#This Row],[Count 10]])+1))+IF(Table_Repeating_Question_Sets[[#This Row],[Value 10]]&lt;&gt;"",1,0))</f>
        <v/>
      </c>
      <c r="BV9"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9"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9"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9"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9"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9"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9" s="3" t="str">
        <f t="array" aca="1" ref="CB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9"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9"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9"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9" s="3" t="str">
        <f xml:space="preserve">
IF(Table_Repeating_Question_Sets[[#This Row],[Row]]="Yes","]},{""className"": ""row"",""fieldGroup"": [","")&amp;
Table_Repeating_Question_Sets[[#This Row],[Config Field]]</f>
        <v/>
      </c>
      <c r="CG9"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H9"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9</v>
      </c>
      <c r="CI9" s="28" t="str">
        <f>IF(AND(Table_Repeating_Question_Sets[[#This Row],[Header]]="",Table_Repeating_Question_Sets[[#This Row],[Property]]&lt;&gt;"",Table_Repeating_Question_Sets[[#This Row],[Field Type]]&lt;&gt;""),
""""&amp;Table_Repeating_Question_Sets[[#This Row],[Key]]&amp;"""","")</f>
        <v/>
      </c>
      <c r="CJ9"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K9" s="3" t="str">
        <f ca="1">IF(ISNUMBER(Table_Repeating_Question_Sets[[#This Row],[Config Use Row]]),INDEX(Table_Repeating_Question_Sets[Config Rollup],Table_Repeating_Question_Sets[[#This Row],[Config Use Row]]),"")</f>
        <v>"repeating5":[{"className": "row","fieldGroup":[]}],</v>
      </c>
      <c r="CL9" s="28" t="str">
        <f ca="1">IF(ISNUMBER(Table_Repeating_Question_Sets[[#This Row],[Config Use Row]]),INDEX(Table_Repeating_Question_Sets[Config Keys Nested Rollup],Table_Repeating_Question_Sets[[#This Row],[Config Use Row]]),"")</f>
        <v>"repeating5":[],</v>
      </c>
    </row>
    <row r="10" spans="2:90" s="12" customFormat="1" ht="21" hidden="1" customHeight="1">
      <c r="B10" s="7"/>
      <c r="C10" s="7"/>
      <c r="D10"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3</v>
      </c>
      <c r="E10"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7" t="str">
        <f ca="1">IF(Table_Repeating_Question_Sets[[#This Row],[Header]]="Yes","",IF(INDIRECT(SUBSTITUTE(ADDRESS(1,COLUMN(),4),"1","")&amp;ROW()-1)="",
INDIRECT(SUBSTITUTE(ADDRESS(1,COLUMN(Table_Repeating_Question_Sets[[#This Row],[Property]]),4),"1","")&amp;ROW()-1),INDIRECT(SUBSTITUTE(ADDRESS(1,COLUMN(),4),"1","")&amp;ROW()-1)))</f>
        <v>Repeating 3</v>
      </c>
      <c r="G10"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7" t="str">
        <f>IF(Table_Repeating_Question_Sets[[#This Row],[Header]]="Yes","",IF(Table_Repeating_Question_Sets[[#This Row],[Property]]&lt;&gt;"",SUBSTITUTE(Table_Repeating_Question_Sets[[#This Row],[Property]]," ",""),""))</f>
        <v/>
      </c>
      <c r="I10" s="50"/>
      <c r="J10" s="50"/>
      <c r="K10" s="50"/>
      <c r="L10" s="50"/>
      <c r="M10" s="50"/>
      <c r="N10" s="50"/>
      <c r="O10" s="50"/>
      <c r="P10" s="50"/>
      <c r="Q10" s="50"/>
      <c r="R10" s="50"/>
      <c r="S10"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1">
        <f>IF(Table_Repeating_Question_Sets[[#This Row],[Header]]&lt;&gt;"Yes",COUNTA(Table_Repeating_Question_Sets[[#This Row],[Value 1]:[Value 10]]),"")</f>
        <v>0</v>
      </c>
      <c r="U10" s="7"/>
      <c r="V10" s="7"/>
      <c r="W10" s="7"/>
      <c r="X10" s="44"/>
      <c r="Y10" s="7"/>
      <c r="Z10" s="7"/>
      <c r="AA10" s="7"/>
      <c r="AB10" s="7"/>
      <c r="AC10" s="7"/>
      <c r="AD10" s="7"/>
      <c r="AE10" s="7"/>
      <c r="AF10" s="7"/>
      <c r="AG10" s="7"/>
      <c r="AH10" s="7"/>
      <c r="AI10" s="7"/>
      <c r="AJ10" s="7"/>
      <c r="AK10" s="7"/>
      <c r="AL10" s="7"/>
      <c r="AM10" s="7"/>
      <c r="AN10" s="7"/>
      <c r="AO10" s="7"/>
      <c r="AP10" s="7"/>
      <c r="AQ10" s="7"/>
      <c r="AR10" s="7"/>
      <c r="AS10" s="7"/>
      <c r="AT10" s="7">
        <f ca="1">IF(Table_Repeating_Question_Sets[[#This Row],[Header]]="Yes","",_xlfn.NUMBERVALUE(INDIRECT(SUBSTITUTE(ADDRESS(1,COLUMN(Table_Repeating_Question_Sets[[#This Row],[Count 1]]),4),"1","")&amp;ROW(Table_Repeating_Question_Sets[[#This Row],[Count 1]])+1))+IF(Table_Repeating_Question_Sets[[#This Row],[Value 1]]&lt;&gt;"",1,0))</f>
        <v>0</v>
      </c>
      <c r="AU10"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0"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0" s="7">
        <f ca="1">IF(Table_Repeating_Question_Sets[[#This Row],[Header]]="Yes","",_xlfn.NUMBERVALUE(INDIRECT(SUBSTITUTE(ADDRESS(1,COLUMN(Table_Repeating_Question_Sets[[#This Row],[Count 2]]),4),"1","")&amp;ROW(Table_Repeating_Question_Sets[[#This Row],[Count 2]])+1))+IF(Table_Repeating_Question_Sets[[#This Row],[Value 2]]&lt;&gt;"",1,0))</f>
        <v>0</v>
      </c>
      <c r="AX10"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0"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0" s="7">
        <f ca="1">IF(Table_Repeating_Question_Sets[[#This Row],[Header]]="Yes","",_xlfn.NUMBERVALUE(INDIRECT(SUBSTITUTE(ADDRESS(1,COLUMN(Table_Repeating_Question_Sets[[#This Row],[Count 3]]),4),"1","")&amp;ROW(Table_Repeating_Question_Sets[[#This Row],[Count 3]])+1))+IF(Table_Repeating_Question_Sets[[#This Row],[Value 3]]&lt;&gt;"",1,0))</f>
        <v>0</v>
      </c>
      <c r="BA10"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0"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0" s="7">
        <f ca="1">IF(Table_Repeating_Question_Sets[[#This Row],[Header]]="Yes","",_xlfn.NUMBERVALUE(INDIRECT(SUBSTITUTE(ADDRESS(1,COLUMN(Table_Repeating_Question_Sets[[#This Row],[Count 4]]),4),"1","")&amp;ROW(Table_Repeating_Question_Sets[[#This Row],[Count 4]])+1))+IF(Table_Repeating_Question_Sets[[#This Row],[Value 4]]&lt;&gt;"",1,0))</f>
        <v>0</v>
      </c>
      <c r="BD10"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0"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0" s="7">
        <f ca="1">IF(Table_Repeating_Question_Sets[[#This Row],[Header]]="Yes","",_xlfn.NUMBERVALUE(INDIRECT(SUBSTITUTE(ADDRESS(1,COLUMN(Table_Repeating_Question_Sets[[#This Row],[Count 5]]),4),"1","")&amp;ROW(Table_Repeating_Question_Sets[[#This Row],[Count 5]])+1))+IF(Table_Repeating_Question_Sets[[#This Row],[Value 5]]&lt;&gt;"",1,0))</f>
        <v>0</v>
      </c>
      <c r="BG10"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0"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0" s="7">
        <f ca="1">IF(Table_Repeating_Question_Sets[[#This Row],[Header]]="Yes","",_xlfn.NUMBERVALUE(INDIRECT(SUBSTITUTE(ADDRESS(1,COLUMN(Table_Repeating_Question_Sets[[#This Row],[Count 6]]),4),"1","")&amp;ROW(Table_Repeating_Question_Sets[[#This Row],[Count 6]])+1))+IF(Table_Repeating_Question_Sets[[#This Row],[Value 6]]&lt;&gt;"",1,0))</f>
        <v>0</v>
      </c>
      <c r="BJ10"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0"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0" s="7">
        <f ca="1">IF(Table_Repeating_Question_Sets[[#This Row],[Header]]="Yes","",_xlfn.NUMBERVALUE(INDIRECT(SUBSTITUTE(ADDRESS(1,COLUMN(Table_Repeating_Question_Sets[[#This Row],[Count 7]]),4),"1","")&amp;ROW(Table_Repeating_Question_Sets[[#This Row],[Count 7]])+1))+IF(Table_Repeating_Question_Sets[[#This Row],[Value 7]]&lt;&gt;"",1,0))</f>
        <v>0</v>
      </c>
      <c r="BM10"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0"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0" s="7">
        <f ca="1">IF(Table_Repeating_Question_Sets[[#This Row],[Header]]="Yes","",_xlfn.NUMBERVALUE(INDIRECT(SUBSTITUTE(ADDRESS(1,COLUMN(Table_Repeating_Question_Sets[[#This Row],[Count 8]]),4),"1","")&amp;ROW(Table_Repeating_Question_Sets[[#This Row],[Count 8]])+1))+IF(Table_Repeating_Question_Sets[[#This Row],[Value 8]]&lt;&gt;"",1,0))</f>
        <v>0</v>
      </c>
      <c r="BP10"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0"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0" s="7">
        <f ca="1">IF(Table_Repeating_Question_Sets[[#This Row],[Header]]="Yes","",_xlfn.NUMBERVALUE(INDIRECT(SUBSTITUTE(ADDRESS(1,COLUMN(Table_Repeating_Question_Sets[[#This Row],[Count 9]]),4),"1","")&amp;ROW(Table_Repeating_Question_Sets[[#This Row],[Count 9]])+1))+IF(Table_Repeating_Question_Sets[[#This Row],[Value 9]]&lt;&gt;"",1,0))</f>
        <v>0</v>
      </c>
      <c r="BS10"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0"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0" s="7">
        <f ca="1">IF(Table_Repeating_Question_Sets[[#This Row],[Header]]="Yes","",_xlfn.NUMBERVALUE(INDIRECT(SUBSTITUTE(ADDRESS(1,COLUMN(Table_Repeating_Question_Sets[[#This Row],[Count 10]]),4),"1","")&amp;ROW(Table_Repeating_Question_Sets[[#This Row],[Count 10]])+1))+IF(Table_Repeating_Question_Sets[[#This Row],[Value 10]]&lt;&gt;"",1,0))</f>
        <v>0</v>
      </c>
      <c r="BV10"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0"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0"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0"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0"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0" s="7" t="str">
        <f t="array" aca="1" ref="CB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0"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0"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0"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0" s="7" t="str">
        <f xml:space="preserve">
IF(Table_Repeating_Question_Sets[[#This Row],[Row]]="Yes","]},{""className"": ""row"",""fieldGroup"": [","")&amp;
Table_Repeating_Question_Sets[[#This Row],[Config Field]]</f>
        <v/>
      </c>
      <c r="CG10"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0"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0" s="7" t="str">
        <f>IF(AND(Table_Repeating_Question_Sets[[#This Row],[Header]]="",Table_Repeating_Question_Sets[[#This Row],[Property]]&lt;&gt;"",Table_Repeating_Question_Sets[[#This Row],[Field Type]]&lt;&gt;""),
""""&amp;Table_Repeating_Question_Sets[[#This Row],[Key]]&amp;"""","")</f>
        <v/>
      </c>
      <c r="CJ10"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0" s="7" t="str">
        <f ca="1">IF(ISNUMBER(Table_Repeating_Question_Sets[[#This Row],[Config Use Row]]),INDEX(Table_Repeating_Question_Sets[Config Rollup],Table_Repeating_Question_Sets[[#This Row],[Config Use Row]]),"")</f>
        <v/>
      </c>
      <c r="CL10" s="7" t="str">
        <f ca="1">IF(ISNUMBER(Table_Repeating_Question_Sets[[#This Row],[Config Use Row]]),INDEX(Table_Repeating_Question_Sets[Config Keys Nested Rollup],Table_Repeating_Question_Sets[[#This Row],[Config Use Row]]),"")</f>
        <v/>
      </c>
    </row>
    <row r="11" spans="2:90" ht="29.25" thickBot="1">
      <c r="B11" s="28" t="s">
        <v>230</v>
      </c>
      <c r="C11" s="3" t="s">
        <v>71</v>
      </c>
      <c r="D11"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1" s="3" t="str">
        <f>IF(Table_Repeating_Question_Sets[[#This Row],[Header]]="Yes","",IF(Table_Repeating_Question_Sets[[#This Row],[Property]]&lt;&gt;"",SUBSTITUTE(Table_Repeating_Question_Sets[[#This Row],[Property]]," ",""),""))</f>
        <v/>
      </c>
      <c r="I11" s="33"/>
      <c r="J11" s="33"/>
      <c r="K11" s="33"/>
      <c r="L11" s="33"/>
      <c r="M11" s="33"/>
      <c r="N11" s="33"/>
      <c r="O11" s="33"/>
      <c r="P11" s="33"/>
      <c r="Q11" s="33"/>
      <c r="R11" s="33"/>
      <c r="S11"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18" t="str">
        <f>IF(Table_Repeating_Question_Sets[[#This Row],[Header]]&lt;&gt;"Yes",COUNTA(Table_Repeating_Question_Sets[[#This Row],[Value 1]:[Value 10]]),"")</f>
        <v/>
      </c>
      <c r="U11" s="3"/>
      <c r="V11" s="3"/>
      <c r="W11" s="3"/>
      <c r="X11" s="43"/>
      <c r="Y11" s="3"/>
      <c r="Z11" s="3"/>
      <c r="AA11" s="3"/>
      <c r="AB11" s="3"/>
      <c r="AC11" s="3"/>
      <c r="AD11" s="3"/>
      <c r="AE11" s="3"/>
      <c r="AF11" s="3"/>
      <c r="AG11" s="3"/>
      <c r="AH11" s="3"/>
      <c r="AI11" s="3"/>
      <c r="AJ11" s="3"/>
      <c r="AK11" s="3"/>
      <c r="AL11" s="3"/>
      <c r="AM11" s="3"/>
      <c r="AN11" s="3"/>
      <c r="AO11" s="3"/>
      <c r="AP11" s="3"/>
      <c r="AQ11" s="3"/>
      <c r="AR11" s="3"/>
      <c r="AS11" s="3"/>
      <c r="AT11" s="3" t="str">
        <f ca="1">IF(Table_Repeating_Question_Sets[[#This Row],[Header]]="Yes","",_xlfn.NUMBERVALUE(INDIRECT(SUBSTITUTE(ADDRESS(1,COLUMN(Table_Repeating_Question_Sets[[#This Row],[Count 1]]),4),"1","")&amp;ROW(Table_Repeating_Question_Sets[[#This Row],[Count 1]])+1))+IF(Table_Repeating_Question_Sets[[#This Row],[Value 1]]&lt;&gt;"",1,0))</f>
        <v/>
      </c>
      <c r="AU11"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1" s="3" t="str">
        <f ca="1">IF(Table_Repeating_Question_Sets[[#This Row],[Header]]="Yes","",_xlfn.NUMBERVALUE(INDIRECT(SUBSTITUTE(ADDRESS(1,COLUMN(Table_Repeating_Question_Sets[[#This Row],[Count 2]]),4),"1","")&amp;ROW(Table_Repeating_Question_Sets[[#This Row],[Count 2]])+1))+IF(Table_Repeating_Question_Sets[[#This Row],[Value 2]]&lt;&gt;"",1,0))</f>
        <v/>
      </c>
      <c r="AX11"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1" s="3" t="str">
        <f ca="1">IF(Table_Repeating_Question_Sets[[#This Row],[Header]]="Yes","",_xlfn.NUMBERVALUE(INDIRECT(SUBSTITUTE(ADDRESS(1,COLUMN(Table_Repeating_Question_Sets[[#This Row],[Count 3]]),4),"1","")&amp;ROW(Table_Repeating_Question_Sets[[#This Row],[Count 3]])+1))+IF(Table_Repeating_Question_Sets[[#This Row],[Value 3]]&lt;&gt;"",1,0))</f>
        <v/>
      </c>
      <c r="BA11"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1" s="3" t="str">
        <f ca="1">IF(Table_Repeating_Question_Sets[[#This Row],[Header]]="Yes","",_xlfn.NUMBERVALUE(INDIRECT(SUBSTITUTE(ADDRESS(1,COLUMN(Table_Repeating_Question_Sets[[#This Row],[Count 4]]),4),"1","")&amp;ROW(Table_Repeating_Question_Sets[[#This Row],[Count 4]])+1))+IF(Table_Repeating_Question_Sets[[#This Row],[Value 4]]&lt;&gt;"",1,0))</f>
        <v/>
      </c>
      <c r="BD11"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1" s="3" t="str">
        <f ca="1">IF(Table_Repeating_Question_Sets[[#This Row],[Header]]="Yes","",_xlfn.NUMBERVALUE(INDIRECT(SUBSTITUTE(ADDRESS(1,COLUMN(Table_Repeating_Question_Sets[[#This Row],[Count 5]]),4),"1","")&amp;ROW(Table_Repeating_Question_Sets[[#This Row],[Count 5]])+1))+IF(Table_Repeating_Question_Sets[[#This Row],[Value 5]]&lt;&gt;"",1,0))</f>
        <v/>
      </c>
      <c r="BG11"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1" s="3" t="str">
        <f ca="1">IF(Table_Repeating_Question_Sets[[#This Row],[Header]]="Yes","",_xlfn.NUMBERVALUE(INDIRECT(SUBSTITUTE(ADDRESS(1,COLUMN(Table_Repeating_Question_Sets[[#This Row],[Count 6]]),4),"1","")&amp;ROW(Table_Repeating_Question_Sets[[#This Row],[Count 6]])+1))+IF(Table_Repeating_Question_Sets[[#This Row],[Value 6]]&lt;&gt;"",1,0))</f>
        <v/>
      </c>
      <c r="BJ11"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1" s="3" t="str">
        <f ca="1">IF(Table_Repeating_Question_Sets[[#This Row],[Header]]="Yes","",_xlfn.NUMBERVALUE(INDIRECT(SUBSTITUTE(ADDRESS(1,COLUMN(Table_Repeating_Question_Sets[[#This Row],[Count 7]]),4),"1","")&amp;ROW(Table_Repeating_Question_Sets[[#This Row],[Count 7]])+1))+IF(Table_Repeating_Question_Sets[[#This Row],[Value 7]]&lt;&gt;"",1,0))</f>
        <v/>
      </c>
      <c r="BM11"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1" s="3" t="str">
        <f ca="1">IF(Table_Repeating_Question_Sets[[#This Row],[Header]]="Yes","",_xlfn.NUMBERVALUE(INDIRECT(SUBSTITUTE(ADDRESS(1,COLUMN(Table_Repeating_Question_Sets[[#This Row],[Count 8]]),4),"1","")&amp;ROW(Table_Repeating_Question_Sets[[#This Row],[Count 8]])+1))+IF(Table_Repeating_Question_Sets[[#This Row],[Value 8]]&lt;&gt;"",1,0))</f>
        <v/>
      </c>
      <c r="BP11"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1" s="3" t="str">
        <f ca="1">IF(Table_Repeating_Question_Sets[[#This Row],[Header]]="Yes","",_xlfn.NUMBERVALUE(INDIRECT(SUBSTITUTE(ADDRESS(1,COLUMN(Table_Repeating_Question_Sets[[#This Row],[Count 9]]),4),"1","")&amp;ROW(Table_Repeating_Question_Sets[[#This Row],[Count 9]])+1))+IF(Table_Repeating_Question_Sets[[#This Row],[Value 9]]&lt;&gt;"",1,0))</f>
        <v/>
      </c>
      <c r="BS11"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1" s="3" t="str">
        <f ca="1">IF(Table_Repeating_Question_Sets[[#This Row],[Header]]="Yes","",_xlfn.NUMBERVALUE(INDIRECT(SUBSTITUTE(ADDRESS(1,COLUMN(Table_Repeating_Question_Sets[[#This Row],[Count 10]]),4),"1","")&amp;ROW(Table_Repeating_Question_Sets[[#This Row],[Count 10]])+1))+IF(Table_Repeating_Question_Sets[[#This Row],[Value 10]]&lt;&gt;"",1,0))</f>
        <v/>
      </c>
      <c r="BV11"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1"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1"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11" s="3" t="str">
        <f t="array" aca="1" ref="CB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1" s="3" t="str">
        <f xml:space="preserve">
IF(Table_Repeating_Question_Sets[[#This Row],[Row]]="Yes","]},{""className"": ""row"",""fieldGroup"": [","")&amp;
Table_Repeating_Question_Sets[[#This Row],[Config Field]]</f>
        <v/>
      </c>
      <c r="CG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H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1" s="28" t="str">
        <f>IF(AND(Table_Repeating_Question_Sets[[#This Row],[Header]]="",Table_Repeating_Question_Sets[[#This Row],[Property]]&lt;&gt;"",Table_Repeating_Question_Sets[[#This Row],[Field Type]]&lt;&gt;""),
""""&amp;Table_Repeating_Question_Sets[[#This Row],[Key]]&amp;"""","")</f>
        <v/>
      </c>
      <c r="CJ11"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K11" s="3" t="str">
        <f ca="1">IF(ISNUMBER(Table_Repeating_Question_Sets[[#This Row],[Config Use Row]]),INDEX(Table_Repeating_Question_Sets[Config Rollup],Table_Repeating_Question_Sets[[#This Row],[Config Use Row]]),"")</f>
        <v/>
      </c>
      <c r="CL11" s="28" t="str">
        <f ca="1">IF(ISNUMBER(Table_Repeating_Question_Sets[[#This Row],[Config Use Row]]),INDEX(Table_Repeating_Question_Sets[Config Keys Nested Rollup],Table_Repeating_Question_Sets[[#This Row],[Config Use Row]]),"")</f>
        <v/>
      </c>
    </row>
    <row r="12" spans="2:90" s="12" customFormat="1" ht="21" hidden="1" customHeight="1">
      <c r="B12" s="7"/>
      <c r="C12" s="7"/>
      <c r="D12"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4</v>
      </c>
      <c r="E12"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7" t="str">
        <f ca="1">IF(Table_Repeating_Question_Sets[[#This Row],[Header]]="Yes","",IF(INDIRECT(SUBSTITUTE(ADDRESS(1,COLUMN(),4),"1","")&amp;ROW()-1)="",
INDIRECT(SUBSTITUTE(ADDRESS(1,COLUMN(Table_Repeating_Question_Sets[[#This Row],[Property]]),4),"1","")&amp;ROW()-1),INDIRECT(SUBSTITUTE(ADDRESS(1,COLUMN(),4),"1","")&amp;ROW()-1)))</f>
        <v>Repeating 4</v>
      </c>
      <c r="G12"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7" t="str">
        <f>IF(Table_Repeating_Question_Sets[[#This Row],[Header]]="Yes","",IF(Table_Repeating_Question_Sets[[#This Row],[Property]]&lt;&gt;"",SUBSTITUTE(Table_Repeating_Question_Sets[[#This Row],[Property]]," ",""),""))</f>
        <v/>
      </c>
      <c r="I12" s="50"/>
      <c r="J12" s="50"/>
      <c r="K12" s="50"/>
      <c r="L12" s="50"/>
      <c r="M12" s="50"/>
      <c r="N12" s="50"/>
      <c r="O12" s="50"/>
      <c r="P12" s="50"/>
      <c r="Q12" s="50"/>
      <c r="R12" s="50"/>
      <c r="S12"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1">
        <f>IF(Table_Repeating_Question_Sets[[#This Row],[Header]]&lt;&gt;"Yes",COUNTA(Table_Repeating_Question_Sets[[#This Row],[Value 1]:[Value 10]]),"")</f>
        <v>0</v>
      </c>
      <c r="U12" s="7"/>
      <c r="V12" s="7"/>
      <c r="W12" s="7"/>
      <c r="X12" s="44"/>
      <c r="Y12" s="7"/>
      <c r="Z12" s="7"/>
      <c r="AA12" s="7"/>
      <c r="AB12" s="7"/>
      <c r="AC12" s="7"/>
      <c r="AD12" s="7"/>
      <c r="AE12" s="7"/>
      <c r="AF12" s="7"/>
      <c r="AG12" s="7"/>
      <c r="AH12" s="7"/>
      <c r="AI12" s="7"/>
      <c r="AJ12" s="7"/>
      <c r="AK12" s="7"/>
      <c r="AL12" s="7"/>
      <c r="AM12" s="7"/>
      <c r="AN12" s="7"/>
      <c r="AO12" s="7"/>
      <c r="AP12" s="7"/>
      <c r="AQ12" s="7"/>
      <c r="AR12" s="7"/>
      <c r="AS12" s="7"/>
      <c r="AT12" s="7">
        <f ca="1">IF(Table_Repeating_Question_Sets[[#This Row],[Header]]="Yes","",_xlfn.NUMBERVALUE(INDIRECT(SUBSTITUTE(ADDRESS(1,COLUMN(Table_Repeating_Question_Sets[[#This Row],[Count 1]]),4),"1","")&amp;ROW(Table_Repeating_Question_Sets[[#This Row],[Count 1]])+1))+IF(Table_Repeating_Question_Sets[[#This Row],[Value 1]]&lt;&gt;"",1,0))</f>
        <v>0</v>
      </c>
      <c r="AU12"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2"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2" s="7">
        <f ca="1">IF(Table_Repeating_Question_Sets[[#This Row],[Header]]="Yes","",_xlfn.NUMBERVALUE(INDIRECT(SUBSTITUTE(ADDRESS(1,COLUMN(Table_Repeating_Question_Sets[[#This Row],[Count 2]]),4),"1","")&amp;ROW(Table_Repeating_Question_Sets[[#This Row],[Count 2]])+1))+IF(Table_Repeating_Question_Sets[[#This Row],[Value 2]]&lt;&gt;"",1,0))</f>
        <v>0</v>
      </c>
      <c r="AX12"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2"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2" s="7">
        <f ca="1">IF(Table_Repeating_Question_Sets[[#This Row],[Header]]="Yes","",_xlfn.NUMBERVALUE(INDIRECT(SUBSTITUTE(ADDRESS(1,COLUMN(Table_Repeating_Question_Sets[[#This Row],[Count 3]]),4),"1","")&amp;ROW(Table_Repeating_Question_Sets[[#This Row],[Count 3]])+1))+IF(Table_Repeating_Question_Sets[[#This Row],[Value 3]]&lt;&gt;"",1,0))</f>
        <v>0</v>
      </c>
      <c r="BA12"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2"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2" s="7">
        <f ca="1">IF(Table_Repeating_Question_Sets[[#This Row],[Header]]="Yes","",_xlfn.NUMBERVALUE(INDIRECT(SUBSTITUTE(ADDRESS(1,COLUMN(Table_Repeating_Question_Sets[[#This Row],[Count 4]]),4),"1","")&amp;ROW(Table_Repeating_Question_Sets[[#This Row],[Count 4]])+1))+IF(Table_Repeating_Question_Sets[[#This Row],[Value 4]]&lt;&gt;"",1,0))</f>
        <v>0</v>
      </c>
      <c r="BD12"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2"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2" s="7">
        <f ca="1">IF(Table_Repeating_Question_Sets[[#This Row],[Header]]="Yes","",_xlfn.NUMBERVALUE(INDIRECT(SUBSTITUTE(ADDRESS(1,COLUMN(Table_Repeating_Question_Sets[[#This Row],[Count 5]]),4),"1","")&amp;ROW(Table_Repeating_Question_Sets[[#This Row],[Count 5]])+1))+IF(Table_Repeating_Question_Sets[[#This Row],[Value 5]]&lt;&gt;"",1,0))</f>
        <v>0</v>
      </c>
      <c r="BG12"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2"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2" s="7">
        <f ca="1">IF(Table_Repeating_Question_Sets[[#This Row],[Header]]="Yes","",_xlfn.NUMBERVALUE(INDIRECT(SUBSTITUTE(ADDRESS(1,COLUMN(Table_Repeating_Question_Sets[[#This Row],[Count 6]]),4),"1","")&amp;ROW(Table_Repeating_Question_Sets[[#This Row],[Count 6]])+1))+IF(Table_Repeating_Question_Sets[[#This Row],[Value 6]]&lt;&gt;"",1,0))</f>
        <v>0</v>
      </c>
      <c r="BJ12"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2"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2" s="7">
        <f ca="1">IF(Table_Repeating_Question_Sets[[#This Row],[Header]]="Yes","",_xlfn.NUMBERVALUE(INDIRECT(SUBSTITUTE(ADDRESS(1,COLUMN(Table_Repeating_Question_Sets[[#This Row],[Count 7]]),4),"1","")&amp;ROW(Table_Repeating_Question_Sets[[#This Row],[Count 7]])+1))+IF(Table_Repeating_Question_Sets[[#This Row],[Value 7]]&lt;&gt;"",1,0))</f>
        <v>0</v>
      </c>
      <c r="BM12"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2"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2" s="7">
        <f ca="1">IF(Table_Repeating_Question_Sets[[#This Row],[Header]]="Yes","",_xlfn.NUMBERVALUE(INDIRECT(SUBSTITUTE(ADDRESS(1,COLUMN(Table_Repeating_Question_Sets[[#This Row],[Count 8]]),4),"1","")&amp;ROW(Table_Repeating_Question_Sets[[#This Row],[Count 8]])+1))+IF(Table_Repeating_Question_Sets[[#This Row],[Value 8]]&lt;&gt;"",1,0))</f>
        <v>0</v>
      </c>
      <c r="BP12"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2"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2" s="7">
        <f ca="1">IF(Table_Repeating_Question_Sets[[#This Row],[Header]]="Yes","",_xlfn.NUMBERVALUE(INDIRECT(SUBSTITUTE(ADDRESS(1,COLUMN(Table_Repeating_Question_Sets[[#This Row],[Count 9]]),4),"1","")&amp;ROW(Table_Repeating_Question_Sets[[#This Row],[Count 9]])+1))+IF(Table_Repeating_Question_Sets[[#This Row],[Value 9]]&lt;&gt;"",1,0))</f>
        <v>0</v>
      </c>
      <c r="BS12"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2"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2" s="7">
        <f ca="1">IF(Table_Repeating_Question_Sets[[#This Row],[Header]]="Yes","",_xlfn.NUMBERVALUE(INDIRECT(SUBSTITUTE(ADDRESS(1,COLUMN(Table_Repeating_Question_Sets[[#This Row],[Count 10]]),4),"1","")&amp;ROW(Table_Repeating_Question_Sets[[#This Row],[Count 10]])+1))+IF(Table_Repeating_Question_Sets[[#This Row],[Value 10]]&lt;&gt;"",1,0))</f>
        <v>0</v>
      </c>
      <c r="BV12"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2"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2"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2"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2"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2" s="7" t="str">
        <f t="array" aca="1" ref="CB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2"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2"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2"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2" s="7" t="str">
        <f xml:space="preserve">
IF(Table_Repeating_Question_Sets[[#This Row],[Row]]="Yes","]},{""className"": ""row"",""fieldGroup"": [","")&amp;
Table_Repeating_Question_Sets[[#This Row],[Config Field]]</f>
        <v/>
      </c>
      <c r="CG12"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2"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2" s="7" t="str">
        <f>IF(AND(Table_Repeating_Question_Sets[[#This Row],[Header]]="",Table_Repeating_Question_Sets[[#This Row],[Property]]&lt;&gt;"",Table_Repeating_Question_Sets[[#This Row],[Field Type]]&lt;&gt;""),
""""&amp;Table_Repeating_Question_Sets[[#This Row],[Key]]&amp;"""","")</f>
        <v/>
      </c>
      <c r="CJ12"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2" s="7" t="str">
        <f ca="1">IF(ISNUMBER(Table_Repeating_Question_Sets[[#This Row],[Config Use Row]]),INDEX(Table_Repeating_Question_Sets[Config Rollup],Table_Repeating_Question_Sets[[#This Row],[Config Use Row]]),"")</f>
        <v/>
      </c>
      <c r="CL12" s="7" t="str">
        <f ca="1">IF(ISNUMBER(Table_Repeating_Question_Sets[[#This Row],[Config Use Row]]),INDEX(Table_Repeating_Question_Sets[Config Keys Nested Rollup],Table_Repeating_Question_Sets[[#This Row],[Config Use Row]]),"")</f>
        <v/>
      </c>
    </row>
    <row r="13" spans="2:90" ht="29.25" thickBot="1">
      <c r="B13" s="28" t="s">
        <v>231</v>
      </c>
      <c r="C13" s="3" t="s">
        <v>71</v>
      </c>
      <c r="D13" s="3"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
      </c>
      <c r="E13"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3" s="3" t="str">
        <f ca="1">IF(Table_Repeating_Question_Sets[[#This Row],[Header]]="Yes","",IF(INDIRECT(SUBSTITUTE(ADDRESS(1,COLUMN(),4),"1","")&amp;ROW()-1)="",
INDIRECT(SUBSTITUTE(ADDRESS(1,COLUMN(Table_Repeating_Question_Sets[[#This Row],[Property]]),4),"1","")&amp;ROW()-1),INDIRECT(SUBSTITUTE(ADDRESS(1,COLUMN(),4),"1","")&amp;ROW()-1)))</f>
        <v/>
      </c>
      <c r="G13"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3" s="3" t="str">
        <f>IF(Table_Repeating_Question_Sets[[#This Row],[Header]]="Yes","",IF(Table_Repeating_Question_Sets[[#This Row],[Property]]&lt;&gt;"",SUBSTITUTE(Table_Repeating_Question_Sets[[#This Row],[Property]]," ",""),""))</f>
        <v/>
      </c>
      <c r="I13" s="33"/>
      <c r="J13" s="33"/>
      <c r="K13" s="33"/>
      <c r="L13" s="33"/>
      <c r="M13" s="33"/>
      <c r="N13" s="33"/>
      <c r="O13" s="33"/>
      <c r="P13" s="33"/>
      <c r="Q13" s="33"/>
      <c r="R13" s="33"/>
      <c r="S13"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3" s="18" t="str">
        <f>IF(Table_Repeating_Question_Sets[[#This Row],[Header]]&lt;&gt;"Yes",COUNTA(Table_Repeating_Question_Sets[[#This Row],[Value 1]:[Value 10]]),"")</f>
        <v/>
      </c>
      <c r="U13" s="3"/>
      <c r="V13" s="3"/>
      <c r="W13" s="3"/>
      <c r="X13" s="43"/>
      <c r="Y13" s="3"/>
      <c r="Z13" s="3"/>
      <c r="AA13" s="3"/>
      <c r="AB13" s="3"/>
      <c r="AC13" s="3"/>
      <c r="AD13" s="3"/>
      <c r="AE13" s="3"/>
      <c r="AF13" s="3"/>
      <c r="AG13" s="3"/>
      <c r="AH13" s="3"/>
      <c r="AI13" s="3"/>
      <c r="AJ13" s="3"/>
      <c r="AK13" s="3"/>
      <c r="AL13" s="3"/>
      <c r="AM13" s="3"/>
      <c r="AN13" s="3"/>
      <c r="AO13" s="3"/>
      <c r="AP13" s="3"/>
      <c r="AQ13" s="3"/>
      <c r="AR13" s="3"/>
      <c r="AS13" s="3"/>
      <c r="AT13" s="3" t="str">
        <f ca="1">IF(Table_Repeating_Question_Sets[[#This Row],[Header]]="Yes","",_xlfn.NUMBERVALUE(INDIRECT(SUBSTITUTE(ADDRESS(1,COLUMN(Table_Repeating_Question_Sets[[#This Row],[Count 1]]),4),"1","")&amp;ROW(Table_Repeating_Question_Sets[[#This Row],[Count 1]])+1))+IF(Table_Repeating_Question_Sets[[#This Row],[Value 1]]&lt;&gt;"",1,0))</f>
        <v/>
      </c>
      <c r="AU13"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AV13"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3" s="3" t="str">
        <f ca="1">IF(Table_Repeating_Question_Sets[[#This Row],[Header]]="Yes","",_xlfn.NUMBERVALUE(INDIRECT(SUBSTITUTE(ADDRESS(1,COLUMN(Table_Repeating_Question_Sets[[#This Row],[Count 2]]),4),"1","")&amp;ROW(Table_Repeating_Question_Sets[[#This Row],[Count 2]])+1))+IF(Table_Repeating_Question_Sets[[#This Row],[Value 2]]&lt;&gt;"",1,0))</f>
        <v/>
      </c>
      <c r="AX13"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AY13"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3" s="3" t="str">
        <f ca="1">IF(Table_Repeating_Question_Sets[[#This Row],[Header]]="Yes","",_xlfn.NUMBERVALUE(INDIRECT(SUBSTITUTE(ADDRESS(1,COLUMN(Table_Repeating_Question_Sets[[#This Row],[Count 3]]),4),"1","")&amp;ROW(Table_Repeating_Question_Sets[[#This Row],[Count 3]])+1))+IF(Table_Repeating_Question_Sets[[#This Row],[Value 3]]&lt;&gt;"",1,0))</f>
        <v/>
      </c>
      <c r="BA13"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B13"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3" s="3" t="str">
        <f ca="1">IF(Table_Repeating_Question_Sets[[#This Row],[Header]]="Yes","",_xlfn.NUMBERVALUE(INDIRECT(SUBSTITUTE(ADDRESS(1,COLUMN(Table_Repeating_Question_Sets[[#This Row],[Count 4]]),4),"1","")&amp;ROW(Table_Repeating_Question_Sets[[#This Row],[Count 4]])+1))+IF(Table_Repeating_Question_Sets[[#This Row],[Value 4]]&lt;&gt;"",1,0))</f>
        <v/>
      </c>
      <c r="BD13"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E13"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3" s="3" t="str">
        <f ca="1">IF(Table_Repeating_Question_Sets[[#This Row],[Header]]="Yes","",_xlfn.NUMBERVALUE(INDIRECT(SUBSTITUTE(ADDRESS(1,COLUMN(Table_Repeating_Question_Sets[[#This Row],[Count 5]]),4),"1","")&amp;ROW(Table_Repeating_Question_Sets[[#This Row],[Count 5]])+1))+IF(Table_Repeating_Question_Sets[[#This Row],[Value 5]]&lt;&gt;"",1,0))</f>
        <v/>
      </c>
      <c r="BG13"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H13"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3" s="3" t="str">
        <f ca="1">IF(Table_Repeating_Question_Sets[[#This Row],[Header]]="Yes","",_xlfn.NUMBERVALUE(INDIRECT(SUBSTITUTE(ADDRESS(1,COLUMN(Table_Repeating_Question_Sets[[#This Row],[Count 6]]),4),"1","")&amp;ROW(Table_Repeating_Question_Sets[[#This Row],[Count 6]])+1))+IF(Table_Repeating_Question_Sets[[#This Row],[Value 6]]&lt;&gt;"",1,0))</f>
        <v/>
      </c>
      <c r="BJ13"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K13"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3" s="3" t="str">
        <f ca="1">IF(Table_Repeating_Question_Sets[[#This Row],[Header]]="Yes","",_xlfn.NUMBERVALUE(INDIRECT(SUBSTITUTE(ADDRESS(1,COLUMN(Table_Repeating_Question_Sets[[#This Row],[Count 7]]),4),"1","")&amp;ROW(Table_Repeating_Question_Sets[[#This Row],[Count 7]])+1))+IF(Table_Repeating_Question_Sets[[#This Row],[Value 7]]&lt;&gt;"",1,0))</f>
        <v/>
      </c>
      <c r="BM13"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N13"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3" s="3" t="str">
        <f ca="1">IF(Table_Repeating_Question_Sets[[#This Row],[Header]]="Yes","",_xlfn.NUMBERVALUE(INDIRECT(SUBSTITUTE(ADDRESS(1,COLUMN(Table_Repeating_Question_Sets[[#This Row],[Count 8]]),4),"1","")&amp;ROW(Table_Repeating_Question_Sets[[#This Row],[Count 8]])+1))+IF(Table_Repeating_Question_Sets[[#This Row],[Value 8]]&lt;&gt;"",1,0))</f>
        <v/>
      </c>
      <c r="BP13"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Q13"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3" s="3" t="str">
        <f ca="1">IF(Table_Repeating_Question_Sets[[#This Row],[Header]]="Yes","",_xlfn.NUMBERVALUE(INDIRECT(SUBSTITUTE(ADDRESS(1,COLUMN(Table_Repeating_Question_Sets[[#This Row],[Count 9]]),4),"1","")&amp;ROW(Table_Repeating_Question_Sets[[#This Row],[Count 9]])+1))+IF(Table_Repeating_Question_Sets[[#This Row],[Value 9]]&lt;&gt;"",1,0))</f>
        <v/>
      </c>
      <c r="BS13"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T13"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3" s="3" t="str">
        <f ca="1">IF(Table_Repeating_Question_Sets[[#This Row],[Header]]="Yes","",_xlfn.NUMBERVALUE(INDIRECT(SUBSTITUTE(ADDRESS(1,COLUMN(Table_Repeating_Question_Sets[[#This Row],[Count 10]]),4),"1","")&amp;ROW(Table_Repeating_Question_Sets[[#This Row],[Count 10]])+1))+IF(Table_Repeating_Question_Sets[[#This Row],[Value 10]]&lt;&gt;"",1,0))</f>
        <v/>
      </c>
      <c r="BV13"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BW13"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3"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3"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3"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A13"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B13" s="3" t="str">
        <f t="array" aca="1" ref="CB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3"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3"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3"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3" s="3" t="str">
        <f xml:space="preserve">
IF(Table_Repeating_Question_Sets[[#This Row],[Row]]="Yes","]},{""className"": ""row"",""fieldGroup"": [","")&amp;
Table_Repeating_Question_Sets[[#This Row],[Config Field]]</f>
        <v/>
      </c>
      <c r="CG13"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H13"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3" s="28" t="str">
        <f>IF(AND(Table_Repeating_Question_Sets[[#This Row],[Header]]="",Table_Repeating_Question_Sets[[#This Row],[Property]]&lt;&gt;"",Table_Repeating_Question_Sets[[#This Row],[Field Type]]&lt;&gt;""),
""""&amp;Table_Repeating_Question_Sets[[#This Row],[Key]]&amp;"""","")</f>
        <v/>
      </c>
      <c r="CJ13"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K13" s="3" t="str">
        <f ca="1">IF(ISNUMBER(Table_Repeating_Question_Sets[[#This Row],[Config Use Row]]),INDEX(Table_Repeating_Question_Sets[Config Rollup],Table_Repeating_Question_Sets[[#This Row],[Config Use Row]]),"")</f>
        <v/>
      </c>
      <c r="CL13" s="28" t="str">
        <f ca="1">IF(ISNUMBER(Table_Repeating_Question_Sets[[#This Row],[Config Use Row]]),INDEX(Table_Repeating_Question_Sets[Config Keys Nested Rollup],Table_Repeating_Question_Sets[[#This Row],[Config Use Row]]),"")</f>
        <v/>
      </c>
    </row>
    <row r="14" spans="2:90" s="12" customFormat="1" ht="21" hidden="1" customHeight="1">
      <c r="B14" s="7"/>
      <c r="C14" s="7"/>
      <c r="D14" s="7" t="str">
        <f ca="1">IF(Table_Repeating_Question_Sets[[#This Row],[Header]]="Yes","",IF(INDIRECT(SUBSTITUTE(ADDRESS(1,COLUMN(),4),"1","")&amp;ROW()-1)="",IF(RIGHT(INDIRECT(SUBSTITUTE(ADDRESS(1,COLUMN(Table_Repeating_Question_Sets[[#This Row],[Property]]),4),"1","")&amp;ROW()-1),1)="s",LEFT(INDIRECT(SUBSTITUTE(ADDRESS(1,COLUMN(Table_Repeating_Question_Sets[[#This Row],[Property]]),4),"1","")&amp;ROW()-1),LEN(INDIRECT(SUBSTITUTE(ADDRESS(1,COLUMN(Table_Repeating_Question_Sets[[#This Row],[Property]]),4),"1","")&amp;ROW()-1))-1),INDIRECT(SUBSTITUTE(ADDRESS(1,COLUMN(Table_Repeating_Question_Sets[[#This Row],[Property]]),4),"1","")&amp;ROW()-1)),INDIRECT(SUBSTITUTE(ADDRESS(1,COLUMN(),4),"1","")&amp;ROW()-1)))</f>
        <v>Repeating 5</v>
      </c>
      <c r="E14"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4" s="7" t="str">
        <f ca="1">IF(Table_Repeating_Question_Sets[[#This Row],[Header]]="Yes","",IF(INDIRECT(SUBSTITUTE(ADDRESS(1,COLUMN(),4),"1","")&amp;ROW()-1)="",
INDIRECT(SUBSTITUTE(ADDRESS(1,COLUMN(Table_Repeating_Question_Sets[[#This Row],[Property]]),4),"1","")&amp;ROW()-1),INDIRECT(SUBSTITUTE(ADDRESS(1,COLUMN(),4),"1","")&amp;ROW()-1)))</f>
        <v>Repeating 5</v>
      </c>
      <c r="G14"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4" s="7" t="str">
        <f>IF(Table_Repeating_Question_Sets[[#This Row],[Header]]="Yes","",IF(Table_Repeating_Question_Sets[[#This Row],[Property]]&lt;&gt;"",SUBSTITUTE(Table_Repeating_Question_Sets[[#This Row],[Property]]," ",""),""))</f>
        <v/>
      </c>
      <c r="I14" s="50"/>
      <c r="J14" s="50"/>
      <c r="K14" s="50"/>
      <c r="L14" s="50"/>
      <c r="M14" s="50"/>
      <c r="N14" s="50"/>
      <c r="O14" s="50"/>
      <c r="P14" s="50"/>
      <c r="Q14" s="50"/>
      <c r="R14" s="50"/>
      <c r="S14"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1">
        <f>IF(Table_Repeating_Question_Sets[[#This Row],[Header]]&lt;&gt;"Yes",COUNTA(Table_Repeating_Question_Sets[[#This Row],[Value 1]:[Value 10]]),"")</f>
        <v>0</v>
      </c>
      <c r="U14" s="7"/>
      <c r="V14" s="7"/>
      <c r="W14" s="7"/>
      <c r="X14" s="44"/>
      <c r="Y14" s="7"/>
      <c r="Z14" s="7"/>
      <c r="AA14" s="7"/>
      <c r="AB14" s="7"/>
      <c r="AC14" s="7"/>
      <c r="AD14" s="7"/>
      <c r="AE14" s="7"/>
      <c r="AF14" s="7"/>
      <c r="AG14" s="7"/>
      <c r="AH14" s="7"/>
      <c r="AI14" s="7"/>
      <c r="AJ14" s="7"/>
      <c r="AK14" s="7"/>
      <c r="AL14" s="7"/>
      <c r="AM14" s="7"/>
      <c r="AN14" s="7"/>
      <c r="AO14" s="7"/>
      <c r="AP14" s="7"/>
      <c r="AQ14" s="7"/>
      <c r="AR14" s="7"/>
      <c r="AS14" s="7"/>
      <c r="AT14" s="7">
        <f ca="1">IF(Table_Repeating_Question_Sets[[#This Row],[Header]]="Yes","",_xlfn.NUMBERVALUE(INDIRECT(SUBSTITUTE(ADDRESS(1,COLUMN(Table_Repeating_Question_Sets[[#This Row],[Count 1]]),4),"1","")&amp;ROW(Table_Repeating_Question_Sets[[#This Row],[Count 1]])+1))+IF(Table_Repeating_Question_Sets[[#This Row],[Value 1]]&lt;&gt;"",1,0))</f>
        <v>0</v>
      </c>
      <c r="AU14"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AV14"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AW14" s="7">
        <f ca="1">IF(Table_Repeating_Question_Sets[[#This Row],[Header]]="Yes","",_xlfn.NUMBERVALUE(INDIRECT(SUBSTITUTE(ADDRESS(1,COLUMN(Table_Repeating_Question_Sets[[#This Row],[Count 2]]),4),"1","")&amp;ROW(Table_Repeating_Question_Sets[[#This Row],[Count 2]])+1))+IF(Table_Repeating_Question_Sets[[#This Row],[Value 2]]&lt;&gt;"",1,0))</f>
        <v>0</v>
      </c>
      <c r="AX14"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AY14"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AZ14" s="7">
        <f ca="1">IF(Table_Repeating_Question_Sets[[#This Row],[Header]]="Yes","",_xlfn.NUMBERVALUE(INDIRECT(SUBSTITUTE(ADDRESS(1,COLUMN(Table_Repeating_Question_Sets[[#This Row],[Count 3]]),4),"1","")&amp;ROW(Table_Repeating_Question_Sets[[#This Row],[Count 3]])+1))+IF(Table_Repeating_Question_Sets[[#This Row],[Value 3]]&lt;&gt;"",1,0))</f>
        <v>0</v>
      </c>
      <c r="BA14"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B14"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C14" s="7">
        <f ca="1">IF(Table_Repeating_Question_Sets[[#This Row],[Header]]="Yes","",_xlfn.NUMBERVALUE(INDIRECT(SUBSTITUTE(ADDRESS(1,COLUMN(Table_Repeating_Question_Sets[[#This Row],[Count 4]]),4),"1","")&amp;ROW(Table_Repeating_Question_Sets[[#This Row],[Count 4]])+1))+IF(Table_Repeating_Question_Sets[[#This Row],[Value 4]]&lt;&gt;"",1,0))</f>
        <v>0</v>
      </c>
      <c r="BD14"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E14"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F14" s="7">
        <f ca="1">IF(Table_Repeating_Question_Sets[[#This Row],[Header]]="Yes","",_xlfn.NUMBERVALUE(INDIRECT(SUBSTITUTE(ADDRESS(1,COLUMN(Table_Repeating_Question_Sets[[#This Row],[Count 5]]),4),"1","")&amp;ROW(Table_Repeating_Question_Sets[[#This Row],[Count 5]])+1))+IF(Table_Repeating_Question_Sets[[#This Row],[Value 5]]&lt;&gt;"",1,0))</f>
        <v>0</v>
      </c>
      <c r="BG14"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H14"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I14" s="7">
        <f ca="1">IF(Table_Repeating_Question_Sets[[#This Row],[Header]]="Yes","",_xlfn.NUMBERVALUE(INDIRECT(SUBSTITUTE(ADDRESS(1,COLUMN(Table_Repeating_Question_Sets[[#This Row],[Count 6]]),4),"1","")&amp;ROW(Table_Repeating_Question_Sets[[#This Row],[Count 6]])+1))+IF(Table_Repeating_Question_Sets[[#This Row],[Value 6]]&lt;&gt;"",1,0))</f>
        <v>0</v>
      </c>
      <c r="BJ14"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K14"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L14" s="7">
        <f ca="1">IF(Table_Repeating_Question_Sets[[#This Row],[Header]]="Yes","",_xlfn.NUMBERVALUE(INDIRECT(SUBSTITUTE(ADDRESS(1,COLUMN(Table_Repeating_Question_Sets[[#This Row],[Count 7]]),4),"1","")&amp;ROW(Table_Repeating_Question_Sets[[#This Row],[Count 7]])+1))+IF(Table_Repeating_Question_Sets[[#This Row],[Value 7]]&lt;&gt;"",1,0))</f>
        <v>0</v>
      </c>
      <c r="BM14"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N14"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O14" s="7">
        <f ca="1">IF(Table_Repeating_Question_Sets[[#This Row],[Header]]="Yes","",_xlfn.NUMBERVALUE(INDIRECT(SUBSTITUTE(ADDRESS(1,COLUMN(Table_Repeating_Question_Sets[[#This Row],[Count 8]]),4),"1","")&amp;ROW(Table_Repeating_Question_Sets[[#This Row],[Count 8]])+1))+IF(Table_Repeating_Question_Sets[[#This Row],[Value 8]]&lt;&gt;"",1,0))</f>
        <v>0</v>
      </c>
      <c r="BP14"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Q14"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R14" s="7">
        <f ca="1">IF(Table_Repeating_Question_Sets[[#This Row],[Header]]="Yes","",_xlfn.NUMBERVALUE(INDIRECT(SUBSTITUTE(ADDRESS(1,COLUMN(Table_Repeating_Question_Sets[[#This Row],[Count 9]]),4),"1","")&amp;ROW(Table_Repeating_Question_Sets[[#This Row],[Count 9]])+1))+IF(Table_Repeating_Question_Sets[[#This Row],[Value 9]]&lt;&gt;"",1,0))</f>
        <v>0</v>
      </c>
      <c r="BS14"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T14"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U14" s="7">
        <f ca="1">IF(Table_Repeating_Question_Sets[[#This Row],[Header]]="Yes","",_xlfn.NUMBERVALUE(INDIRECT(SUBSTITUTE(ADDRESS(1,COLUMN(Table_Repeating_Question_Sets[[#This Row],[Count 10]]),4),"1","")&amp;ROW(Table_Repeating_Question_Sets[[#This Row],[Count 10]])+1))+IF(Table_Repeating_Question_Sets[[#This Row],[Value 10]]&lt;&gt;"",1,0))</f>
        <v>0</v>
      </c>
      <c r="BV14"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BW14"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BX14"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BY14" s="7"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BZ14"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A14"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B14" s="7" t="str">
        <f t="array" aca="1" ref="CB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C14"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D14"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E14"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Row],[Disabled Condition]]&lt;&gt;"",
"""expressionProperties"":{"&amp;
"""templateOptions.disabled"":"""&amp;Table_Repeating_Question_Sets[[#This Row],[Disabled Condition]]&amp;""""&amp;
"}","")
)&amp;
"}"&amp;
"","")</f>
        <v/>
      </c>
      <c r="CF14" s="7" t="str">
        <f xml:space="preserve">
IF(Table_Repeating_Question_Sets[[#This Row],[Row]]="Yes","]},{""className"": ""row"",""fieldGroup"": [","")&amp;
Table_Repeating_Question_Sets[[#This Row],[Config Field]]</f>
        <v/>
      </c>
      <c r="CG14"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H14"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I14" s="7" t="str">
        <f>IF(AND(Table_Repeating_Question_Sets[[#This Row],[Header]]="",Table_Repeating_Question_Sets[[#This Row],[Property]]&lt;&gt;"",Table_Repeating_Question_Sets[[#This Row],[Field Type]]&lt;&gt;""),
""""&amp;Table_Repeating_Question_Sets[[#This Row],[Key]]&amp;"""","")</f>
        <v/>
      </c>
      <c r="CJ14"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K14" s="7" t="str">
        <f ca="1">IF(ISNUMBER(Table_Repeating_Question_Sets[[#This Row],[Config Use Row]]),INDEX(Table_Repeating_Question_Sets[Config Rollup],Table_Repeating_Question_Sets[[#This Row],[Config Use Row]]),"")</f>
        <v/>
      </c>
      <c r="CL14" s="7" t="str">
        <f ca="1">IF(ISNUMBER(Table_Repeating_Question_Sets[[#This Row],[Config Use Row]]),INDEX(Table_Repeating_Question_Sets[Config Keys Nested Rollup],Table_Repeating_Question_Sets[[#This Row],[Config Use Row]]),"")</f>
        <v/>
      </c>
    </row>
  </sheetData>
  <sheetProtection insertRows="0" deleteRows="0"/>
  <dataValidations disablePrompts="1" count="3">
    <dataValidation type="list" allowBlank="1" showInputMessage="1" showErrorMessage="1" sqref="V5:V14" xr:uid="{00000000-0002-0000-0100-000000000000}">
      <formula1>Select_Input_Type</formula1>
    </dataValidation>
    <dataValidation type="list" allowBlank="1" showInputMessage="1" showErrorMessage="1" sqref="U5:U14" xr:uid="{00000000-0002-0000-0100-000001000000}">
      <formula1>Select_Repeating_Data_Type</formula1>
    </dataValidation>
    <dataValidation type="list" allowBlank="1" showInputMessage="1" showErrorMessage="1" sqref="X5:X14"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01"/>
  <sheetViews>
    <sheetView workbookViewId="0">
      <selection activeCell="B9" sqref="B9"/>
    </sheetView>
  </sheetViews>
  <sheetFormatPr defaultColWidth="9.140625" defaultRowHeight="15"/>
  <cols>
    <col min="1" max="1" width="9.140625" style="2"/>
    <col min="2" max="2" width="34.42578125" style="2" customWidth="1"/>
    <col min="3" max="3" width="13.85546875" style="2" hidden="1" customWidth="1"/>
    <col min="4" max="4" width="29.140625" style="2" customWidth="1"/>
    <col min="5" max="5" width="25.85546875" style="2" customWidth="1"/>
    <col min="6" max="6" width="114.28515625" style="2" customWidth="1"/>
    <col min="7" max="7" width="47.140625" style="2" hidden="1" customWidth="1"/>
    <col min="8" max="9" width="37" style="2" hidden="1" customWidth="1"/>
    <col min="10" max="16384" width="9.140625" style="2"/>
  </cols>
  <sheetData>
    <row r="3" spans="2:9" ht="47.25" thickBot="1">
      <c r="B3" s="11" t="s">
        <v>232</v>
      </c>
      <c r="C3" s="11"/>
      <c r="D3" s="11"/>
      <c r="E3" s="11"/>
      <c r="F3" s="11"/>
      <c r="G3" s="11"/>
      <c r="H3" s="11"/>
      <c r="I3" s="11"/>
    </row>
    <row r="5" spans="2:9">
      <c r="B5" t="s">
        <v>6</v>
      </c>
      <c r="C5" t="s">
        <v>2</v>
      </c>
      <c r="D5" t="s">
        <v>233</v>
      </c>
      <c r="E5" t="s">
        <v>32</v>
      </c>
      <c r="F5" t="s">
        <v>21</v>
      </c>
      <c r="G5" s="1" t="s">
        <v>234</v>
      </c>
      <c r="H5" t="s">
        <v>235</v>
      </c>
      <c r="I5" t="s">
        <v>236</v>
      </c>
    </row>
    <row r="6" spans="2:9" ht="29.25" thickBot="1">
      <c r="B6" s="47" t="s">
        <v>72</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2" customFormat="1" ht="21" hidden="1" customHeight="1">
      <c r="B7" s="44"/>
      <c r="C7" s="7"/>
      <c r="D7" s="7"/>
      <c r="E7" s="7"/>
      <c r="F7" s="7"/>
      <c r="G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2" customFormat="1" ht="21" customHeight="1">
      <c r="B8" s="45" t="s">
        <v>73</v>
      </c>
      <c r="C8" s="7"/>
      <c r="D8" s="44" t="s">
        <v>237</v>
      </c>
      <c r="E8" s="7" t="s">
        <v>238</v>
      </c>
      <c r="F8" s="7"/>
      <c r="G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{"value":"Individual","key":"Single","icon":"fa fa-user"}</v>
      </c>
      <c r="H8"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{"value":"Individual","key":"Single"}</v>
      </c>
      <c r="I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{"label":"Individual","value":"Single"}</v>
      </c>
    </row>
    <row r="9" spans="2:9" s="12" customFormat="1" ht="21" customHeight="1">
      <c r="B9" s="44" t="s">
        <v>239</v>
      </c>
      <c r="C9" s="7"/>
      <c r="D9" s="44" t="s">
        <v>239</v>
      </c>
      <c r="E9" s="7" t="s">
        <v>240</v>
      </c>
      <c r="F9" s="7"/>
      <c r="G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{"value":"Couple","key":"Couple","icon":"fa fa-user-plus"}</v>
      </c>
      <c r="H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{"value":"Couple","key":"Couple"}</v>
      </c>
      <c r="I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{"label":"Couple","value":"Couple"}</v>
      </c>
    </row>
    <row r="10" spans="2:9" s="12" customFormat="1" ht="21" customHeight="1">
      <c r="B10" s="44" t="s">
        <v>241</v>
      </c>
      <c r="C10" s="7"/>
      <c r="D10" s="44" t="s">
        <v>241</v>
      </c>
      <c r="E10" s="7" t="s">
        <v>242</v>
      </c>
      <c r="F10" s="7"/>
      <c r="G1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{"value":"Family","key":"Family","icon":"fa fa-users"}</v>
      </c>
      <c r="H1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{"value":"Family","key":"Family"}</v>
      </c>
      <c r="I1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{"label":"Family","value":"Family"}</v>
      </c>
    </row>
    <row r="11" spans="2:9" ht="29.25" thickBot="1">
      <c r="B11" s="47" t="s">
        <v>75</v>
      </c>
      <c r="C11" s="3" t="s">
        <v>71</v>
      </c>
      <c r="D11" s="3"/>
      <c r="E11" s="3"/>
      <c r="F11" s="3"/>
      <c r="G1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 spans="2:9" s="12" customFormat="1" ht="21" hidden="1" customHeight="1">
      <c r="B12" s="44"/>
      <c r="C12" s="7"/>
      <c r="D12" s="7"/>
      <c r="E12" s="7"/>
      <c r="F12" s="7"/>
      <c r="G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3" spans="2:9" s="12" customFormat="1" ht="21" customHeight="1">
      <c r="B13" s="37">
        <v>1</v>
      </c>
      <c r="C13" s="9"/>
      <c r="D13" s="45"/>
      <c r="E13" s="8"/>
      <c r="F13" s="7"/>
      <c r="G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{"value":"1","key":"1"}</v>
      </c>
      <c r="H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{"value":"1","key":"1"}</v>
      </c>
      <c r="I1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{"label":"1","value":"1"}</v>
      </c>
    </row>
    <row r="14" spans="2:9" s="12" customFormat="1" ht="21" customHeight="1">
      <c r="B14" s="37">
        <v>2</v>
      </c>
      <c r="C14" s="9"/>
      <c r="D14" s="45"/>
      <c r="E14" s="7"/>
      <c r="F14" s="7"/>
      <c r="G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{"value":"2","key":"2"}</v>
      </c>
      <c r="H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{"value":"2","key":"2"}</v>
      </c>
      <c r="I1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{"label":"2","value":"2"}</v>
      </c>
    </row>
    <row r="15" spans="2:9" s="12" customFormat="1" ht="21" customHeight="1">
      <c r="B15" s="37">
        <v>3</v>
      </c>
      <c r="C15" s="9"/>
      <c r="D15" s="44"/>
      <c r="E15" s="7"/>
      <c r="F15" s="7"/>
      <c r="G1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{"value":"3","key":"3"}</v>
      </c>
      <c r="H1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{"value":"3","key":"3"}</v>
      </c>
      <c r="I1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{"label":"3","value":"3"}</v>
      </c>
    </row>
    <row r="16" spans="2:9" s="12" customFormat="1" ht="21" customHeight="1">
      <c r="B16" s="37">
        <v>4</v>
      </c>
      <c r="C16" s="9"/>
      <c r="D16" s="7"/>
      <c r="E16" s="7"/>
      <c r="F16" s="7"/>
      <c r="G1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{"value":"4","key":"4"}</v>
      </c>
      <c r="H1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{"value":"4","key":"4"}</v>
      </c>
      <c r="I1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{"label":"4","value":"4"}</v>
      </c>
    </row>
    <row r="17" spans="2:9" s="12" customFormat="1" ht="21" customHeight="1">
      <c r="B17" s="37">
        <v>5</v>
      </c>
      <c r="C17" s="9"/>
      <c r="D17" s="44"/>
      <c r="E17" s="7"/>
      <c r="F17" s="7"/>
      <c r="G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{"value":"5","key":"5"}</v>
      </c>
      <c r="H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{"value":"5","key":"5"}</v>
      </c>
      <c r="I1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{"label":"5","value":"5"}</v>
      </c>
    </row>
    <row r="18" spans="2:9" ht="29.25" thickBot="1">
      <c r="B18" s="47" t="s">
        <v>243</v>
      </c>
      <c r="C18" s="3" t="s">
        <v>71</v>
      </c>
      <c r="D18" s="3"/>
      <c r="E18" s="3"/>
      <c r="F18" s="3"/>
      <c r="G1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9" spans="2:9" s="12" customFormat="1" ht="21" hidden="1" customHeight="1">
      <c r="B19" s="44"/>
      <c r="C19" s="7"/>
      <c r="D19" s="7"/>
      <c r="E19" s="7"/>
      <c r="F19" s="7"/>
      <c r="G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0" spans="2:9" ht="29.25" thickBot="1">
      <c r="B20" s="47" t="s">
        <v>244</v>
      </c>
      <c r="C20" s="3" t="s">
        <v>71</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2" customFormat="1" ht="21" hidden="1" customHeight="1">
      <c r="B21" s="44"/>
      <c r="C21" s="7"/>
      <c r="D21" s="7"/>
      <c r="E21" s="7"/>
      <c r="F21" s="7"/>
      <c r="G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ht="29.25" thickBot="1">
      <c r="B22" s="47" t="s">
        <v>134</v>
      </c>
      <c r="C22" s="3" t="s">
        <v>71</v>
      </c>
      <c r="D22" s="3"/>
      <c r="E22" s="3"/>
      <c r="F22" s="3"/>
      <c r="G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3" spans="2:9" s="12" customFormat="1" ht="21" hidden="1" customHeight="1">
      <c r="B23" s="44"/>
      <c r="C23" s="7"/>
      <c r="D23" s="7"/>
      <c r="E23" s="7"/>
      <c r="F23" s="7"/>
      <c r="G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4" spans="2:9" s="12" customFormat="1" ht="21" customHeight="1">
      <c r="B24" s="7" t="s">
        <v>71</v>
      </c>
      <c r="C24" s="7"/>
      <c r="D24" s="7"/>
      <c r="E24" s="8" t="s">
        <v>245</v>
      </c>
      <c r="F24" s="7"/>
      <c r="G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2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25" spans="2:9" s="12" customFormat="1" ht="21" customHeight="1">
      <c r="B25" s="7" t="s">
        <v>108</v>
      </c>
      <c r="C25" s="7"/>
      <c r="D25" s="7"/>
      <c r="E25" s="8" t="s">
        <v>246</v>
      </c>
      <c r="F25" s="7"/>
      <c r="G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2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26" spans="2:9" ht="29.25" thickBot="1">
      <c r="B26" s="47" t="s">
        <v>122</v>
      </c>
      <c r="C26" s="3" t="s">
        <v>71</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2" customFormat="1" ht="21" hidden="1" customHeight="1">
      <c r="B27" s="44"/>
      <c r="C27" s="7"/>
      <c r="D27" s="7"/>
      <c r="E27" s="7"/>
      <c r="F27" s="7"/>
      <c r="G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2" customFormat="1" ht="21" customHeight="1">
      <c r="B28" s="44" t="s">
        <v>247</v>
      </c>
      <c r="C28" s="7"/>
      <c r="D28" s="7"/>
      <c r="E28" s="8"/>
      <c r="F28" s="7"/>
      <c r="G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2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29" spans="2:9" s="12" customFormat="1" ht="21" customHeight="1">
      <c r="B29" s="44" t="s">
        <v>248</v>
      </c>
      <c r="C29" s="7"/>
      <c r="D29" s="7"/>
      <c r="E29" s="7"/>
      <c r="F29" s="7"/>
      <c r="G2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2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2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30" spans="2:9" s="12" customFormat="1" ht="21" customHeight="1">
      <c r="B30" s="44" t="s">
        <v>249</v>
      </c>
      <c r="C30" s="7"/>
      <c r="D30" s="7"/>
      <c r="E30" s="7"/>
      <c r="F30" s="7"/>
      <c r="G3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3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3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31" spans="2:9" s="12" customFormat="1" ht="21" customHeight="1">
      <c r="B31" s="44" t="s">
        <v>250</v>
      </c>
      <c r="C31" s="7"/>
      <c r="D31" s="7"/>
      <c r="E31" s="7"/>
      <c r="F31" s="7"/>
      <c r="G3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3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3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32" spans="2:9" s="12" customFormat="1" ht="21" customHeight="1">
      <c r="B32" s="44" t="s">
        <v>251</v>
      </c>
      <c r="C32" s="7"/>
      <c r="D32" s="7"/>
      <c r="E32" s="7"/>
      <c r="F32" s="7"/>
      <c r="G3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3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3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33" spans="2:9" s="12" customFormat="1" ht="21" customHeight="1">
      <c r="B33" s="44" t="s">
        <v>252</v>
      </c>
      <c r="C33" s="7"/>
      <c r="D33" s="7"/>
      <c r="E33" s="7"/>
      <c r="F33" s="7"/>
      <c r="G3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3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3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34" spans="2:9" s="12" customFormat="1" ht="21" customHeight="1">
      <c r="B34" s="44" t="s">
        <v>90</v>
      </c>
      <c r="C34" s="7"/>
      <c r="D34" s="7"/>
      <c r="E34" s="7"/>
      <c r="F34" s="7"/>
      <c r="G3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3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3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35" spans="2:9" s="12" customFormat="1" ht="21" customHeight="1">
      <c r="B35" s="44" t="s">
        <v>253</v>
      </c>
      <c r="C35" s="7"/>
      <c r="D35" s="7"/>
      <c r="E35" s="8"/>
      <c r="F35" s="7"/>
      <c r="G3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3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3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36" spans="2:9" ht="29.25" thickBot="1">
      <c r="B36" s="47" t="s">
        <v>87</v>
      </c>
      <c r="C36" s="3" t="s">
        <v>71</v>
      </c>
      <c r="D36" s="3"/>
      <c r="E36" s="3"/>
      <c r="F36" s="3"/>
      <c r="G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2" customFormat="1" ht="21" hidden="1" customHeight="1">
      <c r="B37" s="44"/>
      <c r="C37" s="7"/>
      <c r="D37" s="7"/>
      <c r="E37" s="7"/>
      <c r="F37" s="7"/>
      <c r="G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2" customFormat="1" ht="21" customHeight="1">
      <c r="B38" s="45" t="s">
        <v>88</v>
      </c>
      <c r="C38" s="7"/>
      <c r="D38" s="7"/>
      <c r="E38" s="8"/>
      <c r="F38" s="7"/>
      <c r="G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{"value":"America","key":"America"}</v>
      </c>
      <c r="H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{"value":"America","key":"America"}</v>
      </c>
      <c r="I3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{"label":"America","value":"America"}</v>
      </c>
    </row>
    <row r="39" spans="2:9" s="12" customFormat="1" ht="21" customHeight="1">
      <c r="B39" s="45" t="s">
        <v>254</v>
      </c>
      <c r="C39" s="7"/>
      <c r="D39" s="7"/>
      <c r="E39" s="8"/>
      <c r="F39" s="7"/>
      <c r="G3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{"value":"Asia","key":"Asia"}</v>
      </c>
      <c r="H3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{"value":"Asia","key":"Asia"}</v>
      </c>
      <c r="I3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{"label":"Asia","value":"Asia"}</v>
      </c>
    </row>
    <row r="40" spans="2:9" s="12" customFormat="1" ht="21" customHeight="1">
      <c r="B40" s="45" t="s">
        <v>255</v>
      </c>
      <c r="C40" s="7"/>
      <c r="D40" s="7"/>
      <c r="E40" s="7"/>
      <c r="F40" s="7"/>
      <c r="G4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{"value":"Europe","key":"Europe"}</v>
      </c>
      <c r="H4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{"value":"Europe","key":"Europe"}</v>
      </c>
      <c r="I4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{"label":"Europe","value":"Europe"}</v>
      </c>
    </row>
    <row r="41" spans="2:9" s="12" customFormat="1" ht="21" customHeight="1">
      <c r="B41" s="45" t="s">
        <v>256</v>
      </c>
      <c r="C41" s="7"/>
      <c r="D41" s="7"/>
      <c r="E41" s="7"/>
      <c r="F41" s="7"/>
      <c r="G4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{"value":"Africa","key":"Africa"}</v>
      </c>
      <c r="H4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{"value":"Africa","key":"Africa"}</v>
      </c>
      <c r="I4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{"label":"Africa","value":"Africa"}</v>
      </c>
    </row>
    <row r="42" spans="2:9" s="12" customFormat="1" ht="21" customHeight="1">
      <c r="B42" s="45" t="s">
        <v>257</v>
      </c>
      <c r="C42" s="7"/>
      <c r="D42" s="7"/>
      <c r="E42" s="7"/>
      <c r="F42" s="7"/>
      <c r="G4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{"value":"Oceania","key":"Oceania"}</v>
      </c>
      <c r="H4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{"value":"Oceania","key":"Oceania"}</v>
      </c>
      <c r="I4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{"label":"Oceania","value":"Oceania"}</v>
      </c>
    </row>
    <row r="43" spans="2:9" s="12" customFormat="1" ht="21" customHeight="1">
      <c r="B43" s="45" t="s">
        <v>258</v>
      </c>
      <c r="C43" s="7"/>
      <c r="D43" s="7"/>
      <c r="E43" s="7"/>
      <c r="F43" s="7"/>
      <c r="G4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{"value":"Other","key":"Other"}</v>
      </c>
      <c r="H4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{"value":"Other","key":"Other"}</v>
      </c>
      <c r="I4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{"label":"Other","value":"Other"}</v>
      </c>
    </row>
    <row r="44" spans="2:9" ht="29.25" thickBot="1">
      <c r="B44" s="47" t="s">
        <v>259</v>
      </c>
      <c r="C44" s="3" t="s">
        <v>71</v>
      </c>
      <c r="D44" s="3"/>
      <c r="E44" s="3"/>
      <c r="F44" s="3"/>
      <c r="G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5" spans="2:9" s="12" customFormat="1" ht="21" hidden="1" customHeight="1">
      <c r="B45" s="44"/>
      <c r="C45" s="7"/>
      <c r="D45" s="7"/>
      <c r="E45" s="7"/>
      <c r="F45" s="7"/>
      <c r="G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6" spans="2:9" s="12" customFormat="1" ht="21" customHeight="1">
      <c r="B46" s="44"/>
      <c r="C46" s="7"/>
      <c r="D46" s="7"/>
      <c r="E46" s="8"/>
      <c r="F46" s="7"/>
      <c r="G4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7" spans="2:9" s="12" customFormat="1" ht="21" customHeight="1">
      <c r="B47" s="44"/>
      <c r="C47" s="7"/>
      <c r="D47" s="7"/>
      <c r="E47" s="8"/>
      <c r="F47" s="7"/>
      <c r="G4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8" spans="2:9" ht="29.25" thickBot="1">
      <c r="B48" s="47" t="s">
        <v>259</v>
      </c>
      <c r="C48" s="3" t="s">
        <v>71</v>
      </c>
      <c r="D48" s="3"/>
      <c r="E48" s="3"/>
      <c r="F48" s="3"/>
      <c r="G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9" spans="2:9" s="12" customFormat="1" ht="21" hidden="1" customHeight="1">
      <c r="B49" s="44"/>
      <c r="C49" s="7"/>
      <c r="D49" s="7"/>
      <c r="E49" s="7"/>
      <c r="F49" s="7"/>
      <c r="G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2" customFormat="1" ht="21" customHeight="1">
      <c r="B50" s="44"/>
      <c r="C50" s="7"/>
      <c r="D50" s="7"/>
      <c r="E50" s="7"/>
      <c r="F50" s="7"/>
      <c r="G5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2" customFormat="1" ht="21" customHeight="1">
      <c r="B51" s="44"/>
      <c r="C51" s="7"/>
      <c r="D51" s="7"/>
      <c r="E51" s="7"/>
      <c r="F51" s="7"/>
      <c r="G5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2" customFormat="1" ht="21" customHeight="1">
      <c r="B52" s="44"/>
      <c r="C52" s="7"/>
      <c r="D52" s="7"/>
      <c r="E52" s="7"/>
      <c r="F52" s="7"/>
      <c r="G5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2" customFormat="1" ht="21" customHeight="1">
      <c r="B53" s="44"/>
      <c r="C53" s="7"/>
      <c r="D53" s="7"/>
      <c r="E53" s="7"/>
      <c r="F53" s="7"/>
      <c r="G5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s="12" customFormat="1" ht="21" customHeight="1">
      <c r="B54" s="44"/>
      <c r="C54" s="7"/>
      <c r="D54" s="7"/>
      <c r="E54" s="7"/>
      <c r="F54" s="7"/>
      <c r="G5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2" customFormat="1" ht="21" customHeight="1">
      <c r="B55" s="44"/>
      <c r="C55" s="7"/>
      <c r="D55" s="7"/>
      <c r="E55" s="7"/>
      <c r="F55" s="7"/>
      <c r="G5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s="12" customFormat="1" ht="21" customHeight="1">
      <c r="B56" s="44"/>
      <c r="C56" s="7"/>
      <c r="D56" s="7"/>
      <c r="E56" s="7"/>
      <c r="F56" s="7"/>
      <c r="G5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s="12" customFormat="1" ht="21" customHeight="1">
      <c r="B57" s="44"/>
      <c r="C57" s="7"/>
      <c r="D57" s="7"/>
      <c r="E57" s="7"/>
      <c r="F57" s="7"/>
      <c r="G5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ht="29.25" thickBot="1">
      <c r="B58" s="47" t="s">
        <v>259</v>
      </c>
      <c r="C58" s="3" t="s">
        <v>71</v>
      </c>
      <c r="D58" s="3"/>
      <c r="E58" s="3"/>
      <c r="F58" s="3"/>
      <c r="G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2" customFormat="1" ht="21" hidden="1" customHeight="1">
      <c r="B59" s="44"/>
      <c r="C59" s="38"/>
      <c r="D59" s="7"/>
      <c r="E59" s="7"/>
      <c r="F59" s="7"/>
      <c r="G5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0" spans="2:9" ht="29.25" thickBot="1">
      <c r="B60" s="47" t="s">
        <v>260</v>
      </c>
      <c r="C60" s="3" t="s">
        <v>71</v>
      </c>
      <c r="D60" s="3"/>
      <c r="E60" s="3"/>
      <c r="F60" s="3"/>
      <c r="G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1" spans="2:9" s="12" customFormat="1" ht="21" hidden="1" customHeight="1">
      <c r="B61" s="44"/>
      <c r="C61" s="38"/>
      <c r="D61" s="7"/>
      <c r="E61" s="7"/>
      <c r="F61" s="7"/>
      <c r="G6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ht="29.25" thickBot="1">
      <c r="B62" s="47" t="s">
        <v>261</v>
      </c>
      <c r="C62" s="3" t="s">
        <v>71</v>
      </c>
      <c r="D62" s="3"/>
      <c r="E62" s="3"/>
      <c r="F62" s="3"/>
      <c r="G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2" customFormat="1" ht="21" hidden="1" customHeight="1">
      <c r="B63" s="44"/>
      <c r="C63" s="38"/>
      <c r="D63" s="7"/>
      <c r="E63" s="7"/>
      <c r="F63" s="7"/>
      <c r="G6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ht="29.25" thickBot="1">
      <c r="B64" s="47" t="s">
        <v>262</v>
      </c>
      <c r="C64" s="3" t="s">
        <v>71</v>
      </c>
      <c r="D64" s="3"/>
      <c r="E64" s="3"/>
      <c r="F64" s="3"/>
      <c r="G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s="12" customFormat="1" ht="21" hidden="1" customHeight="1">
      <c r="B65" s="44"/>
      <c r="C65" s="38"/>
      <c r="D65" s="7"/>
      <c r="E65" s="7"/>
      <c r="F65" s="7"/>
      <c r="G6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ht="29.25" thickBot="1">
      <c r="B66" s="47" t="s">
        <v>263</v>
      </c>
      <c r="C66" s="3" t="s">
        <v>71</v>
      </c>
      <c r="D66" s="3"/>
      <c r="E66" s="3"/>
      <c r="F66" s="3"/>
      <c r="G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2" customFormat="1" ht="21" hidden="1" customHeight="1">
      <c r="B67" s="44"/>
      <c r="C67" s="38"/>
      <c r="D67" s="7"/>
      <c r="E67" s="7"/>
      <c r="F67" s="7"/>
      <c r="G6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ht="29.25" thickBot="1">
      <c r="B68" s="47" t="s">
        <v>264</v>
      </c>
      <c r="C68" s="3" t="s">
        <v>71</v>
      </c>
      <c r="D68" s="3"/>
      <c r="E68" s="3"/>
      <c r="F68" s="3"/>
      <c r="G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2" customFormat="1" ht="21" hidden="1" customHeight="1">
      <c r="B69" s="44"/>
      <c r="C69" s="38"/>
      <c r="D69" s="7"/>
      <c r="E69" s="7"/>
      <c r="F69" s="7"/>
      <c r="G6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47" t="s">
        <v>265</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2" customFormat="1" ht="21" hidden="1" customHeight="1">
      <c r="B71" s="44"/>
      <c r="C71" s="38"/>
      <c r="D71" s="7"/>
      <c r="E71" s="7"/>
      <c r="F71" s="7"/>
      <c r="G7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ht="29.25" thickBot="1">
      <c r="B72" s="47" t="s">
        <v>266</v>
      </c>
      <c r="C72" s="3" t="s">
        <v>71</v>
      </c>
      <c r="D72" s="3"/>
      <c r="E72" s="3"/>
      <c r="F72" s="3"/>
      <c r="G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2" customFormat="1" ht="21" hidden="1" customHeight="1">
      <c r="B73" s="44"/>
      <c r="C73" s="38"/>
      <c r="D73" s="7"/>
      <c r="E73" s="7"/>
      <c r="F73" s="7"/>
      <c r="G7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47" t="s">
        <v>267</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2" customFormat="1" ht="21" hidden="1" customHeight="1">
      <c r="B75" s="44"/>
      <c r="C75" s="38"/>
      <c r="D75" s="7"/>
      <c r="E75" s="7"/>
      <c r="F75" s="7"/>
      <c r="G7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ht="29.25" thickBot="1">
      <c r="B76" s="47" t="s">
        <v>268</v>
      </c>
      <c r="C76" s="3" t="s">
        <v>71</v>
      </c>
      <c r="D76" s="3"/>
      <c r="E76" s="3"/>
      <c r="F76" s="3"/>
      <c r="G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2" customFormat="1" ht="21" hidden="1" customHeight="1">
      <c r="B77" s="44"/>
      <c r="C77" s="38"/>
      <c r="D77" s="7"/>
      <c r="E77" s="7"/>
      <c r="F77" s="7"/>
      <c r="G7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ht="29.25" thickBot="1">
      <c r="B78" s="47" t="s">
        <v>269</v>
      </c>
      <c r="C78" s="3" t="s">
        <v>71</v>
      </c>
      <c r="D78" s="3"/>
      <c r="E78" s="3"/>
      <c r="F78" s="3"/>
      <c r="G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2" customFormat="1" ht="21" hidden="1" customHeight="1">
      <c r="B79" s="44"/>
      <c r="C79" s="38"/>
      <c r="D79" s="7"/>
      <c r="E79" s="7"/>
      <c r="F79" s="7"/>
      <c r="G7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ht="29.25" thickBot="1">
      <c r="B80" s="47" t="s">
        <v>270</v>
      </c>
      <c r="C80" s="3" t="s">
        <v>71</v>
      </c>
      <c r="D80" s="3"/>
      <c r="E80" s="3"/>
      <c r="F80" s="3"/>
      <c r="G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2" customFormat="1" ht="21" hidden="1" customHeight="1">
      <c r="B81" s="44"/>
      <c r="C81" s="38"/>
      <c r="D81" s="7"/>
      <c r="E81" s="7"/>
      <c r="F81" s="7"/>
      <c r="G8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ht="29.25" thickBot="1">
      <c r="B82" s="47" t="s">
        <v>271</v>
      </c>
      <c r="C82" s="3" t="s">
        <v>71</v>
      </c>
      <c r="D82" s="3"/>
      <c r="E82" s="3"/>
      <c r="F82" s="3"/>
      <c r="G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2" customFormat="1" ht="21" hidden="1" customHeight="1">
      <c r="B83" s="44"/>
      <c r="C83" s="38"/>
      <c r="D83" s="7"/>
      <c r="E83" s="7"/>
      <c r="F83" s="7"/>
      <c r="G8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47" t="s">
        <v>272</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2" customFormat="1" ht="21" hidden="1" customHeight="1">
      <c r="B85" s="44"/>
      <c r="C85" s="38"/>
      <c r="D85" s="7"/>
      <c r="E85" s="7"/>
      <c r="F85" s="7"/>
      <c r="G8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47" t="s">
        <v>273</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2" customFormat="1" ht="21" hidden="1" customHeight="1">
      <c r="B87" s="44"/>
      <c r="C87" s="38"/>
      <c r="D87" s="7"/>
      <c r="E87" s="7"/>
      <c r="F87" s="7"/>
      <c r="G8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47" t="s">
        <v>274</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2" customFormat="1" ht="21" customHeight="1">
      <c r="B89" s="44"/>
      <c r="C89" s="38"/>
      <c r="D89" s="7"/>
      <c r="E89" s="7"/>
      <c r="F89" s="7"/>
      <c r="G8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s="12" customFormat="1" ht="29.25" thickBot="1">
      <c r="B90" s="47" t="s">
        <v>141</v>
      </c>
      <c r="C90" s="28" t="s">
        <v>71</v>
      </c>
      <c r="D90" s="28"/>
      <c r="E90" s="28"/>
      <c r="F90" s="28"/>
      <c r="G90"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2" customFormat="1" ht="21" customHeight="1">
      <c r="B91" s="44"/>
      <c r="C91" s="38"/>
      <c r="D91" s="7"/>
      <c r="E91" s="7"/>
      <c r="F91" s="7"/>
      <c r="G9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s="12" customFormat="1" ht="21" customHeight="1">
      <c r="B92" s="44" t="s">
        <v>275</v>
      </c>
      <c r="C92" s="38"/>
      <c r="D92" s="7"/>
      <c r="E92" s="7"/>
      <c r="F92" s="7" t="str">
        <f>IF(Payment_Option_Annual&lt;&gt;"","false","true")</f>
        <v>true</v>
      </c>
      <c r="G9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{"value":"Yearly","key":"Yearly","hideCondition":"true"}</v>
      </c>
      <c r="H9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{"value":"Yearly","key":"Yearly","hideCondition":"true"}</v>
      </c>
      <c r="I9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{"label":"Yearly","value":"Yearly","hideCondition":"true"}</v>
      </c>
    </row>
    <row r="93" spans="2:9" s="12" customFormat="1" ht="21" customHeight="1">
      <c r="B93" s="44" t="s">
        <v>276</v>
      </c>
      <c r="C93" s="38"/>
      <c r="D93" s="7"/>
      <c r="E93" s="7"/>
      <c r="F93" s="7" t="str">
        <f>IF(Payment_Option_Monthly&lt;&gt;"","false","true")</f>
        <v>false</v>
      </c>
      <c r="G9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9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9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94" spans="2:9" s="12" customFormat="1" ht="21" customHeight="1">
      <c r="B94" s="44" t="s">
        <v>277</v>
      </c>
      <c r="C94" s="38"/>
      <c r="D94" s="7"/>
      <c r="E94" s="7"/>
      <c r="F94" s="7" t="str">
        <f>IF(Payment_Option_Fortnightly&lt;&gt;"","false","true")</f>
        <v>true</v>
      </c>
      <c r="G9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9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9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95" spans="2:9" s="12" customFormat="1" ht="21" customHeight="1">
      <c r="B95" s="44" t="s">
        <v>278</v>
      </c>
      <c r="C95" s="38"/>
      <c r="D95" s="7"/>
      <c r="E95" s="7"/>
      <c r="F95" s="7" t="str">
        <f>IF(Payment_Option_Weekly&lt;&gt;"","false","true")</f>
        <v>false</v>
      </c>
      <c r="G9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{"value":"Weekly","key":"Weekly","hideCondition":"false"}</v>
      </c>
      <c r="H9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{"value":"Weekly","key":"Weekly","hideCondition":"false"}</v>
      </c>
      <c r="I9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{"label":"Weekly","value":"Weekly","hideCondition":"false"}</v>
      </c>
    </row>
    <row r="96" spans="2:9" s="12" customFormat="1" ht="29.25" thickBot="1">
      <c r="B96" s="47" t="s">
        <v>144</v>
      </c>
      <c r="C96" s="28" t="s">
        <v>71</v>
      </c>
      <c r="D96" s="28"/>
      <c r="E96" s="28"/>
      <c r="F96" s="28"/>
      <c r="G96"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2" customFormat="1" ht="21" customHeight="1">
      <c r="B97" s="44"/>
      <c r="C97" s="38"/>
      <c r="D97" s="7"/>
      <c r="E97" s="7"/>
      <c r="F97" s="7"/>
      <c r="G9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s="12" customFormat="1" ht="21" customHeight="1">
      <c r="B98" s="44" t="s">
        <v>279</v>
      </c>
      <c r="C98" s="38"/>
      <c r="D98" s="7"/>
      <c r="E98" s="7"/>
      <c r="F98"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98"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{"value":"Direct Debit","key":"Direct Debit","hideCondition":"paymentOption == 'Yearly' || paymentOption == 'Fortnightly'"}</v>
      </c>
      <c r="H98"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{"value":"Direct Debit","key":"Direct Debit","hideCondition":"paymentOption == 'Yearly' || paymentOption == 'Fortnightly'"}</v>
      </c>
      <c r="I98"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{"label":"Direct Debit","value":"Direct Debit","hideCondition":"paymentOption == 'Yearly' || paymentOption == 'Fortnightly'"}</v>
      </c>
    </row>
    <row r="99" spans="2:9" s="12" customFormat="1" ht="21" customHeight="1">
      <c r="B99" s="44" t="s">
        <v>280</v>
      </c>
      <c r="C99" s="38"/>
      <c r="D99" s="7"/>
      <c r="E99" s="7"/>
      <c r="F99"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99"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'Yearly' || paymentOption == 'Fortnightly'"}</v>
      </c>
      <c r="H99"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'Yearly' || paymentOption == 'Fortnightly'"}</v>
      </c>
      <c r="I99"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'Yearly' || paymentOption == 'Fortnightly'"}</v>
      </c>
    </row>
    <row r="100" spans="2:9" s="12" customFormat="1" ht="21" customHeight="1">
      <c r="B100" s="44" t="s">
        <v>281</v>
      </c>
      <c r="C100" s="38"/>
      <c r="D100" s="7"/>
      <c r="E100" s="7"/>
      <c r="F100"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 || paymentOption == 'Fortnightly'</v>
      </c>
      <c r="G10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'Yearly' || paymentOption == 'Fortnightly'"}</v>
      </c>
      <c r="H10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'Yearly' || paymentOption == 'Fortnightly'"}</v>
      </c>
      <c r="I100"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'Yearly' || paymentOption == 'Fortnightly'"}</v>
      </c>
    </row>
    <row r="101" spans="2:9" s="12" customFormat="1" ht="29.25" thickBot="1">
      <c r="B101" s="28" t="s">
        <v>282</v>
      </c>
      <c r="C101" s="28" t="s">
        <v>71</v>
      </c>
      <c r="D101" s="28"/>
      <c r="E101" s="28"/>
      <c r="F101" s="28"/>
      <c r="G101"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1"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1"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B15" sqref="B15"/>
    </sheetView>
  </sheetViews>
  <sheetFormatPr defaultColWidth="9.140625" defaultRowHeight="21" customHeight="1"/>
  <cols>
    <col min="1" max="1" width="9.140625" style="2" customWidth="1"/>
    <col min="2" max="2" width="57.140625" style="2" customWidth="1"/>
    <col min="3" max="3" width="13.85546875" style="2" hidden="1" customWidth="1"/>
    <col min="4" max="4" width="24" style="2" hidden="1" customWidth="1"/>
    <col min="5" max="6" width="34" style="2" hidden="1" customWidth="1"/>
    <col min="7" max="7" width="30.42578125" style="2" hidden="1" customWidth="1"/>
    <col min="8" max="10" width="69.7109375" style="2" hidden="1" customWidth="1"/>
    <col min="11" max="13" width="31.28515625" style="2" hidden="1" customWidth="1"/>
    <col min="14" max="14" width="33.42578125" style="2" hidden="1" customWidth="1"/>
    <col min="15" max="15" width="28.42578125" style="2" customWidth="1"/>
    <col min="16" max="16" width="250.7109375" style="2" customWidth="1"/>
    <col min="17" max="21" width="9.140625" style="2"/>
    <col min="22" max="22" width="20.7109375" style="2" customWidth="1"/>
    <col min="23" max="16384" width="9.140625" style="2"/>
  </cols>
  <sheetData>
    <row r="2" spans="2:16" ht="47.25" thickBot="1">
      <c r="B2" s="11" t="s">
        <v>283</v>
      </c>
      <c r="C2" s="11"/>
      <c r="D2" s="11"/>
      <c r="E2" s="11"/>
      <c r="F2" s="11"/>
      <c r="G2" s="11"/>
      <c r="H2" s="11"/>
      <c r="I2" s="11"/>
      <c r="J2" s="11"/>
      <c r="K2" s="11"/>
      <c r="L2" s="11"/>
      <c r="M2" s="11"/>
      <c r="N2" s="11"/>
      <c r="O2" s="11"/>
      <c r="P2" s="11"/>
    </row>
    <row r="4" spans="2:16" ht="15">
      <c r="B4" t="s">
        <v>1</v>
      </c>
      <c r="C4" t="s">
        <v>2</v>
      </c>
      <c r="D4" t="s">
        <v>3</v>
      </c>
      <c r="E4" t="s">
        <v>4</v>
      </c>
      <c r="F4" t="s">
        <v>5</v>
      </c>
      <c r="G4" t="s">
        <v>47</v>
      </c>
      <c r="H4" t="s">
        <v>284</v>
      </c>
      <c r="I4" s="90" t="s">
        <v>58</v>
      </c>
      <c r="J4" s="90" t="s">
        <v>59</v>
      </c>
      <c r="K4" s="1" t="s">
        <v>67</v>
      </c>
      <c r="L4" s="1" t="s">
        <v>65</v>
      </c>
      <c r="M4" s="1" t="s">
        <v>66</v>
      </c>
      <c r="N4" s="1" t="s">
        <v>69</v>
      </c>
      <c r="O4" t="s">
        <v>6</v>
      </c>
      <c r="P4" t="s">
        <v>285</v>
      </c>
    </row>
    <row r="5" spans="2:16" ht="29.25" thickBot="1">
      <c r="B5" s="3" t="s">
        <v>286</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v>
      </c>
      <c r="N5" s="3" t="str">
        <f ca="1">IF(ISNUMBER(Table_Triggers[[#This Row],[Config Use Row]]),INDEX(Table_Triggers[Calculation Rollup],Table_Triggers[[#This Row],[Config Use Row]]),"")</f>
        <v>"softReferral":{},</v>
      </c>
      <c r="O5" s="3"/>
      <c r="P5" s="3"/>
    </row>
    <row r="6" spans="2:16" ht="21" hidden="1" customHeight="1" thickBot="1">
      <c r="B6" s="7"/>
      <c r="C6" s="7"/>
      <c r="D6"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28" t="str">
        <f>IF(Table_Triggers[[#This Row],[Header]]="Yes","",IF(Table_Triggers[[#This Row],[Property]]&lt;&gt;"",SUBSTITUTE(Table_Triggers[[#This Row],[Type]]," ","")&amp;SUBSTITUTE(Table_Triggers[[#This Row],[Property]]," ",""),""))</f>
        <v/>
      </c>
      <c r="G6" s="7" t="str">
        <f>IF(Table_Triggers[[#This Row],[Header]]&lt;&gt;"Yes",IF(Table_Triggers[[#This Row],[Value]]=FALSE,"false",IF(Table_Triggers[[#This Row],[Value]]=TRUE,"true","")),"")</f>
        <v>false</v>
      </c>
      <c r="H6" s="28" t="str">
        <f xml:space="preserve">
IF(AND(Table_Triggers[[#This Row],[Header]]&lt;&gt;"Yes",Table_Triggers[[#This Row],[Property]]&lt;&gt;"",Table_Triggers[[#This Row],[Text]]&lt;&gt;""),
"""" &amp;  Table_Triggers[[#This Row],[Key]] &amp; """: """ &amp; Table_Triggers[[#This Row],[Message]] &amp; """",
"")</f>
        <v/>
      </c>
      <c r="I6"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6" s="79">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3</v>
      </c>
      <c r="K6" s="28" t="str">
        <f ca="1">IF(ISNUMBER(Table_Triggers[[#This Row],[Config Use Row]]),INDEX(Table_Triggers[Config Rollup],Table_Triggers[[#This Row],[Config Use Row]]),"")</f>
        <v>"hardReferral":{},</v>
      </c>
      <c r="L6" s="79" t="str">
        <f xml:space="preserve">
IF(AND(Table_Triggers[[#This Row],[Header]]&lt;&gt;"Yes",Table_Triggers[[#This Row],[Property]]&lt;&gt;"",Table_Triggers[[#This Row],[Text]]&lt;&gt;""),
""""&amp;Table_Triggers[[#This Row],[Key]]&amp;""":"&amp;Table_Triggers[[#This Row],[Text]],
"")</f>
        <v/>
      </c>
      <c r="M6"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6" s="28" t="str">
        <f ca="1">IF(ISNUMBER(Table_Triggers[[#This Row],[Config Use Row]]),INDEX(Table_Triggers[Calculation Rollup],Table_Triggers[[#This Row],[Config Use Row]]),"")</f>
        <v>"hardReferral":{},</v>
      </c>
      <c r="O6" s="7"/>
      <c r="P6" s="7"/>
    </row>
    <row r="7" spans="2:16" ht="29.25" thickBot="1">
      <c r="B7" s="3" t="s">
        <v>288</v>
      </c>
      <c r="C7" s="3" t="s">
        <v>71</v>
      </c>
      <c r="D7"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7"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7" s="3" t="str">
        <f>IF(Table_Triggers[[#This Row],[Header]]="Yes","",IF(Table_Triggers[[#This Row],[Property]]&lt;&gt;"",SUBSTITUTE(Table_Triggers[[#This Row],[Type]]," ","")&amp;SUBSTITUTE(Table_Triggers[[#This Row],[Property]]," ",""),""))</f>
        <v/>
      </c>
      <c r="G7" s="3" t="str">
        <f>IF(Table_Triggers[[#This Row],[Header]]&lt;&gt;"Yes",IF(Table_Triggers[[#This Row],[Value]]=FALSE,"false",IF(Table_Triggers[[#This Row],[Value]]=TRUE,"true","")),"")</f>
        <v/>
      </c>
      <c r="H7" s="3" t="str">
        <f xml:space="preserve">
IF(AND(Table_Triggers[[#This Row],[Header]]&lt;&gt;"Yes",Table_Triggers[[#This Row],[Property]]&lt;&gt;"",Table_Triggers[[#This Row],[Text]]&lt;&gt;""),
"""" &amp;  Table_Triggers[[#This Row],[Key]] &amp; """: """ &amp; Table_Triggers[[#This Row],[Message]] &amp; """",
"")</f>
        <v/>
      </c>
      <c r="I7"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7"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7" s="3" t="str">
        <f ca="1">IF(ISNUMBER(Table_Triggers[[#This Row],[Config Use Row]]),INDEX(Table_Triggers[Config Rollup],Table_Triggers[[#This Row],[Config Use Row]]),"")</f>
        <v>"decline":{"decined": "","claim": ""},</v>
      </c>
      <c r="L7" s="3" t="str">
        <f xml:space="preserve">
IF(AND(Table_Triggers[[#This Row],[Header]]&lt;&gt;"Yes",Table_Triggers[[#This Row],[Property]]&lt;&gt;"",Table_Triggers[[#This Row],[Text]]&lt;&gt;""),
""""&amp;Table_Triggers[[#This Row],[Key]]&amp;""":"&amp;Table_Triggers[[#This Row],[Text]],
"")</f>
        <v/>
      </c>
      <c r="M7"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7" s="3" t="str">
        <f ca="1">IF(ISNUMBER(Table_Triggers[[#This Row],[Config Use Row]]),INDEX(Table_Triggers[Calculation Rollup],Table_Triggers[[#This Row],[Config Use Row]]),"")</f>
        <v>"decline":{"decined":false,"claim":false},</v>
      </c>
      <c r="O7" s="3"/>
      <c r="P7" s="3"/>
    </row>
    <row r="8" spans="2:16" ht="21" hidden="1" customHeight="1" thickBot="1">
      <c r="B8" s="7"/>
      <c r="C8" s="7"/>
      <c r="D8"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8"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8" s="28" t="str">
        <f>IF(Table_Triggers[[#This Row],[Header]]="Yes","",IF(Table_Triggers[[#This Row],[Property]]&lt;&gt;"",SUBSTITUTE(Table_Triggers[[#This Row],[Type]]," ","")&amp;SUBSTITUTE(Table_Triggers[[#This Row],[Property]]," ",""),""))</f>
        <v/>
      </c>
      <c r="G8" s="7" t="str">
        <f>IF(Table_Triggers[[#This Row],[Header]]&lt;&gt;"Yes",IF(Table_Triggers[[#This Row],[Value]]=FALSE,"false",IF(Table_Triggers[[#This Row],[Value]]=TRUE,"true","")),"")</f>
        <v>false</v>
      </c>
      <c r="H8" s="28" t="str">
        <f xml:space="preserve">
IF(AND(Table_Triggers[[#This Row],[Header]]&lt;&gt;"Yes",Table_Triggers[[#This Row],[Property]]&lt;&gt;"",Table_Triggers[[#This Row],[Text]]&lt;&gt;""),
"""" &amp;  Table_Triggers[[#This Row],[Key]] &amp; """: """ &amp; Table_Triggers[[#This Row],[Message]] &amp; """",
"")</f>
        <v/>
      </c>
      <c r="I8"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8" s="79">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28" t="str">
        <f ca="1">IF(ISNUMBER(Table_Triggers[[#This Row],[Config Use Row]]),INDEX(Table_Triggers[Config Rollup],Table_Triggers[[#This Row],[Config Use Row]]),"")</f>
        <v>"error":{"noCoverSelected": ""},</v>
      </c>
      <c r="L8" s="79" t="str">
        <f xml:space="preserve">
IF(AND(Table_Triggers[[#This Row],[Header]]&lt;&gt;"Yes",Table_Triggers[[#This Row],[Property]]&lt;&gt;"",Table_Triggers[[#This Row],[Text]]&lt;&gt;""),
""""&amp;Table_Triggers[[#This Row],[Key]]&amp;""":"&amp;Table_Triggers[[#This Row],[Text]],
"")</f>
        <v/>
      </c>
      <c r="M8"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8" s="28" t="str">
        <f ca="1">IF(ISNUMBER(Table_Triggers[[#This Row],[Config Use Row]]),INDEX(Table_Triggers[Calculation Rollup],Table_Triggers[[#This Row],[Config Use Row]]),"")</f>
        <v>"error":{"noCoverSelected":false},</v>
      </c>
      <c r="O8" s="7"/>
      <c r="P8" s="7"/>
    </row>
    <row r="9" spans="2:16" ht="29.25" thickBot="1">
      <c r="B9" s="3" t="s">
        <v>289</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"decline":{"decined": "","claim": ""},</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"decline":{"decined":false,"claim":false},</v>
      </c>
      <c r="N9" s="3" t="str">
        <f ca="1">IF(ISNUMBER(Table_Triggers[[#This Row],[Config Use Row]]),INDEX(Table_Triggers[Calculation Rollup],Table_Triggers[[#This Row],[Config Use Row]]),"")</f>
        <v/>
      </c>
      <c r="O9" s="3"/>
      <c r="P9" s="3"/>
    </row>
    <row r="10" spans="2:16" ht="21" hidden="1" customHeight="1" thickBot="1">
      <c r="B10" s="7"/>
      <c r="C10" s="7"/>
      <c r="D10"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0"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28" t="str">
        <f>IF(Table_Triggers[[#This Row],[Header]]="Yes","",IF(Table_Triggers[[#This Row],[Property]]&lt;&gt;"",SUBSTITUTE(Table_Triggers[[#This Row],[Type]]," ","")&amp;SUBSTITUTE(Table_Triggers[[#This Row],[Property]]," ",""),""))</f>
        <v/>
      </c>
      <c r="G10" s="7" t="str">
        <f>IF(Table_Triggers[[#This Row],[Header]]&lt;&gt;"Yes",IF(Table_Triggers[[#This Row],[Value]]=FALSE,"false",IF(Table_Triggers[[#This Row],[Value]]=TRUE,"true","")),"")</f>
        <v>false</v>
      </c>
      <c r="H10" s="28" t="str">
        <f xml:space="preserve">
IF(AND(Table_Triggers[[#This Row],[Header]]&lt;&gt;"Yes",Table_Triggers[[#This Row],[Property]]&lt;&gt;"",Table_Triggers[[#This Row],[Text]]&lt;&gt;""),
"""" &amp;  Table_Triggers[[#This Row],[Key]] &amp; """: """ &amp; Table_Triggers[[#This Row],[Message]] &amp; """",
"")</f>
        <v/>
      </c>
      <c r="I10" s="79"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"decined": "","claim": ""</v>
      </c>
      <c r="J10" s="79"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28" t="str">
        <f ca="1">IF(ISNUMBER(Table_Triggers[[#This Row],[Config Use Row]]),INDEX(Table_Triggers[Config Rollup],Table_Triggers[[#This Row],[Config Use Row]]),"")</f>
        <v/>
      </c>
      <c r="L10" s="79" t="str">
        <f xml:space="preserve">
IF(AND(Table_Triggers[[#This Row],[Header]]&lt;&gt;"Yes",Table_Triggers[[#This Row],[Property]]&lt;&gt;"",Table_Triggers[[#This Row],[Text]]&lt;&gt;""),
""""&amp;Table_Triggers[[#This Row],[Key]]&amp;""":"&amp;Table_Triggers[[#This Row],[Text]],
"")</f>
        <v/>
      </c>
      <c r="M10" s="7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"decined":false,"claim":false</v>
      </c>
      <c r="N10" s="28" t="str">
        <f ca="1">IF(ISNUMBER(Table_Triggers[[#This Row],[Config Use Row]]),INDEX(Table_Triggers[Calculation Rollup],Table_Triggers[[#This Row],[Config Use Row]]),"")</f>
        <v/>
      </c>
      <c r="O10" s="7"/>
      <c r="P10" s="7"/>
    </row>
    <row r="11" spans="2:16" s="12" customFormat="1" ht="21" customHeight="1">
      <c r="B11" s="8" t="s">
        <v>287</v>
      </c>
      <c r="C11" s="7"/>
      <c r="D11"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1"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decined</v>
      </c>
      <c r="F11" s="7" t="str">
        <f ca="1">IF(Table_Triggers[[#This Row],[Header]]="Yes","",IF(Table_Triggers[[#This Row],[Property]]&lt;&gt;"",SUBSTITUTE(Table_Triggers[[#This Row],[Type]]," ","")&amp;SUBSTITUTE(Table_Triggers[[#This Row],[Property]]," ",""),""))</f>
        <v>DeclineDecined</v>
      </c>
      <c r="G11" s="7" t="str">
        <f>IF(Table_Triggers[[#This Row],[Header]]&lt;&gt;"Yes",IF(Table_Triggers[[#This Row],[Value]]=FALSE,"false",IF(Table_Triggers[[#This Row],[Value]]=TRUE,"true","")),"")</f>
        <v>false</v>
      </c>
      <c r="H11" s="7" t="str">
        <f xml:space="preserve">
IF(AND(Table_Triggers[[#This Row],[Header]]&lt;&gt;"Yes",Table_Triggers[[#This Row],[Property]]&lt;&gt;"",Table_Triggers[[#This Row],[Text]]&lt;&gt;""),
"""" &amp;  Table_Triggers[[#This Row],[Key]] &amp; """: """ &amp; Table_Triggers[[#This Row],[Message]] &amp; """",
"")</f>
        <v>"decined": ""</v>
      </c>
      <c r="I11"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"decined": "","claim": ""</v>
      </c>
      <c r="J11"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7" t="str">
        <f ca="1">IF(ISNUMBER(Table_Triggers[[#This Row],[Config Use Row]]),INDEX(Table_Triggers[Config Rollup],Table_Triggers[[#This Row],[Config Use Row]]),"")</f>
        <v/>
      </c>
      <c r="L11" s="7" t="str">
        <f xml:space="preserve">
IF(AND(Table_Triggers[[#This Row],[Header]]&lt;&gt;"Yes",Table_Triggers[[#This Row],[Property]]&lt;&gt;"",Table_Triggers[[#This Row],[Text]]&lt;&gt;""),
""""&amp;Table_Triggers[[#This Row],[Key]]&amp;""":"&amp;Table_Triggers[[#This Row],[Text]],
"")</f>
        <v>"decined":false</v>
      </c>
      <c r="M11"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"decined":false,"claim":false</v>
      </c>
      <c r="N11" s="7" t="str">
        <f ca="1">IF(ISNUMBER(Table_Triggers[[#This Row],[Config Use Row]]),INDEX(Table_Triggers[Calculation Rollup],Table_Triggers[[#This Row],[Config Use Row]]),"")</f>
        <v/>
      </c>
      <c r="O11" s="7" t="b">
        <f>IF('Question Sets'!G52="Yes",TRUE,FALSE)</f>
        <v>0</v>
      </c>
      <c r="P11" s="88"/>
    </row>
    <row r="12" spans="2:16" s="12" customFormat="1" ht="21" customHeight="1">
      <c r="B12" s="8" t="s">
        <v>133</v>
      </c>
      <c r="C12" s="7"/>
      <c r="D12"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claim</v>
      </c>
      <c r="F12" s="7" t="str">
        <f ca="1">IF(Table_Triggers[[#This Row],[Header]]="Yes","",IF(Table_Triggers[[#This Row],[Property]]&lt;&gt;"",SUBSTITUTE(Table_Triggers[[#This Row],[Type]]," ","")&amp;SUBSTITUTE(Table_Triggers[[#This Row],[Property]]," ",""),""))</f>
        <v>DeclineClaim</v>
      </c>
      <c r="G12" s="7" t="str">
        <f>IF(Table_Triggers[[#This Row],[Header]]&lt;&gt;"Yes",IF(Table_Triggers[[#This Row],[Value]]=FALSE,"false",IF(Table_Triggers[[#This Row],[Value]]=TRUE,"true","")),"")</f>
        <v>false</v>
      </c>
      <c r="H12" s="7" t="str">
        <f xml:space="preserve">
IF(AND(Table_Triggers[[#This Row],[Header]]&lt;&gt;"Yes",Table_Triggers[[#This Row],[Property]]&lt;&gt;"",Table_Triggers[[#This Row],[Text]]&lt;&gt;""),
"""" &amp;  Table_Triggers[[#This Row],[Key]] &amp; """: """ &amp; Table_Triggers[[#This Row],[Message]] &amp; """",
"")</f>
        <v>"claim": ""</v>
      </c>
      <c r="I12"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"claim": ""</v>
      </c>
      <c r="J12"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7" t="str">
        <f ca="1">IF(ISNUMBER(Table_Triggers[[#This Row],[Config Use Row]]),INDEX(Table_Triggers[Config Rollup],Table_Triggers[[#This Row],[Config Use Row]]),"")</f>
        <v/>
      </c>
      <c r="L12" s="7" t="str">
        <f xml:space="preserve">
IF(AND(Table_Triggers[[#This Row],[Header]]&lt;&gt;"Yes",Table_Triggers[[#This Row],[Property]]&lt;&gt;"",Table_Triggers[[#This Row],[Text]]&lt;&gt;""),
""""&amp;Table_Triggers[[#This Row],[Key]]&amp;""":"&amp;Table_Triggers[[#This Row],[Text]],
"")</f>
        <v>"claim":false</v>
      </c>
      <c r="M12"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"claim":false</v>
      </c>
      <c r="N12" s="7" t="str">
        <f ca="1">IF(ISNUMBER(Table_Triggers[[#This Row],[Config Use Row]]),INDEX(Table_Triggers[Calculation Rollup],Table_Triggers[[#This Row],[Config Use Row]]),"")</f>
        <v/>
      </c>
      <c r="O12" s="7" t="b">
        <f>IF('Question Sets'!G51="Yes",TRUE,FALSE)</f>
        <v>0</v>
      </c>
      <c r="P12" s="7"/>
    </row>
    <row r="13" spans="2:16" ht="29.25" thickBot="1">
      <c r="B13" s="3" t="s">
        <v>290</v>
      </c>
      <c r="C13" s="3" t="s">
        <v>71</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2" customFormat="1" ht="21" hidden="1" customHeight="1">
      <c r="B14" s="7"/>
      <c r="C14" s="7"/>
      <c r="D14"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7" t="str">
        <f>IF(Table_Triggers[[#This Row],[Header]]="Yes","",IF(Table_Triggers[[#This Row],[Property]]&lt;&gt;"",SUBSTITUTE(Table_Triggers[[#This Row],[Type]]," ","")&amp;SUBSTITUTE(Table_Triggers[[#This Row],[Property]]," ",""),""))</f>
        <v/>
      </c>
      <c r="G14" s="7" t="str">
        <f>IF(Table_Triggers[[#This Row],[Header]]&lt;&gt;"Yes",IF(Table_Triggers[[#This Row],[Value]]=FALSE,"false",IF(Table_Triggers[[#This Row],[Value]]=TRUE,"true","")),"")</f>
        <v>false</v>
      </c>
      <c r="H14" s="7" t="str">
        <f xml:space="preserve">
IF(AND(Table_Triggers[[#This Row],[Header]]&lt;&gt;"Yes",Table_Triggers[[#This Row],[Property]]&lt;&gt;"",Table_Triggers[[#This Row],[Text]]&lt;&gt;""),
"""" &amp;  Table_Triggers[[#This Row],[Key]] &amp; """: """ &amp; Table_Triggers[[#This Row],[Message]] &amp; """",
"")</f>
        <v/>
      </c>
      <c r="I14"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7" t="str">
        <f ca="1">IF(ISNUMBER(Table_Triggers[[#This Row],[Config Use Row]]),INDEX(Table_Triggers[Config Rollup],Table_Triggers[[#This Row],[Config Use Row]]),"")</f>
        <v/>
      </c>
      <c r="L14" s="7" t="str">
        <f xml:space="preserve">
IF(AND(Table_Triggers[[#This Row],[Header]]&lt;&gt;"Yes",Table_Triggers[[#This Row],[Property]]&lt;&gt;"",Table_Triggers[[#This Row],[Text]]&lt;&gt;""),
""""&amp;Table_Triggers[[#This Row],[Key]]&amp;""":"&amp;Table_Triggers[[#This Row],[Text]],
"")</f>
        <v/>
      </c>
      <c r="M14"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7" t="str">
        <f ca="1">IF(ISNUMBER(Table_Triggers[[#This Row],[Config Use Row]]),INDEX(Table_Triggers[Calculation Rollup],Table_Triggers[[#This Row],[Config Use Row]]),"")</f>
        <v/>
      </c>
      <c r="O14" s="7"/>
      <c r="P14" s="7"/>
    </row>
    <row r="15" spans="2:16" s="12" customFormat="1" ht="21" customHeight="1">
      <c r="B15" s="7" t="s">
        <v>291</v>
      </c>
      <c r="C15" s="7"/>
      <c r="D15"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7" t="str">
        <f ca="1">IF(Table_Triggers[[#This Row],[Header]]="Yes","",IF(Table_Triggers[[#This Row],[Property]]&lt;&gt;"",SUBSTITUTE(Table_Triggers[[#This Row],[Type]]," ","")&amp;SUBSTITUTE(Table_Triggers[[#This Row],[Property]]," ",""),""))</f>
        <v>ErrorNoCoverSelected</v>
      </c>
      <c r="G15" s="7" t="str">
        <f>IF(Table_Triggers[[#This Row],[Header]]&lt;&gt;"Yes",IF(Table_Triggers[[#This Row],[Value]]=FALSE,"false",IF(Table_Triggers[[#This Row],[Value]]=TRUE,"true","")),"")</f>
        <v>false</v>
      </c>
      <c r="H15" s="7" t="str">
        <f xml:space="preserve">
IF(AND(Table_Triggers[[#This Row],[Header]]&lt;&gt;"Yes",Table_Triggers[[#This Row],[Property]]&lt;&gt;"",Table_Triggers[[#This Row],[Text]]&lt;&gt;""),
"""" &amp;  Table_Triggers[[#This Row],[Key]] &amp; """: """ &amp; Table_Triggers[[#This Row],[Message]] &amp; """",
"")</f>
        <v>"noCoverSelected": ""</v>
      </c>
      <c r="I15"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7" t="str">
        <f ca="1">IF(ISNUMBER(Table_Triggers[[#This Row],[Config Use Row]]),INDEX(Table_Triggers[Config Rollup],Table_Triggers[[#This Row],[Config Use Row]]),"")</f>
        <v/>
      </c>
      <c r="L15" s="7" t="str">
        <f xml:space="preserve">
IF(AND(Table_Triggers[[#This Row],[Header]]&lt;&gt;"Yes",Table_Triggers[[#This Row],[Property]]&lt;&gt;"",Table_Triggers[[#This Row],[Text]]&lt;&gt;""),
""""&amp;Table_Triggers[[#This Row],[Key]]&amp;""":"&amp;Table_Triggers[[#This Row],[Text]],
"")</f>
        <v>"noCoverSelected":false</v>
      </c>
      <c r="M15"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7" t="str">
        <f ca="1">IF(ISNUMBER(Table_Triggers[[#This Row],[Config Use Row]]),INDEX(Table_Triggers[Calculation Rollup],Table_Triggers[[#This Row],[Config Use Row]]),"")</f>
        <v/>
      </c>
      <c r="O15" s="7" t="b">
        <f>FALSE</f>
        <v>0</v>
      </c>
      <c r="P15" s="7"/>
    </row>
  </sheetData>
  <sheetProtection insertRows="0" deleteRows="0"/>
  <conditionalFormatting sqref="O5:O15">
    <cfRule type="cellIs" dxfId="362"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49"/>
  <sheetViews>
    <sheetView topLeftCell="A34" zoomScaleNormal="100" workbookViewId="0">
      <selection activeCell="B41" sqref="B41"/>
    </sheetView>
  </sheetViews>
  <sheetFormatPr defaultColWidth="9.140625" defaultRowHeight="21" customHeight="1"/>
  <cols>
    <col min="1" max="1" width="9.140625" style="2" customWidth="1"/>
    <col min="2" max="2" width="57.140625" style="2" customWidth="1"/>
    <col min="3" max="3" width="12.42578125" style="2" hidden="1" customWidth="1"/>
    <col min="4" max="4" width="19.85546875" style="2" hidden="1" customWidth="1"/>
    <col min="5" max="7" width="36.42578125" style="2" hidden="1" customWidth="1"/>
    <col min="8" max="8" width="29.85546875" style="2" hidden="1" customWidth="1"/>
    <col min="9" max="9" width="51.140625" style="2" hidden="1" customWidth="1"/>
    <col min="10" max="10" width="29.85546875" style="2" customWidth="1"/>
    <col min="11" max="14" width="24.85546875" style="2" hidden="1" customWidth="1"/>
    <col min="15" max="18" width="15" style="2" customWidth="1"/>
    <col min="19" max="22" width="9.140625" style="2"/>
    <col min="23" max="23" width="41.7109375" style="2" customWidth="1"/>
    <col min="24" max="24" width="34.7109375" style="2" customWidth="1"/>
    <col min="25" max="16384" width="9.140625" style="2"/>
  </cols>
  <sheetData>
    <row r="2" spans="2:14" ht="47.25" thickBot="1">
      <c r="B2" s="11" t="str">
        <f>"Risk 1 - " &amp; Risk_1_Name</f>
        <v>Risk 1 - Motor Loan Protection</v>
      </c>
      <c r="C2" s="11"/>
      <c r="D2" s="11"/>
      <c r="E2" s="11"/>
      <c r="F2" s="11"/>
      <c r="G2" s="11"/>
      <c r="H2" s="11"/>
      <c r="I2" s="11"/>
      <c r="J2" s="11"/>
      <c r="K2" s="11"/>
      <c r="L2" s="11"/>
      <c r="M2" s="11"/>
      <c r="N2" s="11"/>
    </row>
    <row r="4" spans="2:14" ht="15">
      <c r="B4" t="s">
        <v>1</v>
      </c>
      <c r="C4" t="s">
        <v>2</v>
      </c>
      <c r="D4" t="s">
        <v>3</v>
      </c>
      <c r="E4" t="s">
        <v>4</v>
      </c>
      <c r="F4" t="s">
        <v>5</v>
      </c>
      <c r="G4" t="s">
        <v>47</v>
      </c>
      <c r="H4" t="s">
        <v>48</v>
      </c>
      <c r="I4" s="1" t="s">
        <v>69</v>
      </c>
      <c r="J4" t="s">
        <v>6</v>
      </c>
      <c r="K4" t="s">
        <v>292</v>
      </c>
      <c r="L4" t="s">
        <v>293</v>
      </c>
      <c r="M4" t="s">
        <v>294</v>
      </c>
      <c r="N4" t="s">
        <v>295</v>
      </c>
    </row>
    <row r="5" spans="2:14" ht="29.25" thickBot="1">
      <c r="B5" s="3" t="s">
        <v>296</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2" customFormat="1" ht="21" hidden="1" customHeight="1">
      <c r="B6" s="7"/>
      <c r="C6" s="7"/>
      <c r="D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7" t="str">
        <f>IF(Table_Risk_1[[#This Row],[Header]]="Yes","",IF(Table_Risk_1[[#This Row],[Property]]&lt;&gt;"",Risk_1_Prefix&amp;SUBSTITUTE(Table_Risk_1[[#This Row],[Type]]," ","")&amp;SUBSTITUTE(Table_Risk_1[[#This Row],[Property]]," ",""),""))</f>
        <v/>
      </c>
      <c r="G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7" t="str">
        <f>IF(OR(Table_Risk_1[[#This Row],[Header]]="Yes",Table_Risk_1[[#This Row],[Property]]=""),"",IF(OR(Table_Risk_1[[#This Row],[Text]]="true",Table_Risk_1[[#This Row],[Text]]="false",ISNUMBER(Table_Risk_1[[#This Row],[Text]])),Table_Risk_1[[#This Row],[Text]],""""&amp;Table_Risk_1[[#This Row],[Text]]&amp;""""))</f>
        <v/>
      </c>
      <c r="I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7"/>
      <c r="K6" s="7"/>
      <c r="L6" s="7"/>
      <c r="M6" s="7"/>
      <c r="N6" s="7"/>
    </row>
    <row r="7" spans="2:14" s="12" customFormat="1" ht="21" customHeight="1">
      <c r="B7" s="7" t="s">
        <v>297</v>
      </c>
      <c r="C7" s="7"/>
      <c r="D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7" t="str">
        <f ca="1">IF(Table_Risk_1[[#This Row],[Header]]="Yes","",IF(Table_Risk_1[[#This Row],[Property]]&lt;&gt;"",Risk_1_Prefix&amp;SUBSTITUTE(Table_Risk_1[[#This Row],[Type]]," ","")&amp;SUBSTITUTE(Table_Risk_1[[#This Row],[Property]]," ",""),""))</f>
        <v>MSettingRiskName</v>
      </c>
      <c r="G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Motor Loan Protection</v>
      </c>
      <c r="H7" s="7" t="str">
        <f ca="1">IF(OR(Table_Risk_1[[#This Row],[Header]]="Yes",Table_Risk_1[[#This Row],[Property]]=""),"",IF(OR(Table_Risk_1[[#This Row],[Text]]="true",Table_Risk_1[[#This Row],[Text]]="false",ISNUMBER(Table_Risk_1[[#This Row],[Text]])),Table_Risk_1[[#This Row],[Text]],""""&amp;Table_Risk_1[[#This Row],[Text]]&amp;""""))</f>
        <v>"Motor Loan Protection"</v>
      </c>
      <c r="I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"riskName":"Motor Loan Protection",</v>
      </c>
      <c r="J7" s="106" t="s">
        <v>1009</v>
      </c>
      <c r="K7" s="7"/>
      <c r="L7" s="7"/>
      <c r="M7" s="7"/>
      <c r="N7" s="7"/>
    </row>
    <row r="8" spans="2:14" s="12" customFormat="1" ht="21" customHeight="1">
      <c r="B8" s="7" t="s">
        <v>298</v>
      </c>
      <c r="C8" s="7"/>
      <c r="D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7" t="str">
        <f ca="1">IF(Table_Risk_1[[#This Row],[Header]]="Yes","",IF(Table_Risk_1[[#This Row],[Property]]&lt;&gt;"",Risk_1_Prefix&amp;SUBSTITUTE(Table_Risk_1[[#This Row],[Type]]," ","")&amp;SUBSTITUTE(Table_Risk_1[[#This Row],[Property]]," ",""),""))</f>
        <v>MSettingFieldCodePrefix</v>
      </c>
      <c r="G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v>
      </c>
      <c r="H8" s="7" t="str">
        <f ca="1">IF(OR(Table_Risk_1[[#This Row],[Header]]="Yes",Table_Risk_1[[#This Row],[Property]]=""),"",IF(OR(Table_Risk_1[[#This Row],[Text]]="true",Table_Risk_1[[#This Row],[Text]]="false",ISNUMBER(Table_Risk_1[[#This Row],[Text]])),Table_Risk_1[[#This Row],[Text]],""""&amp;Table_Risk_1[[#This Row],[Text]]&amp;""""))</f>
        <v>"M"</v>
      </c>
      <c r="I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"fieldCodePrefix":"M"},</v>
      </c>
      <c r="J8" s="106" t="s">
        <v>16</v>
      </c>
      <c r="K8" s="7"/>
      <c r="L8" s="7"/>
      <c r="M8" s="7"/>
      <c r="N8" s="7"/>
    </row>
    <row r="9" spans="2:14" ht="29.25" thickBot="1">
      <c r="B9" s="3" t="s">
        <v>299</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2" customFormat="1" ht="21" hidden="1" customHeight="1">
      <c r="B10" s="7"/>
      <c r="C10" s="7"/>
      <c r="D1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7" t="str">
        <f>IF(Table_Risk_1[[#This Row],[Header]]="Yes","",IF(Table_Risk_1[[#This Row],[Property]]&lt;&gt;"",Risk_1_Prefix&amp;SUBSTITUTE(Table_Risk_1[[#This Row],[Type]]," ","")&amp;SUBSTITUTE(Table_Risk_1[[#This Row],[Property]]," ",""),""))</f>
        <v/>
      </c>
      <c r="G1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7" t="str">
        <f>IF(OR(Table_Risk_1[[#This Row],[Header]]="Yes",Table_Risk_1[[#This Row],[Property]]=""),"",IF(OR(Table_Risk_1[[#This Row],[Text]]="true",Table_Risk_1[[#This Row],[Text]]="false",ISNUMBER(Table_Risk_1[[#This Row],[Text]])),Table_Risk_1[[#This Row],[Text]],""""&amp;Table_Risk_1[[#This Row],[Text]]&amp;""""))</f>
        <v/>
      </c>
      <c r="I1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7"/>
      <c r="K10" s="7"/>
      <c r="L10" s="7"/>
      <c r="M10" s="7"/>
      <c r="N10" s="7"/>
    </row>
    <row r="11" spans="2:14" s="12" customFormat="1" ht="21" customHeight="1">
      <c r="B11" s="97" t="s">
        <v>1005</v>
      </c>
      <c r="C11" s="97"/>
      <c r="D11"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loanAmount</v>
      </c>
      <c r="F11" s="101" t="str">
        <f ca="1">IF(Table_Risk_1[[#This Row],[Header]]="Yes","",IF(Table_Risk_1[[#This Row],[Property]]&lt;&gt;"",Risk_1_Prefix&amp;SUBSTITUTE(Table_Risk_1[[#This Row],[Type]]," ","")&amp;SUBSTITUTE(Table_Risk_1[[#This Row],[Property]]," ",""),""))</f>
        <v>MRatingFactorLoanAmount</v>
      </c>
      <c r="G11"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$20000</v>
      </c>
      <c r="H11" s="98" t="str">
        <f ca="1">IF(OR(Table_Risk_1[[#This Row],[Header]]="Yes",Table_Risk_1[[#This Row],[Property]]=""),"",IF(OR(Table_Risk_1[[#This Row],[Text]]="true",Table_Risk_1[[#This Row],[Text]]="false",ISNUMBER(Table_Risk_1[[#This Row],[Text]])),Table_Risk_1[[#This Row],[Text]],""""&amp;Table_Risk_1[[#This Row],[Text]]&amp;""""))</f>
        <v>"$20000"</v>
      </c>
      <c r="I11"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"loanAmount":"$20000",</v>
      </c>
      <c r="J11" s="7">
        <f>INDEX(Table_Question_Sets[Used Value],MATCH(Table_Risk_1[[#This Row],[Property]],Table_Question_Sets[Property],0),0)</f>
        <v>20000</v>
      </c>
      <c r="K11" s="97"/>
      <c r="L11" s="97"/>
      <c r="M11" s="97"/>
      <c r="N11" s="97"/>
    </row>
    <row r="12" spans="2:14" s="12" customFormat="1" ht="21" customHeight="1">
      <c r="B12" s="7" t="s">
        <v>999</v>
      </c>
      <c r="C12" s="7"/>
      <c r="D1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loanTerm</v>
      </c>
      <c r="F12" s="7" t="str">
        <f ca="1">IF(Table_Risk_1[[#This Row],[Header]]="Yes","",IF(Table_Risk_1[[#This Row],[Property]]&lt;&gt;"",Risk_1_Prefix&amp;SUBSTITUTE(Table_Risk_1[[#This Row],[Type]]," ","")&amp;SUBSTITUTE(Table_Risk_1[[#This Row],[Property]]," ",""),""))</f>
        <v>MRatingFactorLoanTerm</v>
      </c>
      <c r="G12"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v>
      </c>
      <c r="H12" s="7" t="str">
        <f ca="1">IF(OR(Table_Risk_1[[#This Row],[Header]]="Yes",Table_Risk_1[[#This Row],[Property]]=""),"",IF(OR(Table_Risk_1[[#This Row],[Text]]="true",Table_Risk_1[[#This Row],[Text]]="false",ISNUMBER(Table_Risk_1[[#This Row],[Text]])),Table_Risk_1[[#This Row],[Text]],""""&amp;Table_Risk_1[[#This Row],[Text]]&amp;""""))</f>
        <v>"5"</v>
      </c>
      <c r="I1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"loanTerm":"5",</v>
      </c>
      <c r="J12" s="7">
        <f>INDEX(Table_Question_Sets[Used Value],MATCH(Table_Risk_1[[#This Row],[Property]],Table_Question_Sets[Property],0),0)</f>
        <v>5</v>
      </c>
      <c r="K12" s="76" t="s">
        <v>300</v>
      </c>
      <c r="L12" s="76" t="s">
        <v>301</v>
      </c>
      <c r="M12" s="76" t="s">
        <v>302</v>
      </c>
      <c r="N12" s="78" t="s">
        <v>303</v>
      </c>
    </row>
    <row r="13" spans="2:14" s="12" customFormat="1" ht="21" customHeight="1">
      <c r="B13" s="7" t="s">
        <v>352</v>
      </c>
      <c r="C13" s="7"/>
      <c r="D1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interestRate</v>
      </c>
      <c r="F13" s="7" t="str">
        <f ca="1">IF(Table_Risk_1[[#This Row],[Header]]="Yes","",IF(Table_Risk_1[[#This Row],[Property]]&lt;&gt;"",Risk_1_Prefix&amp;SUBSTITUTE(Table_Risk_1[[#This Row],[Type]]," ","")&amp;SUBSTITUTE(Table_Risk_1[[#This Row],[Property]]," ",""),""))</f>
        <v>MRatingFactorInterestRate</v>
      </c>
      <c r="G1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v>
      </c>
      <c r="H13" s="7" t="str">
        <f ca="1">IF(OR(Table_Risk_1[[#This Row],[Header]]="Yes",Table_Risk_1[[#This Row],[Property]]=""),"",IF(OR(Table_Risk_1[[#This Row],[Text]]="true",Table_Risk_1[[#This Row],[Text]]="false",ISNUMBER(Table_Risk_1[[#This Row],[Text]])),Table_Risk_1[[#This Row],[Text]],""""&amp;Table_Risk_1[[#This Row],[Text]]&amp;""""))</f>
        <v>"12"</v>
      </c>
      <c r="I1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"interestRate":"12",</v>
      </c>
      <c r="J13" s="7" t="str">
        <f>INDEX(Table_Question_Sets[Used Value],MATCH(Table_Risk_1[[#This Row],[Property]],Table_Question_Sets[Property],0),0)</f>
        <v>12</v>
      </c>
      <c r="K13" s="7"/>
      <c r="L13" s="7"/>
      <c r="M13" s="7"/>
      <c r="N13" s="7"/>
    </row>
    <row r="14" spans="2:14" s="12" customFormat="1" ht="21" customHeight="1">
      <c r="B14" s="7" t="s">
        <v>1001</v>
      </c>
      <c r="C14" s="7"/>
      <c r="D1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age</v>
      </c>
      <c r="F14" s="7" t="str">
        <f ca="1">IF(Table_Risk_1[[#This Row],[Header]]="Yes","",IF(Table_Risk_1[[#This Row],[Property]]&lt;&gt;"",Risk_1_Prefix&amp;SUBSTITUTE(Table_Risk_1[[#This Row],[Type]]," ","")&amp;SUBSTITUTE(Table_Risk_1[[#This Row],[Property]]," ",""),""))</f>
        <v>MRatingFactorAge</v>
      </c>
      <c r="G1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25</v>
      </c>
      <c r="H14" s="7" t="str">
        <f ca="1">IF(OR(Table_Risk_1[[#This Row],[Header]]="Yes",Table_Risk_1[[#This Row],[Property]]=""),"",IF(OR(Table_Risk_1[[#This Row],[Text]]="true",Table_Risk_1[[#This Row],[Text]]="false",ISNUMBER(Table_Risk_1[[#This Row],[Text]])),Table_Risk_1[[#This Row],[Text]],""""&amp;Table_Risk_1[[#This Row],[Text]]&amp;""""))</f>
        <v>"25"</v>
      </c>
      <c r="I1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"age":"25",</v>
      </c>
      <c r="J14" s="7">
        <f>INDEX(Table_Question_Sets[Used Value],MATCH(Table_Risk_1[[#This Row],[Property]],Table_Question_Sets[Property],0),0)</f>
        <v>25</v>
      </c>
      <c r="K14" s="77">
        <v>0</v>
      </c>
      <c r="L14" s="77">
        <v>100</v>
      </c>
      <c r="M14" s="77">
        <v>0</v>
      </c>
      <c r="N14" s="77">
        <v>0</v>
      </c>
    </row>
    <row r="15" spans="2:14" s="12" customFormat="1" ht="21" customHeight="1">
      <c r="B15" s="7" t="s">
        <v>89</v>
      </c>
      <c r="C15" s="7"/>
      <c r="D1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5" s="7" t="str">
        <f ca="1">IF(Table_Risk_1[[#This Row],[Header]]="Yes","",IF(Table_Risk_1[[#This Row],[Property]]&lt;&gt;"",Risk_1_Prefix&amp;SUBSTITUTE(Table_Risk_1[[#This Row],[Type]]," ","")&amp;SUBSTITUTE(Table_Risk_1[[#This Row],[Property]]," ",""),""))</f>
        <v>MRatingFactorRatingState</v>
      </c>
      <c r="G1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5" s="7" t="str">
        <f ca="1">IF(OR(Table_Risk_1[[#This Row],[Header]]="Yes",Table_Risk_1[[#This Row],[Property]]=""),"",IF(OR(Table_Risk_1[[#This Row],[Text]]="true",Table_Risk_1[[#This Row],[Text]]="false",ISNUMBER(Table_Risk_1[[#This Row],[Text]])),Table_Risk_1[[#This Row],[Text]],""""&amp;Table_Risk_1[[#This Row],[Text]]&amp;""""))</f>
        <v>"VIC"</v>
      </c>
      <c r="I1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5" s="7" t="str">
        <f>INDEX(Table_Question_Sets[Used Value],MATCH(Table_Risk_1[[#This Row],[Property]],Table_Question_Sets[Property],0),0)</f>
        <v>VIC</v>
      </c>
      <c r="K15" s="77" t="s">
        <v>90</v>
      </c>
      <c r="L15" s="77" t="s">
        <v>90</v>
      </c>
      <c r="M15" s="77" t="s">
        <v>90</v>
      </c>
      <c r="N15" s="77" t="s">
        <v>90</v>
      </c>
    </row>
    <row r="16" spans="2:14" s="12" customFormat="1" ht="21" customHeight="1">
      <c r="B16" s="7" t="s">
        <v>78</v>
      </c>
      <c r="C16" s="7"/>
      <c r="D1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6" s="7" t="str">
        <f ca="1">IF(Table_Risk_1[[#This Row],[Header]]="Yes","",IF(Table_Risk_1[[#This Row],[Property]]&lt;&gt;"",Risk_1_Prefix&amp;SUBSTITUTE(Table_Risk_1[[#This Row],[Type]]," ","")&amp;SUBSTITUTE(Table_Risk_1[[#This Row],[Property]]," ",""),""))</f>
        <v>MRatingFactorPolicyStartDate</v>
      </c>
      <c r="G1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43509</v>
      </c>
      <c r="H16" s="7">
        <f ca="1">IF(OR(Table_Risk_1[[#This Row],[Header]]="Yes",Table_Risk_1[[#This Row],[Property]]=""),"",IF(OR(Table_Risk_1[[#This Row],[Text]]="true",Table_Risk_1[[#This Row],[Text]]="false",ISNUMBER(Table_Risk_1[[#This Row],[Text]])),Table_Risk_1[[#This Row],[Text]],""""&amp;Table_Risk_1[[#This Row],[Text]]&amp;""""))</f>
        <v>43509</v>
      </c>
      <c r="I1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"policyStartDate":43509,</v>
      </c>
      <c r="J16" s="23">
        <f ca="1">INDEX(Table_Question_Sets[Used Value],MATCH(Table_Risk_1[[#This Row],[Property]],Table_Question_Sets[Property],0),0)</f>
        <v>43509</v>
      </c>
      <c r="K16" s="10">
        <v>42948</v>
      </c>
      <c r="L16" s="10">
        <v>42948</v>
      </c>
      <c r="M16" s="10">
        <v>42948</v>
      </c>
      <c r="N16" s="10">
        <v>42948</v>
      </c>
    </row>
    <row r="17" spans="2:14" s="12" customFormat="1" ht="21" customHeight="1">
      <c r="B17" s="97" t="s">
        <v>1010</v>
      </c>
      <c r="C17" s="97"/>
      <c r="D17"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deathBenefit</v>
      </c>
      <c r="F17" s="101" t="str">
        <f ca="1">IF(Table_Risk_1[[#This Row],[Header]]="Yes","",IF(Table_Risk_1[[#This Row],[Property]]&lt;&gt;"",Risk_1_Prefix&amp;SUBSTITUTE(Table_Risk_1[[#This Row],[Type]]," ","")&amp;SUBSTITUTE(Table_Risk_1[[#This Row],[Property]]," ",""),""))</f>
        <v>MRatingFactorDeathBenefit</v>
      </c>
      <c r="G17"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7" s="98" t="str">
        <f ca="1">IF(OR(Table_Risk_1[[#This Row],[Header]]="Yes",Table_Risk_1[[#This Row],[Property]]=""),"",IF(OR(Table_Risk_1[[#This Row],[Text]]="true",Table_Risk_1[[#This Row],[Text]]="false",ISNUMBER(Table_Risk_1[[#This Row],[Text]])),Table_Risk_1[[#This Row],[Text]],""""&amp;Table_Risk_1[[#This Row],[Text]]&amp;""""))</f>
        <v>"Yes"</v>
      </c>
      <c r="I17"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"deathBenefit":"Yes",</v>
      </c>
      <c r="J17" s="23" t="str">
        <f>INDEX(Table_Question_Sets[Used Value],MATCH(Table_Risk_1[[#This Row],[Property]],Table_Question_Sets[Property],0),0)</f>
        <v>Yes</v>
      </c>
      <c r="K17" s="97"/>
      <c r="L17" s="97"/>
      <c r="M17" s="97"/>
      <c r="N17" s="97"/>
    </row>
    <row r="18" spans="2:14" s="12" customFormat="1" ht="21" customHeight="1">
      <c r="B18" s="97" t="s">
        <v>1011</v>
      </c>
      <c r="C18" s="97"/>
      <c r="D18"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accidentalDeathBenefit</v>
      </c>
      <c r="F18" s="101" t="str">
        <f ca="1">IF(Table_Risk_1[[#This Row],[Header]]="Yes","",IF(Table_Risk_1[[#This Row],[Property]]&lt;&gt;"",Risk_1_Prefix&amp;SUBSTITUTE(Table_Risk_1[[#This Row],[Type]]," ","")&amp;SUBSTITUTE(Table_Risk_1[[#This Row],[Property]]," ",""),""))</f>
        <v>MRatingFactorAccidentalDeathBenefit</v>
      </c>
      <c r="G18"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8" s="98" t="str">
        <f ca="1">IF(OR(Table_Risk_1[[#This Row],[Header]]="Yes",Table_Risk_1[[#This Row],[Property]]=""),"",IF(OR(Table_Risk_1[[#This Row],[Text]]="true",Table_Risk_1[[#This Row],[Text]]="false",ISNUMBER(Table_Risk_1[[#This Row],[Text]])),Table_Risk_1[[#This Row],[Text]],""""&amp;Table_Risk_1[[#This Row],[Text]]&amp;""""))</f>
        <v>"Yes"</v>
      </c>
      <c r="I18"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"accidentalDeathBenefit":"Yes",</v>
      </c>
      <c r="J18" s="23" t="str">
        <f>INDEX(Table_Question_Sets[Used Value],MATCH(Table_Risk_1[[#This Row],[Property]],Table_Question_Sets[Property],0),0)</f>
        <v>Yes</v>
      </c>
      <c r="K18" s="97"/>
      <c r="L18" s="97"/>
      <c r="M18" s="97"/>
      <c r="N18" s="97"/>
    </row>
    <row r="19" spans="2:14" s="12" customFormat="1" ht="21" customHeight="1">
      <c r="B19" s="97" t="s">
        <v>1012</v>
      </c>
      <c r="C19" s="97"/>
      <c r="D19"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disabilityBenefit</v>
      </c>
      <c r="F19" s="101" t="str">
        <f ca="1">IF(Table_Risk_1[[#This Row],[Header]]="Yes","",IF(Table_Risk_1[[#This Row],[Property]]&lt;&gt;"",Risk_1_Prefix&amp;SUBSTITUTE(Table_Risk_1[[#This Row],[Type]]," ","")&amp;SUBSTITUTE(Table_Risk_1[[#This Row],[Property]]," ",""),""))</f>
        <v>MRatingFactorDisabilityBenefit</v>
      </c>
      <c r="G19"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9" s="98" t="str">
        <f ca="1">IF(OR(Table_Risk_1[[#This Row],[Header]]="Yes",Table_Risk_1[[#This Row],[Property]]=""),"",IF(OR(Table_Risk_1[[#This Row],[Text]]="true",Table_Risk_1[[#This Row],[Text]]="false",ISNUMBER(Table_Risk_1[[#This Row],[Text]])),Table_Risk_1[[#This Row],[Text]],""""&amp;Table_Risk_1[[#This Row],[Text]]&amp;""""))</f>
        <v>"Yes"</v>
      </c>
      <c r="I19"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"disabilityBenefit":"Yes",</v>
      </c>
      <c r="J19" s="23" t="str">
        <f>INDEX(Table_Question_Sets[Used Value],MATCH(Table_Risk_1[[#This Row],[Property]],Table_Question_Sets[Property],0),0)</f>
        <v>Yes</v>
      </c>
      <c r="K19" s="97"/>
      <c r="L19" s="97"/>
      <c r="M19" s="97"/>
      <c r="N19" s="97"/>
    </row>
    <row r="20" spans="2:14" s="12" customFormat="1" ht="21" customHeight="1">
      <c r="B20" s="97" t="s">
        <v>1013</v>
      </c>
      <c r="C20" s="97"/>
      <c r="D20"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0"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cashBoostBenefit</v>
      </c>
      <c r="F20" s="101" t="str">
        <f ca="1">IF(Table_Risk_1[[#This Row],[Header]]="Yes","",IF(Table_Risk_1[[#This Row],[Property]]&lt;&gt;"",Risk_1_Prefix&amp;SUBSTITUTE(Table_Risk_1[[#This Row],[Type]]," ","")&amp;SUBSTITUTE(Table_Risk_1[[#This Row],[Property]]," ",""),""))</f>
        <v>MRatingFactorCashBoostBenefit</v>
      </c>
      <c r="G20"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0" s="98" t="str">
        <f ca="1">IF(OR(Table_Risk_1[[#This Row],[Header]]="Yes",Table_Risk_1[[#This Row],[Property]]=""),"",IF(OR(Table_Risk_1[[#This Row],[Text]]="true",Table_Risk_1[[#This Row],[Text]]="false",ISNUMBER(Table_Risk_1[[#This Row],[Text]])),Table_Risk_1[[#This Row],[Text]],""""&amp;Table_Risk_1[[#This Row],[Text]]&amp;""""))</f>
        <v>"Yes"</v>
      </c>
      <c r="I20"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"cashBoostBenefit":"Yes",</v>
      </c>
      <c r="J20" s="23" t="str">
        <f>INDEX(Table_Question_Sets[Used Value],MATCH(Table_Risk_1[[#This Row],[Property]],Table_Question_Sets[Property],0),0)</f>
        <v>Yes</v>
      </c>
      <c r="K20" s="97"/>
      <c r="L20" s="97"/>
      <c r="M20" s="97"/>
      <c r="N20" s="97"/>
    </row>
    <row r="21" spans="2:14" s="12" customFormat="1" ht="21" customHeight="1">
      <c r="B21" s="97" t="s">
        <v>1036</v>
      </c>
      <c r="C21" s="97"/>
      <c r="D21"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1"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cashBoostBenefitExtension</v>
      </c>
      <c r="F21" s="101" t="str">
        <f ca="1">IF(Table_Risk_1[[#This Row],[Header]]="Yes","",IF(Table_Risk_1[[#This Row],[Property]]&lt;&gt;"",Risk_1_Prefix&amp;SUBSTITUTE(Table_Risk_1[[#This Row],[Type]]," ","")&amp;SUBSTITUTE(Table_Risk_1[[#This Row],[Property]]," ",""),""))</f>
        <v>MRatingFactorCashBoostBenefitExtension</v>
      </c>
      <c r="G21"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1" s="98" t="str">
        <f ca="1">IF(OR(Table_Risk_1[[#This Row],[Header]]="Yes",Table_Risk_1[[#This Row],[Property]]=""),"",IF(OR(Table_Risk_1[[#This Row],[Text]]="true",Table_Risk_1[[#This Row],[Text]]="false",ISNUMBER(Table_Risk_1[[#This Row],[Text]])),Table_Risk_1[[#This Row],[Text]],""""&amp;Table_Risk_1[[#This Row],[Text]]&amp;""""))</f>
        <v>"Yes"</v>
      </c>
      <c r="I21"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"cashBoostBenefitExtension":"Yes",</v>
      </c>
      <c r="J21" s="23" t="str">
        <f>INDEX(Table_Question_Sets[Used Value],MATCH(Table_Risk_1[[#This Row],[Property]],Table_Question_Sets[Property],0),0)</f>
        <v>Yes</v>
      </c>
      <c r="K21" s="97"/>
      <c r="L21" s="97"/>
      <c r="M21" s="97"/>
      <c r="N21" s="97"/>
    </row>
    <row r="22" spans="2:14" s="12" customFormat="1" ht="21" customHeight="1">
      <c r="B22" s="97" t="s">
        <v>1014</v>
      </c>
      <c r="C22" s="97"/>
      <c r="D22"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2"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involuntaryUnemploymentBenefit</v>
      </c>
      <c r="F22" s="101" t="str">
        <f ca="1">IF(Table_Risk_1[[#This Row],[Header]]="Yes","",IF(Table_Risk_1[[#This Row],[Property]]&lt;&gt;"",Risk_1_Prefix&amp;SUBSTITUTE(Table_Risk_1[[#This Row],[Type]]," ","")&amp;SUBSTITUTE(Table_Risk_1[[#This Row],[Property]]," ",""),""))</f>
        <v>MRatingFactorInvoluntaryUnemploymentBenefit</v>
      </c>
      <c r="G22"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2" s="98" t="str">
        <f ca="1">IF(OR(Table_Risk_1[[#This Row],[Header]]="Yes",Table_Risk_1[[#This Row],[Property]]=""),"",IF(OR(Table_Risk_1[[#This Row],[Text]]="true",Table_Risk_1[[#This Row],[Text]]="false",ISNUMBER(Table_Risk_1[[#This Row],[Text]])),Table_Risk_1[[#This Row],[Text]],""""&amp;Table_Risk_1[[#This Row],[Text]]&amp;""""))</f>
        <v>"Yes"</v>
      </c>
      <c r="I22"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"involuntaryUnemploymentBenefit":"Yes",</v>
      </c>
      <c r="J22" s="23" t="str">
        <f>INDEX(Table_Question_Sets[Used Value],MATCH(Table_Risk_1[[#This Row],[Property]],Table_Question_Sets[Property],0),0)</f>
        <v>Yes</v>
      </c>
      <c r="K22" s="97"/>
      <c r="L22" s="97"/>
      <c r="M22" s="97"/>
      <c r="N22" s="97"/>
    </row>
    <row r="23" spans="2:14" s="12" customFormat="1" ht="21" customHeight="1">
      <c r="B23" s="97" t="s">
        <v>1035</v>
      </c>
      <c r="C23" s="97"/>
      <c r="D23"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3"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involuntaryUnemploymentBenefitExtension</v>
      </c>
      <c r="F23" s="101" t="str">
        <f ca="1">IF(Table_Risk_1[[#This Row],[Header]]="Yes","",IF(Table_Risk_1[[#This Row],[Property]]&lt;&gt;"",Risk_1_Prefix&amp;SUBSTITUTE(Table_Risk_1[[#This Row],[Type]]," ","")&amp;SUBSTITUTE(Table_Risk_1[[#This Row],[Property]]," ",""),""))</f>
        <v>MRatingFactorInvoluntaryUnemploymentBenefitExtension</v>
      </c>
      <c r="G23" s="101"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3" s="98" t="str">
        <f ca="1">IF(OR(Table_Risk_1[[#This Row],[Header]]="Yes",Table_Risk_1[[#This Row],[Property]]=""),"",IF(OR(Table_Risk_1[[#This Row],[Text]]="true",Table_Risk_1[[#This Row],[Text]]="false",ISNUMBER(Table_Risk_1[[#This Row],[Text]])),Table_Risk_1[[#This Row],[Text]],""""&amp;Table_Risk_1[[#This Row],[Text]]&amp;""""))</f>
        <v>"Yes"</v>
      </c>
      <c r="I23"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"involuntaryUnemploymentBenefitExtension":"Yes"},</v>
      </c>
      <c r="J23" s="23" t="str">
        <f>INDEX(Table_Question_Sets[Used Value],MATCH(Table_Risk_1[[#This Row],[Property]],Table_Question_Sets[Property],0),0)</f>
        <v>Yes</v>
      </c>
      <c r="K23" s="97"/>
      <c r="L23" s="97"/>
      <c r="M23" s="97"/>
      <c r="N23" s="97"/>
    </row>
    <row r="24" spans="2:14" ht="29.25" thickBot="1">
      <c r="B24" s="3" t="s">
        <v>304</v>
      </c>
      <c r="C24" s="3" t="s">
        <v>71</v>
      </c>
      <c r="D2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24" s="3" t="str">
        <f>IF(Table_Risk_1[[#This Row],[Header]]="Yes","",IF(Table_Risk_1[[#This Row],[Property]]&lt;&gt;"",Risk_1_Prefix&amp;SUBSTITUTE(Table_Risk_1[[#This Row],[Type]]," ","")&amp;SUBSTITUTE(Table_Risk_1[[#This Row],[Property]]," ",""),""))</f>
        <v/>
      </c>
      <c r="G2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3" t="str">
        <f>IF(OR(Table_Risk_1[[#This Row],[Header]]="Yes",Table_Risk_1[[#This Row],[Property]]=""),"",IF(OR(Table_Risk_1[[#This Row],[Text]]="true",Table_Risk_1[[#This Row],[Text]]="false",ISNUMBER(Table_Risk_1[[#This Row],[Text]])),Table_Risk_1[[#This Row],[Text]],""""&amp;Table_Risk_1[[#This Row],[Text]]&amp;""""))</f>
        <v/>
      </c>
      <c r="I2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24" s="3"/>
      <c r="K24" s="3"/>
      <c r="L24" s="3"/>
      <c r="M24" s="3"/>
      <c r="N24" s="3"/>
    </row>
    <row r="25" spans="2:14" s="12" customFormat="1" ht="21" hidden="1" customHeight="1">
      <c r="B25" s="7"/>
      <c r="C25" s="7"/>
      <c r="D2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5" s="7" t="str">
        <f>IF(Table_Risk_1[[#This Row],[Header]]="Yes","",IF(Table_Risk_1[[#This Row],[Property]]&lt;&gt;"",Risk_1_Prefix&amp;SUBSTITUTE(Table_Risk_1[[#This Row],[Type]]," ","")&amp;SUBSTITUTE(Table_Risk_1[[#This Row],[Property]]," ",""),""))</f>
        <v/>
      </c>
      <c r="G2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5" s="7" t="str">
        <f>IF(OR(Table_Risk_1[[#This Row],[Header]]="Yes",Table_Risk_1[[#This Row],[Property]]=""),"",IF(OR(Table_Risk_1[[#This Row],[Text]]="true",Table_Risk_1[[#This Row],[Text]]="false",ISNUMBER(Table_Risk_1[[#This Row],[Text]])),Table_Risk_1[[#This Row],[Text]],""""&amp;Table_Risk_1[[#This Row],[Text]]&amp;""""))</f>
        <v/>
      </c>
      <c r="I2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5" s="7"/>
      <c r="K25" s="7"/>
      <c r="L25" s="7"/>
      <c r="M25" s="7"/>
      <c r="N25" s="7"/>
    </row>
    <row r="26" spans="2:14" s="12" customFormat="1" ht="21" customHeight="1">
      <c r="B26" s="7" t="s">
        <v>305</v>
      </c>
      <c r="C26" s="7"/>
      <c r="D2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26" s="7" t="str">
        <f ca="1">IF(Table_Risk_1[[#This Row],[Header]]="Yes","",IF(Table_Risk_1[[#This Row],[Property]]&lt;&gt;"",Risk_1_Prefix&amp;SUBSTITUTE(Table_Risk_1[[#This Row],[Type]]," ","")&amp;SUBSTITUTE(Table_Risk_1[[#This Row],[Property]]," ",""),""))</f>
        <v>MCheckIncludeRisk</v>
      </c>
      <c r="G2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26" s="7" t="str">
        <f ca="1">IF(OR(Table_Risk_1[[#This Row],[Header]]="Yes",Table_Risk_1[[#This Row],[Property]]=""),"",IF(OR(Table_Risk_1[[#This Row],[Text]]="true",Table_Risk_1[[#This Row],[Text]]="false",ISNUMBER(Table_Risk_1[[#This Row],[Text]])),Table_Risk_1[[#This Row],[Text]],""""&amp;Table_Risk_1[[#This Row],[Text]]&amp;""""))</f>
        <v>true</v>
      </c>
      <c r="I2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26" s="7" t="b">
        <v>1</v>
      </c>
      <c r="K26" s="7" t="b">
        <v>1</v>
      </c>
      <c r="L26" s="7" t="b">
        <v>1</v>
      </c>
      <c r="M26" s="7" t="b">
        <v>1</v>
      </c>
      <c r="N26" s="7" t="b">
        <v>1</v>
      </c>
    </row>
    <row r="27" spans="2:14" ht="29.25" thickBot="1">
      <c r="B27" s="3" t="s">
        <v>306</v>
      </c>
      <c r="C27" s="3" t="s">
        <v>71</v>
      </c>
      <c r="D27"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7"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7" s="3" t="str">
        <f>IF(Table_Risk_1[[#This Row],[Header]]="Yes","",IF(Table_Risk_1[[#This Row],[Property]]&lt;&gt;"",Risk_1_Prefix&amp;SUBSTITUTE(Table_Risk_1[[#This Row],[Type]]," ","")&amp;SUBSTITUTE(Table_Risk_1[[#This Row],[Property]]," ",""),""))</f>
        <v/>
      </c>
      <c r="G27"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7" s="3" t="str">
        <f>IF(OR(Table_Risk_1[[#This Row],[Header]]="Yes",Table_Risk_1[[#This Row],[Property]]=""),"",IF(OR(Table_Risk_1[[#This Row],[Text]]="true",Table_Risk_1[[#This Row],[Text]]="false",ISNUMBER(Table_Risk_1[[#This Row],[Text]])),Table_Risk_1[[#This Row],[Text]],""""&amp;Table_Risk_1[[#This Row],[Text]]&amp;""""))</f>
        <v/>
      </c>
      <c r="I27"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7" s="3"/>
      <c r="K27" s="3"/>
      <c r="L27" s="3"/>
      <c r="M27" s="3"/>
      <c r="N27" s="3"/>
    </row>
    <row r="28" spans="2:14" s="12" customFormat="1" ht="21" hidden="1" customHeight="1">
      <c r="B28" s="7"/>
      <c r="C28" s="7"/>
      <c r="D2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8" s="7" t="str">
        <f>IF(Table_Risk_1[[#This Row],[Header]]="Yes","",IF(Table_Risk_1[[#This Row],[Property]]&lt;&gt;"",Risk_1_Prefix&amp;SUBSTITUTE(Table_Risk_1[[#This Row],[Type]]," ","")&amp;SUBSTITUTE(Table_Risk_1[[#This Row],[Property]]," ",""),""))</f>
        <v/>
      </c>
      <c r="G2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8" s="7" t="str">
        <f>IF(OR(Table_Risk_1[[#This Row],[Header]]="Yes",Table_Risk_1[[#This Row],[Property]]=""),"",IF(OR(Table_Risk_1[[#This Row],[Text]]="true",Table_Risk_1[[#This Row],[Text]]="false",ISNUMBER(Table_Risk_1[[#This Row],[Text]])),Table_Risk_1[[#This Row],[Text]],""""&amp;Table_Risk_1[[#This Row],[Text]]&amp;""""))</f>
        <v/>
      </c>
      <c r="I2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8" s="7"/>
      <c r="K28" s="7"/>
      <c r="L28" s="7"/>
      <c r="M28" s="7"/>
      <c r="N28" s="7"/>
    </row>
    <row r="29" spans="2:14" s="12" customFormat="1" ht="21" customHeight="1">
      <c r="B29" s="7" t="s">
        <v>306</v>
      </c>
      <c r="C29" s="7"/>
      <c r="D2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9" s="7" t="str">
        <f ca="1">IF(Table_Risk_1[[#This Row],[Header]]="Yes","",IF(Table_Risk_1[[#This Row],[Property]]&lt;&gt;"",Risk_1_Prefix&amp;SUBSTITUTE(Table_Risk_1[[#This Row],[Type]]," ","")&amp;SUBSTITUTE(Table_Risk_1[[#This Row],[Property]]," ",""),""))</f>
        <v>MPremiumPremium</v>
      </c>
      <c r="G2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240</v>
      </c>
      <c r="H29" s="7">
        <f ca="1">IF(OR(Table_Risk_1[[#This Row],[Header]]="Yes",Table_Risk_1[[#This Row],[Property]]=""),"",IF(OR(Table_Risk_1[[#This Row],[Text]]="true",Table_Risk_1[[#This Row],[Text]]="false",ISNUMBER(Table_Risk_1[[#This Row],[Text]])),Table_Risk_1[[#This Row],[Text]],""""&amp;Table_Risk_1[[#This Row],[Text]]&amp;""""))</f>
        <v>240</v>
      </c>
      <c r="I2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"premium":240,</v>
      </c>
      <c r="J29" s="9">
        <f>(J11*0.004)*(J12/2)*((J13/100)/0.1)*(J14/25)</f>
        <v>240</v>
      </c>
      <c r="K29" s="7"/>
      <c r="L29" s="7"/>
      <c r="M29" s="7"/>
      <c r="N29" s="7"/>
    </row>
    <row r="30" spans="2:14" s="12" customFormat="1" ht="21" customHeight="1">
      <c r="B30" s="97" t="s">
        <v>1025</v>
      </c>
      <c r="C30" s="97"/>
      <c r="D30" s="9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9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loadedPremium</v>
      </c>
      <c r="F30" s="101" t="str">
        <f ca="1">IF(Table_Risk_1[[#This Row],[Header]]="Yes","",IF(Table_Risk_1[[#This Row],[Property]]&lt;&gt;"",Risk_1_Prefix&amp;SUBSTITUTE(Table_Risk_1[[#This Row],[Type]]," ","")&amp;SUBSTITUTE(Table_Risk_1[[#This Row],[Property]]," ",""),""))</f>
        <v>MPremiumLoadedPremium</v>
      </c>
      <c r="G30" s="101">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458.40000000000009</v>
      </c>
      <c r="H30" s="98">
        <f ca="1">IF(OR(Table_Risk_1[[#This Row],[Header]]="Yes",Table_Risk_1[[#This Row],[Property]]=""),"",IF(OR(Table_Risk_1[[#This Row],[Text]]="true",Table_Risk_1[[#This Row],[Text]]="false",ISNUMBER(Table_Risk_1[[#This Row],[Text]])),Table_Risk_1[[#This Row],[Text]],""""&amp;Table_Risk_1[[#This Row],[Text]]&amp;""""))</f>
        <v>458.40000000000009</v>
      </c>
      <c r="I30" s="101"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"loadedPremium":458.4,</v>
      </c>
      <c r="J30" s="108">
        <f>J29+J29*IF(J17="Yes",0.2,0)+J29*IF(J18="Yes",0.15,0)+J29*IF(J19="Yes",0.17,0)+J29*IF(J20="Yes",0.14,0)+J29*IF(J21="Yes",0.04,0)+J29*IF(J22="Yes",0.09,0)+J29*IF(J23="Yes",0.12,0)</f>
        <v>458.40000000000009</v>
      </c>
      <c r="K30" s="97"/>
      <c r="L30" s="97"/>
      <c r="M30" s="97"/>
      <c r="N30" s="97"/>
    </row>
    <row r="31" spans="2:14" s="12" customFormat="1" ht="21" customHeight="1">
      <c r="B31" s="8" t="s">
        <v>307</v>
      </c>
      <c r="C31" s="7"/>
      <c r="D3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31" s="7" t="str">
        <f ca="1">IF(Table_Risk_1[[#This Row],[Header]]="Yes","",IF(Table_Risk_1[[#This Row],[Property]]&lt;&gt;"",Risk_1_Prefix&amp;SUBSTITUTE(Table_Risk_1[[#This Row],[Type]]," ","")&amp;SUBSTITUTE(Table_Risk_1[[#This Row],[Property]]," ",""),""))</f>
        <v>MPremiumBasePremium</v>
      </c>
      <c r="G3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458.40000000000009</v>
      </c>
      <c r="H31" s="7">
        <f ca="1">IF(OR(Table_Risk_1[[#This Row],[Header]]="Yes",Table_Risk_1[[#This Row],[Property]]=""),"",IF(OR(Table_Risk_1[[#This Row],[Text]]="true",Table_Risk_1[[#This Row],[Text]]="false",ISNUMBER(Table_Risk_1[[#This Row],[Text]])),Table_Risk_1[[#This Row],[Text]],""""&amp;Table_Risk_1[[#This Row],[Text]]&amp;""""))</f>
        <v>458.40000000000009</v>
      </c>
      <c r="I3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"basePremium":458.4},</v>
      </c>
      <c r="J31" s="26">
        <f>J30</f>
        <v>458.40000000000009</v>
      </c>
      <c r="K31" s="7"/>
      <c r="L31" s="7"/>
      <c r="M31" s="7"/>
      <c r="N31" s="7"/>
    </row>
    <row r="32" spans="2:14" ht="29.25" thickBot="1">
      <c r="B32" s="3" t="s">
        <v>310</v>
      </c>
      <c r="C32" s="3" t="s">
        <v>71</v>
      </c>
      <c r="D32"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2"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commission</v>
      </c>
      <c r="F32" s="3" t="str">
        <f>IF(Table_Risk_1[[#This Row],[Header]]="Yes","",IF(Table_Risk_1[[#This Row],[Property]]&lt;&gt;"",Risk_1_Prefix&amp;SUBSTITUTE(Table_Risk_1[[#This Row],[Type]]," ","")&amp;SUBSTITUTE(Table_Risk_1[[#This Row],[Property]]," ",""),""))</f>
        <v/>
      </c>
      <c r="G32"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3" t="str">
        <f>IF(OR(Table_Risk_1[[#This Row],[Header]]="Yes",Table_Risk_1[[#This Row],[Property]]=""),"",IF(OR(Table_Risk_1[[#This Row],[Text]]="true",Table_Risk_1[[#This Row],[Text]]="false",ISNUMBER(Table_Risk_1[[#This Row],[Text]])),Table_Risk_1[[#This Row],[Text]],""""&amp;Table_Risk_1[[#This Row],[Text]]&amp;""""))</f>
        <v/>
      </c>
      <c r="I32"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"commission":{</v>
      </c>
      <c r="J32" s="3"/>
      <c r="K32" s="3"/>
      <c r="L32" s="3"/>
      <c r="M32" s="3"/>
      <c r="N32" s="3"/>
    </row>
    <row r="33" spans="2:14" s="12" customFormat="1" ht="21" hidden="1" customHeight="1">
      <c r="B33" s="7"/>
      <c r="C33" s="7"/>
      <c r="D3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3" s="7" t="str">
        <f>IF(Table_Risk_1[[#This Row],[Header]]="Yes","",IF(Table_Risk_1[[#This Row],[Property]]&lt;&gt;"",Risk_1_Prefix&amp;SUBSTITUTE(Table_Risk_1[[#This Row],[Type]]," ","")&amp;SUBSTITUTE(Table_Risk_1[[#This Row],[Property]]," ",""),""))</f>
        <v/>
      </c>
      <c r="G3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3" s="7" t="str">
        <f>IF(OR(Table_Risk_1[[#This Row],[Header]]="Yes",Table_Risk_1[[#This Row],[Property]]=""),"",IF(OR(Table_Risk_1[[#This Row],[Text]]="true",Table_Risk_1[[#This Row],[Text]]="false",ISNUMBER(Table_Risk_1[[#This Row],[Text]])),Table_Risk_1[[#This Row],[Text]],""""&amp;Table_Risk_1[[#This Row],[Text]]&amp;""""))</f>
        <v/>
      </c>
      <c r="I3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3" s="7"/>
      <c r="K33" s="7"/>
      <c r="L33" s="7"/>
      <c r="M33" s="7"/>
      <c r="N33" s="7"/>
    </row>
    <row r="34" spans="2:14" s="12" customFormat="1" ht="21" customHeight="1">
      <c r="B34" s="7" t="s">
        <v>311</v>
      </c>
      <c r="C34" s="7"/>
      <c r="D3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salesCommission</v>
      </c>
      <c r="F34" s="7" t="str">
        <f ca="1">IF(Table_Risk_1[[#This Row],[Header]]="Yes","",IF(Table_Risk_1[[#This Row],[Property]]&lt;&gt;"",Risk_1_Prefix&amp;SUBSTITUTE(Table_Risk_1[[#This Row],[Type]]," ","")&amp;SUBSTITUTE(Table_Risk_1[[#This Row],[Property]]," ",""),""))</f>
        <v>MCommissionSalesCommission</v>
      </c>
      <c r="G34"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0.2</v>
      </c>
      <c r="H34" s="7">
        <f ca="1">IF(OR(Table_Risk_1[[#This Row],[Header]]="Yes",Table_Risk_1[[#This Row],[Property]]=""),"",IF(OR(Table_Risk_1[[#This Row],[Text]]="true",Table_Risk_1[[#This Row],[Text]]="false",ISNUMBER(Table_Risk_1[[#This Row],[Text]])),Table_Risk_1[[#This Row],[Text]],""""&amp;Table_Risk_1[[#This Row],[Text]]&amp;""""))</f>
        <v>0.2</v>
      </c>
      <c r="I3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"salesCommission":0.2,</v>
      </c>
      <c r="J34" s="67">
        <f>INDEX(Table_Rates[], MATCH("Sales Commission", Table_Rates[Rate],0), MATCH("Value",Table_Rates[#Headers],0))</f>
        <v>0.2</v>
      </c>
      <c r="K34" s="7"/>
      <c r="L34" s="7"/>
      <c r="M34" s="7"/>
      <c r="N34" s="7"/>
    </row>
    <row r="35" spans="2:14" s="12" customFormat="1" ht="21" customHeight="1">
      <c r="B35" s="7" t="s">
        <v>312</v>
      </c>
      <c r="C35" s="7"/>
      <c r="D3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Commission</v>
      </c>
      <c r="E3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netPremium</v>
      </c>
      <c r="F35" s="7" t="str">
        <f ca="1">IF(Table_Risk_1[[#This Row],[Header]]="Yes","",IF(Table_Risk_1[[#This Row],[Property]]&lt;&gt;"",Risk_1_Prefix&amp;SUBSTITUTE(Table_Risk_1[[#This Row],[Type]]," ","")&amp;SUBSTITUTE(Table_Risk_1[[#This Row],[Property]]," ",""),""))</f>
        <v>MCommissionNetPremium</v>
      </c>
      <c r="G35"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550.08000000000015</v>
      </c>
      <c r="H35" s="7">
        <f ca="1">IF(OR(Table_Risk_1[[#This Row],[Header]]="Yes",Table_Risk_1[[#This Row],[Property]]=""),"",IF(OR(Table_Risk_1[[#This Row],[Text]]="true",Table_Risk_1[[#This Row],[Text]]="false",ISNUMBER(Table_Risk_1[[#This Row],[Text]])),Table_Risk_1[[#This Row],[Text]],""""&amp;Table_Risk_1[[#This Row],[Text]]&amp;""""))</f>
        <v>550.08000000000015</v>
      </c>
      <c r="I3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"netPremium":550.08},</v>
      </c>
      <c r="J35" s="26">
        <f>J31+J31*J34</f>
        <v>550.08000000000015</v>
      </c>
      <c r="K35" s="7"/>
      <c r="L35" s="7"/>
      <c r="M35" s="7"/>
      <c r="N35" s="7"/>
    </row>
    <row r="36" spans="2:14" ht="29.25" thickBot="1">
      <c r="B36" s="3" t="s">
        <v>313</v>
      </c>
      <c r="C36" s="3" t="s">
        <v>71</v>
      </c>
      <c r="D36"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6"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6" s="3" t="str">
        <f>IF(Table_Risk_1[[#This Row],[Header]]="Yes","",IF(Table_Risk_1[[#This Row],[Property]]&lt;&gt;"",Risk_1_Prefix&amp;SUBSTITUTE(Table_Risk_1[[#This Row],[Type]]," ","")&amp;SUBSTITUTE(Table_Risk_1[[#This Row],[Property]]," ",""),""))</f>
        <v/>
      </c>
      <c r="G36"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6" s="3" t="str">
        <f>IF(OR(Table_Risk_1[[#This Row],[Header]]="Yes",Table_Risk_1[[#This Row],[Property]]=""),"",IF(OR(Table_Risk_1[[#This Row],[Text]]="true",Table_Risk_1[[#This Row],[Text]]="false",ISNUMBER(Table_Risk_1[[#This Row],[Text]])),Table_Risk_1[[#This Row],[Text]],""""&amp;Table_Risk_1[[#This Row],[Text]]&amp;""""))</f>
        <v/>
      </c>
      <c r="I36"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6" s="3"/>
      <c r="K36" s="3"/>
      <c r="L36" s="3"/>
      <c r="M36" s="3"/>
      <c r="N36" s="3"/>
    </row>
    <row r="37" spans="2:14" s="12" customFormat="1" ht="21" hidden="1" customHeight="1">
      <c r="B37" s="7"/>
      <c r="C37" s="7"/>
      <c r="D3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7" s="7" t="str">
        <f>IF(Table_Risk_1[[#This Row],[Header]]="Yes","",IF(Table_Risk_1[[#This Row],[Property]]&lt;&gt;"",Risk_1_Prefix&amp;SUBSTITUTE(Table_Risk_1[[#This Row],[Type]]," ","")&amp;SUBSTITUTE(Table_Risk_1[[#This Row],[Property]]," ",""),""))</f>
        <v/>
      </c>
      <c r="G3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7" t="str">
        <f>IF(OR(Table_Risk_1[[#This Row],[Header]]="Yes",Table_Risk_1[[#This Row],[Property]]=""),"",IF(OR(Table_Risk_1[[#This Row],[Text]]="true",Table_Risk_1[[#This Row],[Text]]="false",ISNUMBER(Table_Risk_1[[#This Row],[Text]])),Table_Risk_1[[#This Row],[Text]],""""&amp;Table_Risk_1[[#This Row],[Text]]&amp;""""))</f>
        <v/>
      </c>
      <c r="I3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7" s="7"/>
      <c r="K37" s="7"/>
      <c r="L37" s="7"/>
      <c r="M37" s="7"/>
      <c r="N37" s="7"/>
    </row>
    <row r="38" spans="2:14" s="12" customFormat="1" ht="21" customHeight="1">
      <c r="B38" s="7" t="s">
        <v>314</v>
      </c>
      <c r="C38" s="7"/>
      <c r="D3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8" s="7" t="str">
        <f ca="1">IF(Table_Risk_1[[#This Row],[Header]]="Yes","",IF(Table_Risk_1[[#This Row],[Property]]&lt;&gt;"",Risk_1_Prefix&amp;SUBSTITUTE(Table_Risk_1[[#This Row],[Type]]," ","")&amp;SUBSTITUTE(Table_Risk_1[[#This Row],[Property]]," ",""),""))</f>
        <v>MStatutoryRateRiskType</v>
      </c>
      <c r="G3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8" s="7" t="str">
        <f ca="1">IF(OR(Table_Risk_1[[#This Row],[Header]]="Yes",Table_Risk_1[[#This Row],[Property]]=""),"",IF(OR(Table_Risk_1[[#This Row],[Text]]="true",Table_Risk_1[[#This Row],[Text]]="false",ISNUMBER(Table_Risk_1[[#This Row],[Text]])),Table_Risk_1[[#This Row],[Text]],""""&amp;Table_Risk_1[[#This Row],[Text]]&amp;""""))</f>
        <v>"General"</v>
      </c>
      <c r="I3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8" s="7" t="s">
        <v>315</v>
      </c>
      <c r="K38" s="7" t="s">
        <v>315</v>
      </c>
      <c r="L38" s="7" t="s">
        <v>315</v>
      </c>
      <c r="M38" s="7" t="s">
        <v>315</v>
      </c>
      <c r="N38" s="7" t="s">
        <v>315</v>
      </c>
    </row>
    <row r="39" spans="2:14" s="12" customFormat="1" ht="21" customHeight="1">
      <c r="B39" s="8" t="s">
        <v>316</v>
      </c>
      <c r="C39" s="7"/>
      <c r="D3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39" s="7" t="str">
        <f ca="1">IF(Table_Risk_1[[#This Row],[Header]]="Yes","",IF(Table_Risk_1[[#This Row],[Property]]&lt;&gt;"",Risk_1_Prefix&amp;SUBSTITUTE(Table_Risk_1[[#This Row],[Type]]," ","")&amp;SUBSTITUTE(Table_Risk_1[[#This Row],[Property]]," ",""),""))</f>
        <v>MStatutoryRateESLApplicability</v>
      </c>
      <c r="G39"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39" s="7" t="str">
        <f ca="1">IF(OR(Table_Risk_1[[#This Row],[Header]]="Yes",Table_Risk_1[[#This Row],[Property]]=""),"",IF(OR(Table_Risk_1[[#This Row],[Text]]="true",Table_Risk_1[[#This Row],[Text]]="false",ISNUMBER(Table_Risk_1[[#This Row],[Text]])),Table_Risk_1[[#This Row],[Text]],""""&amp;Table_Risk_1[[#This Row],[Text]]&amp;""""))</f>
        <v>"Not Applicable"</v>
      </c>
      <c r="I3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39" s="7" t="s">
        <v>317</v>
      </c>
      <c r="K39" s="7" t="s">
        <v>317</v>
      </c>
      <c r="L39" s="7" t="s">
        <v>317</v>
      </c>
      <c r="M39" s="7" t="s">
        <v>317</v>
      </c>
      <c r="N39" s="7" t="s">
        <v>317</v>
      </c>
    </row>
    <row r="40" spans="2:14" s="12" customFormat="1" ht="21" customHeight="1">
      <c r="B40" s="7" t="s">
        <v>318</v>
      </c>
      <c r="C40" s="7"/>
      <c r="D4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0" s="7" t="str">
        <f ca="1">IF(Table_Risk_1[[#This Row],[Header]]="Yes","",IF(Table_Risk_1[[#This Row],[Property]]&lt;&gt;"",Risk_1_Prefix&amp;SUBSTITUTE(Table_Risk_1[[#This Row],[Type]]," ","")&amp;SUBSTITUTE(Table_Risk_1[[#This Row],[Property]]," ",""),""))</f>
        <v>MStatutoryRateJurisdiction</v>
      </c>
      <c r="G4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40" s="7" t="str">
        <f ca="1">IF(OR(Table_Risk_1[[#This Row],[Header]]="Yes",Table_Risk_1[[#This Row],[Property]]=""),"",IF(OR(Table_Risk_1[[#This Row],[Text]]="true",Table_Risk_1[[#This Row],[Text]]="false",ISNUMBER(Table_Risk_1[[#This Row],[Text]])),Table_Risk_1[[#This Row],[Text]],""""&amp;Table_Risk_1[[#This Row],[Text]]&amp;""""))</f>
        <v>"VIC"</v>
      </c>
      <c r="I4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40" s="7" t="str">
        <f t="shared" ref="J40:N41" si="0">J15</f>
        <v>VIC</v>
      </c>
      <c r="K40" s="7" t="str">
        <f t="shared" si="0"/>
        <v>VIC</v>
      </c>
      <c r="L40" s="7" t="str">
        <f t="shared" si="0"/>
        <v>VIC</v>
      </c>
      <c r="M40" s="7" t="str">
        <f t="shared" si="0"/>
        <v>VIC</v>
      </c>
      <c r="N40" s="7" t="str">
        <f t="shared" si="0"/>
        <v>VIC</v>
      </c>
    </row>
    <row r="41" spans="2:14" s="12" customFormat="1" ht="21" customHeight="1">
      <c r="B41" s="8" t="s">
        <v>78</v>
      </c>
      <c r="C41" s="7"/>
      <c r="D4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1" s="7" t="str">
        <f ca="1">IF(Table_Risk_1[[#This Row],[Header]]="Yes","",IF(Table_Risk_1[[#This Row],[Property]]&lt;&gt;"",Risk_1_Prefix&amp;SUBSTITUTE(Table_Risk_1[[#This Row],[Type]]," ","")&amp;SUBSTITUTE(Table_Risk_1[[#This Row],[Property]]," ",""),""))</f>
        <v>MStatutoryRatePolicyStartDate</v>
      </c>
      <c r="G4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43509</v>
      </c>
      <c r="H41" s="7">
        <f ca="1">IF(OR(Table_Risk_1[[#This Row],[Header]]="Yes",Table_Risk_1[[#This Row],[Property]]=""),"",IF(OR(Table_Risk_1[[#This Row],[Text]]="true",Table_Risk_1[[#This Row],[Text]]="false",ISNUMBER(Table_Risk_1[[#This Row],[Text]])),Table_Risk_1[[#This Row],[Text]],""""&amp;Table_Risk_1[[#This Row],[Text]]&amp;""""))</f>
        <v>43509</v>
      </c>
      <c r="I4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"policyStartDate":43509,</v>
      </c>
      <c r="J41" s="23">
        <f t="shared" ca="1" si="0"/>
        <v>43509</v>
      </c>
      <c r="K41" s="23">
        <f t="shared" si="0"/>
        <v>42948</v>
      </c>
      <c r="L41" s="23">
        <f t="shared" si="0"/>
        <v>42948</v>
      </c>
      <c r="M41" s="23">
        <f t="shared" si="0"/>
        <v>42948</v>
      </c>
      <c r="N41" s="23">
        <f t="shared" si="0"/>
        <v>42948</v>
      </c>
    </row>
    <row r="42" spans="2:14" s="12" customFormat="1" ht="21" customHeight="1">
      <c r="B42" s="7" t="s">
        <v>334</v>
      </c>
      <c r="C42" s="7"/>
      <c r="D4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42" s="7" t="str">
        <f ca="1">IF(Table_Risk_1[[#This Row],[Header]]="Yes","",IF(Table_Risk_1[[#This Row],[Property]]&lt;&gt;"",Risk_1_Prefix&amp;SUBSTITUTE(Table_Risk_1[[#This Row],[Type]]," ","")&amp;SUBSTITUTE(Table_Risk_1[[#This Row],[Property]]," ",""),""))</f>
        <v>MStatutoryRateGST</v>
      </c>
      <c r="G42"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2" s="7">
        <f ca="1">IF(OR(Table_Risk_1[[#This Row],[Header]]="Yes",Table_Risk_1[[#This Row],[Property]]=""),"",IF(OR(Table_Risk_1[[#This Row],[Text]]="true",Table_Risk_1[[#This Row],[Text]]="false",ISNUMBER(Table_Risk_1[[#This Row],[Text]])),Table_Risk_1[[#This Row],[Text]],""""&amp;Table_Risk_1[[#This Row],[Text]]&amp;""""))</f>
        <v>0.1</v>
      </c>
      <c r="I4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"GST":0.1,</v>
      </c>
      <c r="J42" s="16">
        <v>0.1</v>
      </c>
      <c r="K42" s="16">
        <f t="array" aca="1" ref="K42" ca="1">IF(NOT(ISNA(MATCH(K40,Table_Statutory_Rates[#Headers],0))),
INDEX(
Table_Statutory_Rates[],
MATCH(1,(Table_Statutory_Rates[Type]="GST")*(Table_Statutory_Rates[Next Value]&gt;K41),0),
MATCH(K40,Table_Statutory_Rates[#Headers],0)
),0)</f>
        <v>0.1</v>
      </c>
      <c r="L42" s="16">
        <f t="array" aca="1" ref="L42" ca="1">IF(NOT(ISNA(MATCH(L40,Table_Statutory_Rates[#Headers],0))),
INDEX(
Table_Statutory_Rates[],
MATCH(1,(Table_Statutory_Rates[Type]="GST")*(Table_Statutory_Rates[Next Value]&gt;L41),0),
MATCH(L40,Table_Statutory_Rates[#Headers],0)
),0)</f>
        <v>0.1</v>
      </c>
      <c r="M42" s="16">
        <f t="array" aca="1" ref="M42" ca="1">IF(NOT(ISNA(MATCH(M40,Table_Statutory_Rates[#Headers],0))),
INDEX(
Table_Statutory_Rates[],
MATCH(1,(Table_Statutory_Rates[Type]="GST")*(Table_Statutory_Rates[Next Value]&gt;M41),0),
MATCH(M40,Table_Statutory_Rates[#Headers],0)
),0)</f>
        <v>0.1</v>
      </c>
      <c r="N42" s="16">
        <f t="array" aca="1" ref="N42" ca="1">IF(NOT(ISNA(MATCH(N40,Table_Statutory_Rates[#Headers],0))),
INDEX(
Table_Statutory_Rates[],
MATCH(1,(Table_Statutory_Rates[Type]="GST")*(Table_Statutory_Rates[Next Value]&gt;N41),0),
MATCH(N40,Table_Statutory_Rates[#Headers],0)
),0)</f>
        <v>0.1</v>
      </c>
    </row>
    <row r="43" spans="2:14" s="12" customFormat="1" ht="21" customHeight="1">
      <c r="B43" s="7" t="s">
        <v>339</v>
      </c>
      <c r="C43" s="7"/>
      <c r="D4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stampDuty</v>
      </c>
      <c r="F43" s="7" t="str">
        <f ca="1">IF(Table_Risk_1[[#This Row],[Header]]="Yes","",IF(Table_Risk_1[[#This Row],[Property]]&lt;&gt;"",Risk_1_Prefix&amp;SUBSTITUTE(Table_Risk_1[[#This Row],[Type]]," ","")&amp;SUBSTITUTE(Table_Risk_1[[#This Row],[Property]]," ",""),""))</f>
        <v>MStatutoryRateStampDuty</v>
      </c>
      <c r="G43"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3" s="7">
        <f ca="1">IF(OR(Table_Risk_1[[#This Row],[Header]]="Yes",Table_Risk_1[[#This Row],[Property]]=""),"",IF(OR(Table_Risk_1[[#This Row],[Text]]="true",Table_Risk_1[[#This Row],[Text]]="false",ISNUMBER(Table_Risk_1[[#This Row],[Text]])),Table_Risk_1[[#This Row],[Text]],""""&amp;Table_Risk_1[[#This Row],[Text]]&amp;""""))</f>
        <v>0.1</v>
      </c>
      <c r="I4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"stampDuty":0.1},</v>
      </c>
      <c r="J43" s="16">
        <v>0.1</v>
      </c>
      <c r="K43" s="16">
        <f t="array" aca="1" ref="K43" ca="1">IF(NOT(ISNA(MATCH(K40,Table_Statutory_Rates[#Headers],0))),
INDEX(
Table_Statutory_Rates[],
MATCH(1,(Table_Statutory_Rates[Type]=Risk_1_Type)*(Table_Statutory_Rates[Next Value]&gt;K41),0),
MATCH(K40,Table_Statutory_Rates[#Headers],0)
),0)</f>
        <v>0.1</v>
      </c>
      <c r="L43" s="16">
        <f t="array" aca="1" ref="L43" ca="1">IF(NOT(ISNA(MATCH(L40,Table_Statutory_Rates[#Headers],0))),
INDEX(
Table_Statutory_Rates[],
MATCH(1,(Table_Statutory_Rates[Type]=Risk_1_Type)*(Table_Statutory_Rates[Next Value]&gt;L41),0),
MATCH(L40,Table_Statutory_Rates[#Headers],0)
),0)</f>
        <v>0.1</v>
      </c>
      <c r="M43" s="16">
        <f t="array" aca="1" ref="M43" ca="1">IF(NOT(ISNA(MATCH(M40,Table_Statutory_Rates[#Headers],0))),
INDEX(
Table_Statutory_Rates[],
MATCH(1,(Table_Statutory_Rates[Type]=Risk_1_Type)*(Table_Statutory_Rates[Next Value]&gt;M41),0),
MATCH(M40,Table_Statutory_Rates[#Headers],0)
),0)</f>
        <v>0.1</v>
      </c>
      <c r="N43" s="16">
        <f t="array" aca="1" ref="N43" ca="1">IF(NOT(ISNA(MATCH(N40,Table_Statutory_Rates[#Headers],0))),
INDEX(
Table_Statutory_Rates[],
MATCH(1,(Table_Statutory_Rates[Type]=Risk_1_Type)*(Table_Statutory_Rates[Next Value]&gt;N41),0),
MATCH(N40,Table_Statutory_Rates[#Headers],0)
),0)</f>
        <v>0.1</v>
      </c>
    </row>
    <row r="44" spans="2:14" ht="29.25" thickBot="1">
      <c r="B44" s="3" t="s">
        <v>320</v>
      </c>
      <c r="C44" s="3" t="s">
        <v>71</v>
      </c>
      <c r="D4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44" s="3" t="str">
        <f>IF(Table_Risk_1[[#This Row],[Header]]="Yes","",IF(Table_Risk_1[[#This Row],[Property]]&lt;&gt;"",Risk_1_Prefix&amp;SUBSTITUTE(Table_Risk_1[[#This Row],[Type]]," ","")&amp;SUBSTITUTE(Table_Risk_1[[#This Row],[Property]]," ",""),""))</f>
        <v/>
      </c>
      <c r="G4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4" s="3" t="str">
        <f>IF(OR(Table_Risk_1[[#This Row],[Header]]="Yes",Table_Risk_1[[#This Row],[Property]]=""),"",IF(OR(Table_Risk_1[[#This Row],[Text]]="true",Table_Risk_1[[#This Row],[Text]]="false",ISNUMBER(Table_Risk_1[[#This Row],[Text]])),Table_Risk_1[[#This Row],[Text]],""""&amp;Table_Risk_1[[#This Row],[Text]]&amp;""""))</f>
        <v/>
      </c>
      <c r="I4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44" s="3"/>
      <c r="K44" s="3"/>
      <c r="L44" s="3"/>
      <c r="M44" s="3"/>
      <c r="N44" s="3"/>
    </row>
    <row r="45" spans="2:14" s="12" customFormat="1" ht="21" hidden="1" customHeight="1">
      <c r="B45" s="7"/>
      <c r="C45" s="7"/>
      <c r="D4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5" s="7" t="str">
        <f>IF(Table_Risk_1[[#This Row],[Header]]="Yes","",IF(Table_Risk_1[[#This Row],[Property]]&lt;&gt;"",Risk_1_Prefix&amp;SUBSTITUTE(Table_Risk_1[[#This Row],[Type]]," ","")&amp;SUBSTITUTE(Table_Risk_1[[#This Row],[Property]]," ",""),""))</f>
        <v/>
      </c>
      <c r="G4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5" s="7" t="str">
        <f>IF(OR(Table_Risk_1[[#This Row],[Header]]="Yes",Table_Risk_1[[#This Row],[Property]]=""),"",IF(OR(Table_Risk_1[[#This Row],[Text]]="true",Table_Risk_1[[#This Row],[Text]]="false",ISNUMBER(Table_Risk_1[[#This Row],[Text]])),Table_Risk_1[[#This Row],[Text]],""""&amp;Table_Risk_1[[#This Row],[Text]]&amp;""""))</f>
        <v/>
      </c>
      <c r="I4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5" s="7"/>
      <c r="K45" s="7"/>
      <c r="L45" s="7"/>
      <c r="M45" s="7"/>
      <c r="N45" s="7"/>
    </row>
    <row r="46" spans="2:14" s="12" customFormat="1" ht="21" customHeight="1">
      <c r="B46" s="7" t="s">
        <v>306</v>
      </c>
      <c r="C46" s="7"/>
      <c r="D4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46" s="7" t="str">
        <f ca="1">IF(Table_Risk_1[[#This Row],[Header]]="Yes","",IF(Table_Risk_1[[#This Row],[Property]]&lt;&gt;"",Risk_1_Prefix&amp;SUBSTITUTE(Table_Risk_1[[#This Row],[Type]]," ","")&amp;SUBSTITUTE(Table_Risk_1[[#This Row],[Property]]," ",""),""))</f>
        <v>MPaymentPremium</v>
      </c>
      <c r="G4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550.08000000000015</v>
      </c>
      <c r="H46" s="7">
        <f ca="1">IF(OR(Table_Risk_1[[#This Row],[Header]]="Yes",Table_Risk_1[[#This Row],[Property]]=""),"",IF(OR(Table_Risk_1[[#This Row],[Text]]="true",Table_Risk_1[[#This Row],[Text]]="false",ISNUMBER(Table_Risk_1[[#This Row],[Text]])),Table_Risk_1[[#This Row],[Text]],""""&amp;Table_Risk_1[[#This Row],[Text]]&amp;""""))</f>
        <v>550.08000000000015</v>
      </c>
      <c r="I4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"premium":550.08,</v>
      </c>
      <c r="J46" s="26">
        <f>J35</f>
        <v>550.08000000000015</v>
      </c>
      <c r="K46" s="26" t="e">
        <f>#REF!</f>
        <v>#REF!</v>
      </c>
      <c r="L46" s="26" t="e">
        <f>#REF!</f>
        <v>#REF!</v>
      </c>
      <c r="M46" s="26" t="e">
        <f>#REF!</f>
        <v>#REF!</v>
      </c>
      <c r="N46" s="26" t="e">
        <f>#REF!</f>
        <v>#REF!</v>
      </c>
    </row>
    <row r="47" spans="2:14" s="12" customFormat="1" ht="21" customHeight="1">
      <c r="B47" s="7" t="s">
        <v>334</v>
      </c>
      <c r="C47" s="7"/>
      <c r="D4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47" s="7" t="str">
        <f ca="1">IF(Table_Risk_1[[#This Row],[Header]]="Yes","",IF(Table_Risk_1[[#This Row],[Property]]&lt;&gt;"",Risk_1_Prefix&amp;SUBSTITUTE(Table_Risk_1[[#This Row],[Type]]," ","")&amp;SUBSTITUTE(Table_Risk_1[[#This Row],[Property]]," ",""),""))</f>
        <v>MPaymentGST</v>
      </c>
      <c r="G4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55.008000000000017</v>
      </c>
      <c r="H47" s="7">
        <f ca="1">IF(OR(Table_Risk_1[[#This Row],[Header]]="Yes",Table_Risk_1[[#This Row],[Property]]=""),"",IF(OR(Table_Risk_1[[#This Row],[Text]]="true",Table_Risk_1[[#This Row],[Text]]="false",ISNUMBER(Table_Risk_1[[#This Row],[Text]])),Table_Risk_1[[#This Row],[Text]],""""&amp;Table_Risk_1[[#This Row],[Text]]&amp;""""))</f>
        <v>55.008000000000017</v>
      </c>
      <c r="I4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"GST":55.008,</v>
      </c>
      <c r="J47" s="30">
        <f>SUM(J46:J46)*J42</f>
        <v>55.008000000000017</v>
      </c>
      <c r="K47" s="30" t="e">
        <f ca="1">SUM(K46:K46)*K42</f>
        <v>#REF!</v>
      </c>
      <c r="L47" s="30" t="e">
        <f ca="1">SUM(L46:L46)*L42</f>
        <v>#REF!</v>
      </c>
      <c r="M47" s="30" t="e">
        <f ca="1">SUM(M46:M46)*M42</f>
        <v>#REF!</v>
      </c>
      <c r="N47" s="30" t="e">
        <f ca="1">SUM(N46:N46)*N42</f>
        <v>#REF!</v>
      </c>
    </row>
    <row r="48" spans="2:14" s="12" customFormat="1" ht="21" customHeight="1">
      <c r="B48" s="7" t="s">
        <v>339</v>
      </c>
      <c r="C48" s="7"/>
      <c r="D4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stampDuty</v>
      </c>
      <c r="F48" s="7" t="str">
        <f ca="1">IF(Table_Risk_1[[#This Row],[Header]]="Yes","",IF(Table_Risk_1[[#This Row],[Property]]&lt;&gt;"",Risk_1_Prefix&amp;SUBSTITUTE(Table_Risk_1[[#This Row],[Type]]," ","")&amp;SUBSTITUTE(Table_Risk_1[[#This Row],[Property]]," ",""),""))</f>
        <v>MPaymentStampDuty</v>
      </c>
      <c r="G4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60.508800000000022</v>
      </c>
      <c r="H48" s="7">
        <f ca="1">IF(OR(Table_Risk_1[[#This Row],[Header]]="Yes",Table_Risk_1[[#This Row],[Property]]=""),"",IF(OR(Table_Risk_1[[#This Row],[Text]]="true",Table_Risk_1[[#This Row],[Text]]="false",ISNUMBER(Table_Risk_1[[#This Row],[Text]])),Table_Risk_1[[#This Row],[Text]],""""&amp;Table_Risk_1[[#This Row],[Text]]&amp;""""))</f>
        <v>60.508800000000022</v>
      </c>
      <c r="I4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"stampDuty":60.5088,</v>
      </c>
      <c r="J48" s="30">
        <f>SUM(J46:J47)*J43</f>
        <v>60.508800000000022</v>
      </c>
      <c r="K48" s="30" t="e">
        <f ca="1">SUM(K46:K47)*K43</f>
        <v>#REF!</v>
      </c>
      <c r="L48" s="30" t="e">
        <f ca="1">SUM(L46:L47)*L43</f>
        <v>#REF!</v>
      </c>
      <c r="M48" s="30" t="e">
        <f ca="1">SUM(M46:M47)*M43</f>
        <v>#REF!</v>
      </c>
      <c r="N48" s="30" t="e">
        <f ca="1">SUM(N46:N47)*N43</f>
        <v>#REF!</v>
      </c>
    </row>
    <row r="49" spans="2:14" s="12" customFormat="1" ht="21" customHeight="1">
      <c r="B49" s="7" t="s">
        <v>195</v>
      </c>
      <c r="C49" s="7"/>
      <c r="D4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49" s="7" t="str">
        <f ca="1">IF(Table_Risk_1[[#This Row],[Header]]="Yes","",IF(Table_Risk_1[[#This Row],[Property]]&lt;&gt;"",Risk_1_Prefix&amp;SUBSTITUTE(Table_Risk_1[[#This Row],[Type]]," ","")&amp;SUBSTITUTE(Table_Risk_1[[#This Row],[Property]]," ",""),""))</f>
        <v>MPaymentTotal</v>
      </c>
      <c r="G4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665.59680000000026</v>
      </c>
      <c r="H49" s="7">
        <f ca="1">IF(OR(Table_Risk_1[[#This Row],[Header]]="Yes",Table_Risk_1[[#This Row],[Property]]=""),"",IF(OR(Table_Risk_1[[#This Row],[Text]]="true",Table_Risk_1[[#This Row],[Text]]="false",ISNUMBER(Table_Risk_1[[#This Row],[Text]])),Table_Risk_1[[#This Row],[Text]],""""&amp;Table_Risk_1[[#This Row],[Text]]&amp;""""))</f>
        <v>665.59680000000026</v>
      </c>
      <c r="I4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"total":665.5968}</v>
      </c>
      <c r="J49" s="9">
        <f>SUM(J46:J48)</f>
        <v>665.59680000000026</v>
      </c>
      <c r="K49" s="9" t="e">
        <f t="shared" ref="K49:N49" si="1">SUM(K46:K48)</f>
        <v>#REF!</v>
      </c>
      <c r="L49" s="9" t="e">
        <f t="shared" si="1"/>
        <v>#REF!</v>
      </c>
      <c r="M49" s="9" t="e">
        <f t="shared" si="1"/>
        <v>#REF!</v>
      </c>
      <c r="N49" s="9" t="e">
        <f t="shared" si="1"/>
        <v>#REF!</v>
      </c>
    </row>
  </sheetData>
  <sheetProtection insertRows="0" deleteRows="0"/>
  <conditionalFormatting sqref="J25:N26">
    <cfRule type="cellIs" dxfId="344" priority="2" operator="equal">
      <formula>FALSE</formula>
    </cfRule>
  </conditionalFormatting>
  <dataValidations count="4">
    <dataValidation type="list" allowBlank="1" showInputMessage="1" showErrorMessage="1" sqref="J38:N38" xr:uid="{00000000-0002-0000-0400-000000000000}">
      <formula1>Select_Risk_Type</formula1>
    </dataValidation>
    <dataValidation type="list" allowBlank="1" showInputMessage="1" showErrorMessage="1" sqref="J37 J39:N39" xr:uid="{00000000-0002-0000-0400-000001000000}">
      <formula1>Select_ESL_Eligibility</formula1>
    </dataValidation>
    <dataValidation type="list" allowBlank="1" showInputMessage="1" showErrorMessage="1" sqref="K10:N11" xr:uid="{00000000-0002-0000-0400-000002000000}">
      <formula1>#REF!</formula1>
    </dataValidation>
    <dataValidation type="list" allowBlank="1" showInputMessage="1" showErrorMessage="1" sqref="B10:B23 B29:B3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topLeftCell="A13" workbookViewId="0">
      <selection activeCell="J30" sqref="J30"/>
    </sheetView>
  </sheetViews>
  <sheetFormatPr defaultColWidth="9.140625" defaultRowHeight="21" customHeight="1"/>
  <cols>
    <col min="1" max="1" width="9.140625" style="2" customWidth="1"/>
    <col min="2" max="2" width="57.140625" style="2" customWidth="1"/>
    <col min="3" max="3" width="12.85546875" style="2" hidden="1" customWidth="1"/>
    <col min="4" max="4" width="34.85546875" style="2" hidden="1" customWidth="1"/>
    <col min="5" max="6" width="35.140625" style="2" hidden="1" customWidth="1"/>
    <col min="7" max="7" width="36.28515625" style="2" hidden="1" customWidth="1"/>
    <col min="8" max="8" width="43.7109375" style="2" hidden="1" customWidth="1"/>
    <col min="9" max="9" width="55.140625" style="2" hidden="1" customWidth="1"/>
    <col min="10" max="10" width="42.85546875" style="2" customWidth="1"/>
    <col min="11" max="13" width="20.140625" style="2" hidden="1" customWidth="1"/>
    <col min="14" max="14" width="0.28515625" style="2" hidden="1" customWidth="1"/>
    <col min="15" max="18" width="15" style="2" customWidth="1"/>
    <col min="19" max="22" width="9.140625" style="2"/>
    <col min="23" max="23" width="41.7109375" style="2" customWidth="1"/>
    <col min="24" max="24" width="34.7109375" style="2" customWidth="1"/>
    <col min="25" max="16384" width="9.140625" style="2"/>
  </cols>
  <sheetData>
    <row r="2" spans="2:14" ht="47.25" thickBot="1">
      <c r="B2" s="11" t="str">
        <f>"Risk 2 - "&amp;Risk_2_Name</f>
        <v>Risk 2 - Public Liability</v>
      </c>
      <c r="C2" s="11"/>
      <c r="D2" s="11"/>
      <c r="E2" s="11"/>
      <c r="F2" s="11"/>
      <c r="G2" s="11"/>
      <c r="H2" s="11"/>
      <c r="I2" s="11"/>
      <c r="J2" s="11"/>
      <c r="K2" s="11"/>
      <c r="L2" s="11"/>
      <c r="M2" s="11"/>
      <c r="N2" s="11"/>
    </row>
    <row r="4" spans="2:14" ht="15">
      <c r="B4" t="s">
        <v>1</v>
      </c>
      <c r="C4" t="s">
        <v>2</v>
      </c>
      <c r="D4" t="s">
        <v>3</v>
      </c>
      <c r="E4" t="s">
        <v>4</v>
      </c>
      <c r="F4" t="s">
        <v>5</v>
      </c>
      <c r="G4" t="s">
        <v>47</v>
      </c>
      <c r="H4" t="s">
        <v>48</v>
      </c>
      <c r="I4" s="1" t="s">
        <v>69</v>
      </c>
      <c r="J4" t="s">
        <v>6</v>
      </c>
      <c r="K4" t="s">
        <v>292</v>
      </c>
      <c r="L4" t="s">
        <v>293</v>
      </c>
      <c r="M4" t="s">
        <v>294</v>
      </c>
      <c r="N4" t="s">
        <v>295</v>
      </c>
    </row>
    <row r="5" spans="2:14" ht="29.25" thickBot="1">
      <c r="B5" s="3" t="s">
        <v>296</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18"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2" customFormat="1" ht="21" hidden="1" customHeight="1">
      <c r="B6" s="7"/>
      <c r="C6" s="7"/>
      <c r="D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7" t="str">
        <f>IF(Table_Risk_2[[#This Row],[Header]]="Yes","",IF(Table_Risk_2[[#This Row],[Property]]&lt;&gt;"",Risk_2_Prefix&amp;SUBSTITUTE(Table_Risk_2[[#This Row],[Type]]," ","")&amp;SUBSTITUTE(Table_Risk_2[[#This Row],[Property]]," ",""),""))</f>
        <v/>
      </c>
      <c r="G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5" t="str">
        <f>IF(OR(Table_Risk_2[[#This Row],[Header]]="Yes",Table_Risk_2[[#This Row],[Property]]=""),"",IF(OR(Table_Risk_2[[#This Row],[Text]]="true",Table_Risk_2[[#This Row],[Text]]="false",ISNUMBER(Table_Risk_2[[#This Row],[Text]])),Table_Risk_2[[#This Row],[Text]],""""&amp;Table_Risk_2[[#This Row],[Text]]&amp;""""))</f>
        <v/>
      </c>
      <c r="I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7"/>
      <c r="K6" s="7"/>
      <c r="L6" s="7"/>
      <c r="M6" s="7"/>
      <c r="N6" s="7"/>
    </row>
    <row r="7" spans="2:14" s="12" customFormat="1" ht="21" customHeight="1">
      <c r="B7" s="7" t="s">
        <v>297</v>
      </c>
      <c r="C7" s="7"/>
      <c r="D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7" t="str">
        <f ca="1">IF(Table_Risk_2[[#This Row],[Header]]="Yes","",IF(Table_Risk_2[[#This Row],[Property]]&lt;&gt;"",Risk_2_Prefix&amp;SUBSTITUTE(Table_Risk_2[[#This Row],[Type]]," ","")&amp;SUBSTITUTE(Table_Risk_2[[#This Row],[Property]]," ",""),""))</f>
        <v>PLSettingRiskName</v>
      </c>
      <c r="G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5" t="str">
        <f ca="1">IF(OR(Table_Risk_2[[#This Row],[Header]]="Yes",Table_Risk_2[[#This Row],[Property]]=""),"",IF(OR(Table_Risk_2[[#This Row],[Text]]="true",Table_Risk_2[[#This Row],[Text]]="false",ISNUMBER(Table_Risk_2[[#This Row],[Text]])),Table_Risk_2[[#This Row],[Text]],""""&amp;Table_Risk_2[[#This Row],[Text]]&amp;""""))</f>
        <v>"Public Liability"</v>
      </c>
      <c r="I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7" t="s">
        <v>322</v>
      </c>
      <c r="K7" s="7"/>
      <c r="L7" s="7"/>
      <c r="M7" s="7"/>
      <c r="N7" s="7"/>
    </row>
    <row r="8" spans="2:14" s="12" customFormat="1" ht="21" customHeight="1">
      <c r="B8" s="7" t="s">
        <v>323</v>
      </c>
      <c r="C8" s="7"/>
      <c r="D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7" t="str">
        <f ca="1">IF(Table_Risk_2[[#This Row],[Header]]="Yes","",IF(Table_Risk_2[[#This Row],[Property]]&lt;&gt;"",Risk_2_Prefix&amp;SUBSTITUTE(Table_Risk_2[[#This Row],[Type]]," ","")&amp;SUBSTITUTE(Table_Risk_2[[#This Row],[Property]]," ",""),""))</f>
        <v>PLSettingKeyPrefix</v>
      </c>
      <c r="G8"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5" t="str">
        <f ca="1">IF(OR(Table_Risk_2[[#This Row],[Header]]="Yes",Table_Risk_2[[#This Row],[Property]]=""),"",IF(OR(Table_Risk_2[[#This Row],[Text]]="true",Table_Risk_2[[#This Row],[Text]]="false",ISNUMBER(Table_Risk_2[[#This Row],[Text]])),Table_Risk_2[[#This Row],[Text]],""""&amp;Table_Risk_2[[#This Row],[Text]]&amp;""""))</f>
        <v>"PL"</v>
      </c>
      <c r="I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7" t="s">
        <v>324</v>
      </c>
      <c r="K8" s="7"/>
      <c r="L8" s="7"/>
      <c r="M8" s="7"/>
      <c r="N8" s="7"/>
    </row>
    <row r="9" spans="2:14" ht="29.25" thickBot="1">
      <c r="B9" s="3" t="s">
        <v>299</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18"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2" customFormat="1" ht="21" hidden="1" customHeight="1">
      <c r="B10" s="7"/>
      <c r="C10" s="7"/>
      <c r="D1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7" t="str">
        <f>IF(Table_Risk_2[[#This Row],[Header]]="Yes","",IF(Table_Risk_2[[#This Row],[Property]]&lt;&gt;"",Risk_2_Prefix&amp;SUBSTITUTE(Table_Risk_2[[#This Row],[Type]]," ","")&amp;SUBSTITUTE(Table_Risk_2[[#This Row],[Property]]," ",""),""))</f>
        <v/>
      </c>
      <c r="G10"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5" t="str">
        <f>IF(OR(Table_Risk_2[[#This Row],[Header]]="Yes",Table_Risk_2[[#This Row],[Property]]=""),"",IF(OR(Table_Risk_2[[#This Row],[Text]]="true",Table_Risk_2[[#This Row],[Text]]="false",ISNUMBER(Table_Risk_2[[#This Row],[Text]])),Table_Risk_2[[#This Row],[Text]],""""&amp;Table_Risk_2[[#This Row],[Text]]&amp;""""))</f>
        <v/>
      </c>
      <c r="I1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7"/>
      <c r="K10" s="7"/>
      <c r="L10" s="7"/>
      <c r="M10" s="7"/>
      <c r="N10" s="7"/>
    </row>
    <row r="11" spans="2:14" s="12" customFormat="1" ht="21" customHeight="1">
      <c r="B11" s="8" t="s">
        <v>89</v>
      </c>
      <c r="C11" s="7"/>
      <c r="D1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7" t="str">
        <f ca="1">IF(Table_Risk_2[[#This Row],[Header]]="Yes","",IF(Table_Risk_2[[#This Row],[Property]]&lt;&gt;"",Risk_2_Prefix&amp;SUBSTITUTE(Table_Risk_2[[#This Row],[Type]]," ","")&amp;SUBSTITUTE(Table_Risk_2[[#This Row],[Property]]," ",""),""))</f>
        <v>PLRatingFactorRatingState</v>
      </c>
      <c r="G11"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15" t="str">
        <f ca="1">IF(OR(Table_Risk_2[[#This Row],[Header]]="Yes",Table_Risk_2[[#This Row],[Property]]=""),"",IF(OR(Table_Risk_2[[#This Row],[Text]]="true",Table_Risk_2[[#This Row],[Text]]="false",ISNUMBER(Table_Risk_2[[#This Row],[Text]])),Table_Risk_2[[#This Row],[Text]],""""&amp;Table_Risk_2[[#This Row],[Text]]&amp;""""))</f>
        <v>"VIC"</v>
      </c>
      <c r="I1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7" t="str">
        <f>INDEX(Table_Question_Sets[Used Value],MATCH(Table_Risk_2[[#This Row],[Property]],Table_Question_Sets[Property],0),0)</f>
        <v>VIC</v>
      </c>
      <c r="K11" s="7"/>
      <c r="L11" s="7"/>
      <c r="M11" s="7"/>
      <c r="N11" s="7"/>
    </row>
    <row r="12" spans="2:14" s="12" customFormat="1" ht="21" customHeight="1">
      <c r="B12" s="8" t="s">
        <v>78</v>
      </c>
      <c r="C12" s="7"/>
      <c r="D1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7" t="str">
        <f ca="1">IF(Table_Risk_2[[#This Row],[Header]]="Yes","",IF(Table_Risk_2[[#This Row],[Property]]&lt;&gt;"",Risk_2_Prefix&amp;SUBSTITUTE(Table_Risk_2[[#This Row],[Type]]," ","")&amp;SUBSTITUTE(Table_Risk_2[[#This Row],[Property]]," ",""),""))</f>
        <v>PLRatingFactorPolicyStartDate</v>
      </c>
      <c r="G12"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43509</v>
      </c>
      <c r="H12" s="15">
        <f ca="1">IF(OR(Table_Risk_2[[#This Row],[Header]]="Yes",Table_Risk_2[[#This Row],[Property]]=""),"",IF(OR(Table_Risk_2[[#This Row],[Text]]="true",Table_Risk_2[[#This Row],[Text]]="false",ISNUMBER(Table_Risk_2[[#This Row],[Text]])),Table_Risk_2[[#This Row],[Text]],""""&amp;Table_Risk_2[[#This Row],[Text]]&amp;""""))</f>
        <v>43509</v>
      </c>
      <c r="I1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"policyStartDate":43509},</v>
      </c>
      <c r="J12" s="23">
        <f ca="1">INDEX(Table_Question_Sets[Used Value],MATCH(Table_Risk_2[[#This Row],[Property]],Table_Question_Sets[Property],0),0)</f>
        <v>43509</v>
      </c>
      <c r="K12" s="10">
        <f ca="1">Table_Risk_2[[#This Row],[Value]]</f>
        <v>43509</v>
      </c>
      <c r="L12" s="10">
        <f ca="1">Table_Risk_2[[#This Row],[Value]]</f>
        <v>43509</v>
      </c>
      <c r="M12" s="10">
        <f ca="1">Table_Risk_2[[#This Row],[Value]]</f>
        <v>43509</v>
      </c>
      <c r="N12" s="10">
        <f ca="1">Table_Risk_2[[#This Row],[Value]]</f>
        <v>43509</v>
      </c>
    </row>
    <row r="13" spans="2:14" ht="29.25" thickBot="1">
      <c r="B13" s="3" t="s">
        <v>304</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18"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2" customFormat="1" ht="21" hidden="1" customHeight="1">
      <c r="B14" s="7"/>
      <c r="C14" s="7"/>
      <c r="D1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7" t="str">
        <f>IF(Table_Risk_2[[#This Row],[Header]]="Yes","",IF(Table_Risk_2[[#This Row],[Property]]&lt;&gt;"",Risk_2_Prefix&amp;SUBSTITUTE(Table_Risk_2[[#This Row],[Type]]," ","")&amp;SUBSTITUTE(Table_Risk_2[[#This Row],[Property]]," ",""),""))</f>
        <v/>
      </c>
      <c r="G1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5" t="str">
        <f>IF(OR(Table_Risk_2[[#This Row],[Header]]="Yes",Table_Risk_2[[#This Row],[Property]]=""),"",IF(OR(Table_Risk_2[[#This Row],[Text]]="true",Table_Risk_2[[#This Row],[Text]]="false",ISNUMBER(Table_Risk_2[[#This Row],[Text]])),Table_Risk_2[[#This Row],[Text]],""""&amp;Table_Risk_2[[#This Row],[Text]]&amp;""""))</f>
        <v/>
      </c>
      <c r="I1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7"/>
      <c r="K14" s="7"/>
      <c r="L14" s="7"/>
      <c r="M14" s="7"/>
      <c r="N14" s="7"/>
    </row>
    <row r="15" spans="2:14" s="12" customFormat="1" ht="21" customHeight="1">
      <c r="B15" s="8" t="s">
        <v>305</v>
      </c>
      <c r="C15" s="7"/>
      <c r="D1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7" t="str">
        <f ca="1">IF(Table_Risk_2[[#This Row],[Header]]="Yes","",IF(Table_Risk_2[[#This Row],[Property]]&lt;&gt;"",Risk_2_Prefix&amp;SUBSTITUTE(Table_Risk_2[[#This Row],[Type]]," ","")&amp;SUBSTITUTE(Table_Risk_2[[#This Row],[Property]]," ",""),""))</f>
        <v>PLCheckIncludeRisk</v>
      </c>
      <c r="G15"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5" t="str">
        <f ca="1">IF(OR(Table_Risk_2[[#This Row],[Header]]="Yes",Table_Risk_2[[#This Row],[Property]]=""),"",IF(OR(Table_Risk_2[[#This Row],[Text]]="true",Table_Risk_2[[#This Row],[Text]]="false",ISNUMBER(Table_Risk_2[[#This Row],[Text]])),Table_Risk_2[[#This Row],[Text]],""""&amp;Table_Risk_2[[#This Row],[Text]]&amp;""""))</f>
        <v>false</v>
      </c>
      <c r="I1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7" t="b">
        <f>IF(Risk_1_Name="Premises",TRUE,FALSE)</f>
        <v>0</v>
      </c>
      <c r="K15" s="7" t="e">
        <f>VLOOKUP(#REF!,#REF!,MATCH("Can Buy PI and PL",#REF!,0),FALSE)</f>
        <v>#REF!</v>
      </c>
      <c r="L15" s="7" t="e">
        <f>VLOOKUP(#REF!,#REF!,MATCH("Can Buy PI and PL",#REF!,0),FALSE)</f>
        <v>#REF!</v>
      </c>
      <c r="M15" s="7" t="e">
        <f>VLOOKUP(#REF!,#REF!,MATCH("Can Buy PI and PL",#REF!,0),FALSE)</f>
        <v>#REF!</v>
      </c>
      <c r="N15" s="7" t="e">
        <f>VLOOKUP(#REF!,#REF!,MATCH("Can Buy PI and PL",#REF!,0),FALSE)</f>
        <v>#REF!</v>
      </c>
    </row>
    <row r="16" spans="2:14" ht="29.25" thickBot="1">
      <c r="B16" s="3" t="s">
        <v>306</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18"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2" customFormat="1" ht="21" hidden="1" customHeight="1">
      <c r="B17" s="7"/>
      <c r="C17" s="7"/>
      <c r="D1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7" t="str">
        <f>IF(Table_Risk_2[[#This Row],[Header]]="Yes","",IF(Table_Risk_2[[#This Row],[Property]]&lt;&gt;"",Risk_2_Prefix&amp;SUBSTITUTE(Table_Risk_2[[#This Row],[Type]]," ","")&amp;SUBSTITUTE(Table_Risk_2[[#This Row],[Property]]," ",""),""))</f>
        <v/>
      </c>
      <c r="G1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5" t="str">
        <f>IF(OR(Table_Risk_2[[#This Row],[Header]]="Yes",Table_Risk_2[[#This Row],[Property]]=""),"",IF(OR(Table_Risk_2[[#This Row],[Text]]="true",Table_Risk_2[[#This Row],[Text]]="false",ISNUMBER(Table_Risk_2[[#This Row],[Text]])),Table_Risk_2[[#This Row],[Text]],""""&amp;Table_Risk_2[[#This Row],[Text]]&amp;""""))</f>
        <v/>
      </c>
      <c r="I1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7"/>
      <c r="K17" s="7"/>
      <c r="L17" s="7"/>
      <c r="M17" s="7"/>
      <c r="N17" s="7"/>
    </row>
    <row r="18" spans="2:14" s="12" customFormat="1" ht="21" customHeight="1">
      <c r="B18" s="8" t="s">
        <v>325</v>
      </c>
      <c r="C18" s="7"/>
      <c r="D1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7" t="str">
        <f ca="1">IF(Table_Risk_2[[#This Row],[Header]]="Yes","",IF(Table_Risk_2[[#This Row],[Property]]&lt;&gt;"",Risk_2_Prefix&amp;SUBSTITUTE(Table_Risk_2[[#This Row],[Type]]," ","")&amp;SUBSTITUTE(Table_Risk_2[[#This Row],[Property]]," ",""),""))</f>
        <v>PLPremiumBasepremium</v>
      </c>
      <c r="G1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5">
        <f ca="1">IF(OR(Table_Risk_2[[#This Row],[Header]]="Yes",Table_Risk_2[[#This Row],[Property]]=""),"",IF(OR(Table_Risk_2[[#This Row],[Text]]="true",Table_Risk_2[[#This Row],[Text]]="false",ISNUMBER(Table_Risk_2[[#This Row],[Text]])),Table_Risk_2[[#This Row],[Text]],""""&amp;Table_Risk_2[[#This Row],[Text]]&amp;""""))</f>
        <v>0</v>
      </c>
      <c r="I1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9">
        <v>0</v>
      </c>
      <c r="K18" s="9" t="e">
        <f>IF(#REF!,ROUND(VLOOKUP(#REF!,#REF!,2,FALSE)*#REF!,2),0)</f>
        <v>#REF!</v>
      </c>
      <c r="L18" s="9" t="e">
        <f>IF(#REF!,ROUND(VLOOKUP(#REF!,#REF!,2,FALSE)*#REF!,2),0)</f>
        <v>#REF!</v>
      </c>
      <c r="M18" s="9" t="e">
        <f>IF(#REF!,ROUND(VLOOKUP(#REF!,#REF!,2,FALSE)*#REF!,2),0)</f>
        <v>#REF!</v>
      </c>
      <c r="N18" s="9" t="e">
        <f>IF(#REF!,ROUND(VLOOKUP(#REF!,#REF!,2,FALSE)*#REF!,2),0)</f>
        <v>#REF!</v>
      </c>
    </row>
    <row r="19" spans="2:14" s="12" customFormat="1" ht="21" customHeight="1">
      <c r="B19" s="7" t="s">
        <v>326</v>
      </c>
      <c r="C19" s="7"/>
      <c r="D1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7" t="str">
        <f ca="1">IF(Table_Risk_2[[#This Row],[Header]]="Yes","",IF(Table_Risk_2[[#This Row],[Property]]&lt;&gt;"",Risk_2_Prefix&amp;SUBSTITUTE(Table_Risk_2[[#This Row],[Type]]," ","")&amp;SUBSTITUTE(Table_Risk_2[[#This Row],[Property]]," ",""),""))</f>
        <v>PLPremiumTotalPremium</v>
      </c>
      <c r="G19"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5">
        <f ca="1">IF(OR(Table_Risk_2[[#This Row],[Header]]="Yes",Table_Risk_2[[#This Row],[Property]]=""),"",IF(OR(Table_Risk_2[[#This Row],[Text]]="true",Table_Risk_2[[#This Row],[Text]]="false",ISNUMBER(Table_Risk_2[[#This Row],[Text]])),Table_Risk_2[[#This Row],[Text]],""""&amp;Table_Risk_2[[#This Row],[Text]]&amp;""""))</f>
        <v>0</v>
      </c>
      <c r="I1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9">
        <f>J18</f>
        <v>0</v>
      </c>
      <c r="K19" s="9" t="e">
        <f>IF(#REF!,IF(#REF!,K18,IF(#REF!,#REF!,0)),0)</f>
        <v>#REF!</v>
      </c>
      <c r="L19" s="9" t="e">
        <f>IF(#REF!,IF(#REF!,L18,IF(#REF!,#REF!,0)),0)</f>
        <v>#REF!</v>
      </c>
      <c r="M19" s="9" t="e">
        <f>IF(#REF!,IF(#REF!,M18,IF(#REF!,#REF!,0)),0)</f>
        <v>#REF!</v>
      </c>
      <c r="N19" s="9" t="e">
        <f>IF(#REF!,IF(#REF!,N18,IF(#REF!,#REF!,0)),0)</f>
        <v>#REF!</v>
      </c>
    </row>
    <row r="20" spans="2:14" ht="29.25" thickBot="1">
      <c r="B20" s="3" t="s">
        <v>258</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18"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2" customFormat="1" ht="21" hidden="1" customHeight="1">
      <c r="B21" s="7"/>
      <c r="C21" s="7"/>
      <c r="D2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7" t="str">
        <f>IF(Table_Risk_2[[#This Row],[Header]]="Yes","",IF(Table_Risk_2[[#This Row],[Property]]&lt;&gt;"",Risk_2_Prefix&amp;SUBSTITUTE(Table_Risk_2[[#This Row],[Type]]," ","")&amp;SUBSTITUTE(Table_Risk_2[[#This Row],[Property]]," ",""),""))</f>
        <v/>
      </c>
      <c r="G21"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5" t="str">
        <f>IF(OR(Table_Risk_2[[#This Row],[Header]]="Yes",Table_Risk_2[[#This Row],[Property]]=""),"",IF(OR(Table_Risk_2[[#This Row],[Text]]="true",Table_Risk_2[[#This Row],[Text]]="false",ISNUMBER(Table_Risk_2[[#This Row],[Text]])),Table_Risk_2[[#This Row],[Text]],""""&amp;Table_Risk_2[[#This Row],[Text]]&amp;""""))</f>
        <v/>
      </c>
      <c r="I2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7"/>
      <c r="K21" s="7"/>
      <c r="L21" s="7"/>
      <c r="M21" s="7"/>
      <c r="N21" s="7"/>
    </row>
    <row r="22" spans="2:14" s="12" customFormat="1" ht="21" customHeight="1">
      <c r="B22" s="7" t="s">
        <v>327</v>
      </c>
      <c r="C22" s="7"/>
      <c r="D2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blah</v>
      </c>
      <c r="F22" s="7" t="str">
        <f ca="1">IF(Table_Risk_2[[#This Row],[Header]]="Yes","",IF(Table_Risk_2[[#This Row],[Property]]&lt;&gt;"",Risk_2_Prefix&amp;SUBSTITUTE(Table_Risk_2[[#This Row],[Type]]," ","")&amp;SUBSTITUTE(Table_Risk_2[[#This Row],[Property]]," ",""),""))</f>
        <v>PLOtherBlah</v>
      </c>
      <c r="G22"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5" t="str">
        <f ca="1">IF(OR(Table_Risk_2[[#This Row],[Header]]="Yes",Table_Risk_2[[#This Row],[Property]]=""),"",IF(OR(Table_Risk_2[[#This Row],[Text]]="true",Table_Risk_2[[#This Row],[Text]]="false",ISNUMBER(Table_Risk_2[[#This Row],[Text]])),Table_Risk_2[[#This Row],[Text]],""""&amp;Table_Risk_2[[#This Row],[Text]]&amp;""""))</f>
        <v>"Val"</v>
      </c>
      <c r="I2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"blah":"Val"},</v>
      </c>
      <c r="J22" s="7" t="s">
        <v>328</v>
      </c>
      <c r="K22" s="7"/>
      <c r="L22" s="7"/>
      <c r="M22" s="7"/>
      <c r="N22" s="7"/>
    </row>
    <row r="23" spans="2:14" ht="29.25" thickBot="1">
      <c r="B23" s="3" t="s">
        <v>313</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18"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2" customFormat="1" ht="21" hidden="1" customHeight="1">
      <c r="B24" s="7"/>
      <c r="C24" s="7"/>
      <c r="D2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7" t="str">
        <f>IF(Table_Risk_2[[#This Row],[Header]]="Yes","",IF(Table_Risk_2[[#This Row],[Property]]&lt;&gt;"",Risk_2_Prefix&amp;SUBSTITUTE(Table_Risk_2[[#This Row],[Type]]," ","")&amp;SUBSTITUTE(Table_Risk_2[[#This Row],[Property]]," ",""),""))</f>
        <v/>
      </c>
      <c r="G2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5" t="str">
        <f>IF(OR(Table_Risk_2[[#This Row],[Header]]="Yes",Table_Risk_2[[#This Row],[Property]]=""),"",IF(OR(Table_Risk_2[[#This Row],[Text]]="true",Table_Risk_2[[#This Row],[Text]]="false",ISNUMBER(Table_Risk_2[[#This Row],[Text]])),Table_Risk_2[[#This Row],[Text]],""""&amp;Table_Risk_2[[#This Row],[Text]]&amp;""""))</f>
        <v/>
      </c>
      <c r="I2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7"/>
      <c r="K24" s="7"/>
      <c r="L24" s="7"/>
      <c r="M24" s="7"/>
      <c r="N24" s="7"/>
    </row>
    <row r="25" spans="2:14" s="12" customFormat="1" ht="21" customHeight="1">
      <c r="B25" s="7" t="s">
        <v>314</v>
      </c>
      <c r="C25" s="7"/>
      <c r="D2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7" t="str">
        <f ca="1">IF(Table_Risk_2[[#This Row],[Header]]="Yes","",IF(Table_Risk_2[[#This Row],[Property]]&lt;&gt;"",Risk_2_Prefix&amp;SUBSTITUTE(Table_Risk_2[[#This Row],[Type]]," ","")&amp;SUBSTITUTE(Table_Risk_2[[#This Row],[Property]]," ",""),""))</f>
        <v>PLStatutoryRateRiskType</v>
      </c>
      <c r="G25"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5" t="str">
        <f ca="1">IF(OR(Table_Risk_2[[#This Row],[Header]]="Yes",Table_Risk_2[[#This Row],[Property]]=""),"",IF(OR(Table_Risk_2[[#This Row],[Text]]="true",Table_Risk_2[[#This Row],[Text]]="false",ISNUMBER(Table_Risk_2[[#This Row],[Text]])),Table_Risk_2[[#This Row],[Text]],""""&amp;Table_Risk_2[[#This Row],[Text]]&amp;""""))</f>
        <v>"General"</v>
      </c>
      <c r="I2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7" t="s">
        <v>315</v>
      </c>
      <c r="K25" s="7" t="str">
        <f>Risk_2_Type</f>
        <v>General</v>
      </c>
      <c r="L25" s="7" t="str">
        <f>Risk_2_Type</f>
        <v>General</v>
      </c>
      <c r="M25" s="7" t="str">
        <f>Risk_2_Type</f>
        <v>General</v>
      </c>
      <c r="N25" s="7" t="str">
        <f>Risk_2_Type</f>
        <v>General</v>
      </c>
    </row>
    <row r="26" spans="2:14" s="12" customFormat="1" ht="21" customHeight="1">
      <c r="B26" s="8" t="s">
        <v>316</v>
      </c>
      <c r="C26" s="7"/>
      <c r="D2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7" t="str">
        <f ca="1">IF(Table_Risk_2[[#This Row],[Header]]="Yes","",IF(Table_Risk_2[[#This Row],[Property]]&lt;&gt;"",Risk_2_Prefix&amp;SUBSTITUTE(Table_Risk_2[[#This Row],[Type]]," ","")&amp;SUBSTITUTE(Table_Risk_2[[#This Row],[Property]]," ",""),""))</f>
        <v>PLStatutoryRateESLApplicability</v>
      </c>
      <c r="G2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5" t="str">
        <f ca="1">IF(OR(Table_Risk_2[[#This Row],[Header]]="Yes",Table_Risk_2[[#This Row],[Property]]=""),"",IF(OR(Table_Risk_2[[#This Row],[Text]]="true",Table_Risk_2[[#This Row],[Text]]="false",ISNUMBER(Table_Risk_2[[#This Row],[Text]])),Table_Risk_2[[#This Row],[Text]],""""&amp;Table_Risk_2[[#This Row],[Text]]&amp;""""))</f>
        <v>"Applicable"</v>
      </c>
      <c r="I2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7" t="s">
        <v>329</v>
      </c>
      <c r="K26" s="7" t="str">
        <f>Risk_2_ESL</f>
        <v>Applicable</v>
      </c>
      <c r="L26" s="7" t="str">
        <f>Risk_2_ESL</f>
        <v>Applicable</v>
      </c>
      <c r="M26" s="7" t="str">
        <f>Risk_2_ESL</f>
        <v>Applicable</v>
      </c>
      <c r="N26" s="7" t="str">
        <f>Risk_2_ESL</f>
        <v>Applicable</v>
      </c>
    </row>
    <row r="27" spans="2:14" s="12" customFormat="1" ht="21" customHeight="1">
      <c r="B27" s="8" t="s">
        <v>318</v>
      </c>
      <c r="C27" s="7"/>
      <c r="D2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7" t="str">
        <f ca="1">IF(Table_Risk_2[[#This Row],[Header]]="Yes","",IF(Table_Risk_2[[#This Row],[Property]]&lt;&gt;"",Risk_2_Prefix&amp;SUBSTITUTE(Table_Risk_2[[#This Row],[Type]]," ","")&amp;SUBSTITUTE(Table_Risk_2[[#This Row],[Property]]," ",""),""))</f>
        <v>PLStatutoryRateJurisdiction</v>
      </c>
      <c r="G2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15" t="str">
        <f ca="1">IF(OR(Table_Risk_2[[#This Row],[Header]]="Yes",Table_Risk_2[[#This Row],[Property]]=""),"",IF(OR(Table_Risk_2[[#This Row],[Text]]="true",Table_Risk_2[[#This Row],[Text]]="false",ISNUMBER(Table_Risk_2[[#This Row],[Text]])),Table_Risk_2[[#This Row],[Text]],""""&amp;Table_Risk_2[[#This Row],[Text]]&amp;""""))</f>
        <v>"VIC"</v>
      </c>
      <c r="I2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7" t="str">
        <f>J11</f>
        <v>VIC</v>
      </c>
      <c r="K27" s="7" t="e">
        <f>#REF!</f>
        <v>#REF!</v>
      </c>
      <c r="L27" s="7" t="e">
        <f>#REF!</f>
        <v>#REF!</v>
      </c>
      <c r="M27" s="7" t="e">
        <f>#REF!</f>
        <v>#REF!</v>
      </c>
      <c r="N27" s="7" t="e">
        <f>#REF!</f>
        <v>#REF!</v>
      </c>
    </row>
    <row r="28" spans="2:14" s="12" customFormat="1" ht="21" customHeight="1">
      <c r="B28" s="8" t="s">
        <v>78</v>
      </c>
      <c r="C28" s="7"/>
      <c r="D2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7" t="str">
        <f ca="1">IF(Table_Risk_2[[#This Row],[Header]]="Yes","",IF(Table_Risk_2[[#This Row],[Property]]&lt;&gt;"",Risk_2_Prefix&amp;SUBSTITUTE(Table_Risk_2[[#This Row],[Type]]," ","")&amp;SUBSTITUTE(Table_Risk_2[[#This Row],[Property]]," ",""),""))</f>
        <v>PLStatutoryRatePolicyStartDate</v>
      </c>
      <c r="G2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43509</v>
      </c>
      <c r="H28" s="15">
        <f ca="1">IF(OR(Table_Risk_2[[#This Row],[Header]]="Yes",Table_Risk_2[[#This Row],[Property]]=""),"",IF(OR(Table_Risk_2[[#This Row],[Text]]="true",Table_Risk_2[[#This Row],[Text]]="false",ISNUMBER(Table_Risk_2[[#This Row],[Text]])),Table_Risk_2[[#This Row],[Text]],""""&amp;Table_Risk_2[[#This Row],[Text]]&amp;""""))</f>
        <v>43509</v>
      </c>
      <c r="I2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"policyStartDate":43509,</v>
      </c>
      <c r="J28" s="23">
        <f ca="1">J12</f>
        <v>43509</v>
      </c>
      <c r="K28" s="23">
        <f ca="1">K12</f>
        <v>43509</v>
      </c>
      <c r="L28" s="23">
        <f ca="1">L12</f>
        <v>43509</v>
      </c>
      <c r="M28" s="23">
        <f ca="1">M12</f>
        <v>43509</v>
      </c>
      <c r="N28" s="23">
        <f ca="1">N12</f>
        <v>43509</v>
      </c>
    </row>
    <row r="29" spans="2:14" s="12" customFormat="1" ht="21" customHeight="1">
      <c r="B29" s="8" t="s">
        <v>330</v>
      </c>
      <c r="C29" s="7"/>
      <c r="D2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7" t="str">
        <f ca="1">IF(Table_Risk_2[[#This Row],[Header]]="Yes","",IF(Table_Risk_2[[#This Row],[Property]]&lt;&gt;"",Risk_2_Prefix&amp;SUBSTITUTE(Table_Risk_2[[#This Row],[Type]]," ","")&amp;SUBSTITUTE(Table_Risk_2[[#This Row],[Property]]," ",""),""))</f>
        <v>PLStatutoryRateESLRate</v>
      </c>
      <c r="G29"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5">
        <f ca="1">IF(OR(Table_Risk_2[[#This Row],[Header]]="Yes",Table_Risk_2[[#This Row],[Property]]=""),"",IF(OR(Table_Risk_2[[#This Row],[Text]]="true",Table_Risk_2[[#This Row],[Text]]="false",ISNUMBER(Table_Risk_2[[#This Row],[Text]])),Table_Risk_2[[#This Row],[Text]],""""&amp;Table_Risk_2[[#This Row],[Text]]&amp;""""))</f>
        <v>0</v>
      </c>
      <c r="I2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16">
        <v>0</v>
      </c>
      <c r="K29" s="16" t="e">
        <f t="array" aca="1" ref="K29" ca="1">IF(Risk_2_ESL="Applicable",
INDEX(
Table_Statutory_Rates[],
MATCH(1,(Table_Statutory_Rates[Type]="ESL")*(Table_Statutory_Rates[Next Value]&gt;K28),0),
MATCH(K27,Table_Statutory_Rates[#Headers],0)
),0)</f>
        <v>#REF!</v>
      </c>
      <c r="L29" s="16" t="e">
        <f t="array" aca="1" ref="L29" ca="1">IF(Risk_2_ESL="Applicable",
INDEX(
Table_Statutory_Rates[],
MATCH(1,(Table_Statutory_Rates[Type]="ESL")*(Table_Statutory_Rates[Next Value]&gt;L28),0),
MATCH(L27,Table_Statutory_Rates[#Headers],0)
),0)</f>
        <v>#REF!</v>
      </c>
      <c r="M29" s="16" t="e">
        <f t="array" aca="1" ref="M29" ca="1">IF(Risk_2_ESL="Applicable",
INDEX(
Table_Statutory_Rates[],
MATCH(1,(Table_Statutory_Rates[Type]="ESL")*(Table_Statutory_Rates[Next Value]&gt;M28),0),
MATCH(M27,Table_Statutory_Rates[#Headers],0)
),0)</f>
        <v>#REF!</v>
      </c>
      <c r="N29" s="16" t="e">
        <f t="array" aca="1" ref="N29" ca="1">IF(Risk_2_ESL="Applicable",
INDEX(
Table_Statutory_Rates[],
MATCH(1,(Table_Statutory_Rates[Type]="ESL")*(Table_Statutory_Rates[Next Value]&gt;N28),0),
MATCH(N27,Table_Statutory_Rates[#Headers],0)
),0)</f>
        <v>#REF!</v>
      </c>
    </row>
    <row r="30" spans="2:14" s="12" customFormat="1" ht="21" customHeight="1">
      <c r="B30" s="7" t="s">
        <v>331</v>
      </c>
      <c r="C30" s="7"/>
      <c r="D3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7" t="str">
        <f ca="1">IF(Table_Risk_2[[#This Row],[Header]]="Yes","",IF(Table_Risk_2[[#This Row],[Property]]&lt;&gt;"",Risk_2_Prefix&amp;SUBSTITUTE(Table_Risk_2[[#This Row],[Type]]," ","")&amp;SUBSTITUTE(Table_Risk_2[[#This Row],[Property]]," ",""),""))</f>
        <v>PLStatutoryRateGSTRate</v>
      </c>
      <c r="G30"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5">
        <f ca="1">IF(OR(Table_Risk_2[[#This Row],[Header]]="Yes",Table_Risk_2[[#This Row],[Property]]=""),"",IF(OR(Table_Risk_2[[#This Row],[Text]]="true",Table_Risk_2[[#This Row],[Text]]="false",ISNUMBER(Table_Risk_2[[#This Row],[Text]])),Table_Risk_2[[#This Row],[Text]],""""&amp;Table_Risk_2[[#This Row],[Text]]&amp;""""))</f>
        <v>0.1</v>
      </c>
      <c r="I3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6">
        <f t="array" aca="1" ref="J30" ca="1">IF(NOT(ISNA(MATCH(J27,Table_Statutory_Rates[#Headers],0))),
INDEX(
Table_Statutory_Rates[],
MATCH(1,(Table_Statutory_Rates[Type]="GST")*(Table_Statutory_Rates[Next Value]&gt;J28),0),
MATCH(J27,Table_Statutory_Rates[#Headers],0)
),0)</f>
        <v>0.1</v>
      </c>
      <c r="K30" s="16" t="e">
        <f t="array" aca="1" ref="K30" ca="1">INDEX(
Table_Statutory_Rates[],
MATCH(1,(Table_Statutory_Rates[Type]="GST")*(Table_Statutory_Rates[Next Value]&gt;K28),0),
MATCH(K27,Table_Statutory_Rates[#Headers],0)
)</f>
        <v>#REF!</v>
      </c>
      <c r="L30" s="16" t="e">
        <f t="array" aca="1" ref="L30" ca="1">INDEX(
Table_Statutory_Rates[],
MATCH(1,(Table_Statutory_Rates[Type]="GST")*(Table_Statutory_Rates[Next Value]&gt;L28),0),
MATCH(L27,Table_Statutory_Rates[#Headers],0)
)</f>
        <v>#REF!</v>
      </c>
      <c r="M30" s="16" t="e">
        <f t="array" aca="1" ref="M30" ca="1">INDEX(
Table_Statutory_Rates[],
MATCH(1,(Table_Statutory_Rates[Type]="GST")*(Table_Statutory_Rates[Next Value]&gt;M28),0),
MATCH(M27,Table_Statutory_Rates[#Headers],0)
)</f>
        <v>#REF!</v>
      </c>
      <c r="N30" s="16" t="e">
        <f t="array" aca="1" ref="N30" ca="1">INDEX(
Table_Statutory_Rates[],
MATCH(1,(Table_Statutory_Rates[Type]="GST")*(Table_Statutory_Rates[Next Value]&gt;N28),0),
MATCH(N27,Table_Statutory_Rates[#Headers],0)
)</f>
        <v>#REF!</v>
      </c>
    </row>
    <row r="31" spans="2:14" s="12" customFormat="1" ht="21" customHeight="1">
      <c r="B31" s="7" t="s">
        <v>332</v>
      </c>
      <c r="C31" s="7"/>
      <c r="D3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7" t="str">
        <f ca="1">IF(Table_Risk_2[[#This Row],[Header]]="Yes","",IF(Table_Risk_2[[#This Row],[Property]]&lt;&gt;"",Risk_2_Prefix&amp;SUBSTITUTE(Table_Risk_2[[#This Row],[Type]]," ","")&amp;SUBSTITUTE(Table_Risk_2[[#This Row],[Property]]," ",""),""))</f>
        <v>PLStatutoryRateSDRate</v>
      </c>
      <c r="G31"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15">
        <f ca="1">IF(OR(Table_Risk_2[[#This Row],[Header]]="Yes",Table_Risk_2[[#This Row],[Property]]=""),"",IF(OR(Table_Risk_2[[#This Row],[Text]]="true",Table_Risk_2[[#This Row],[Text]]="false",ISNUMBER(Table_Risk_2[[#This Row],[Text]])),Table_Risk_2[[#This Row],[Text]],""""&amp;Table_Risk_2[[#This Row],[Text]]&amp;""""))</f>
        <v>0.1</v>
      </c>
      <c r="I3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16">
        <f t="array" aca="1" ref="J31" ca="1">IF(NOT(ISNA(MATCH(J27,Table_Statutory_Rates[#Headers],0))),
INDEX(
Table_Statutory_Rates[],
MATCH(1,(Table_Statutory_Rates[Type]=Risk_2_Type)*(Table_Statutory_Rates[Next Value]&gt;J28),0),
MATCH(J27,Table_Statutory_Rates[#Headers],0)
),0)</f>
        <v>0.1</v>
      </c>
      <c r="K31" s="16" t="e">
        <f t="array" aca="1" ref="K31" ca="1">INDEX(
Table_Statutory_Rates[],
MATCH(1,(Table_Statutory_Rates[Type]=Risk_2_Type)*(Table_Statutory_Rates[Next Value]&gt;K28),0),
MATCH(K27,Table_Statutory_Rates[#Headers],0)
)</f>
        <v>#REF!</v>
      </c>
      <c r="L31" s="16" t="e">
        <f t="array" aca="1" ref="L31" ca="1">INDEX(
Table_Statutory_Rates[],
MATCH(1,(Table_Statutory_Rates[Type]=Risk_2_Type)*(Table_Statutory_Rates[Next Value]&gt;L28),0),
MATCH(L27,Table_Statutory_Rates[#Headers],0)
)</f>
        <v>#REF!</v>
      </c>
      <c r="M31" s="16" t="e">
        <f t="array" aca="1" ref="M31" ca="1">INDEX(
Table_Statutory_Rates[],
MATCH(1,(Table_Statutory_Rates[Type]=Risk_2_Type)*(Table_Statutory_Rates[Next Value]&gt;M28),0),
MATCH(M27,Table_Statutory_Rates[#Headers],0)
)</f>
        <v>#REF!</v>
      </c>
      <c r="N31" s="16" t="e">
        <f t="array" aca="1" ref="N31" ca="1">INDEX(
Table_Statutory_Rates[],
MATCH(1,(Table_Statutory_Rates[Type]=Risk_2_Type)*(Table_Statutory_Rates[Next Value]&gt;N28),0),
MATCH(N27,Table_Statutory_Rates[#Headers],0)
)</f>
        <v>#REF!</v>
      </c>
    </row>
    <row r="32" spans="2:14" ht="29.25" thickBot="1">
      <c r="B32" s="3" t="s">
        <v>320</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18"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2" customFormat="1" ht="21" hidden="1" customHeight="1">
      <c r="B33" s="7"/>
      <c r="C33" s="7"/>
      <c r="D3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7" t="str">
        <f>IF(Table_Risk_2[[#This Row],[Header]]="Yes","",IF(Table_Risk_2[[#This Row],[Property]]&lt;&gt;"",Risk_2_Prefix&amp;SUBSTITUTE(Table_Risk_2[[#This Row],[Type]]," ","")&amp;SUBSTITUTE(Table_Risk_2[[#This Row],[Property]]," ",""),""))</f>
        <v/>
      </c>
      <c r="G33"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5" t="str">
        <f>IF(OR(Table_Risk_2[[#This Row],[Header]]="Yes",Table_Risk_2[[#This Row],[Property]]=""),"",IF(OR(Table_Risk_2[[#This Row],[Text]]="true",Table_Risk_2[[#This Row],[Text]]="false",ISNUMBER(Table_Risk_2[[#This Row],[Text]])),Table_Risk_2[[#This Row],[Text]],""""&amp;Table_Risk_2[[#This Row],[Text]]&amp;""""))</f>
        <v/>
      </c>
      <c r="I3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7"/>
      <c r="K33" s="7"/>
      <c r="L33" s="7"/>
      <c r="M33" s="7"/>
      <c r="N33" s="7"/>
    </row>
    <row r="34" spans="2:14" s="12" customFormat="1" ht="21" customHeight="1">
      <c r="B34" s="8" t="s">
        <v>306</v>
      </c>
      <c r="C34" s="7"/>
      <c r="D3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7" t="str">
        <f ca="1">IF(Table_Risk_2[[#This Row],[Header]]="Yes","",IF(Table_Risk_2[[#This Row],[Property]]&lt;&gt;"",Risk_2_Prefix&amp;SUBSTITUTE(Table_Risk_2[[#This Row],[Type]]," ","")&amp;SUBSTITUTE(Table_Risk_2[[#This Row],[Property]]," ",""),""))</f>
        <v>PLPaymentPremium</v>
      </c>
      <c r="G34"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5">
        <f ca="1">IF(OR(Table_Risk_2[[#This Row],[Header]]="Yes",Table_Risk_2[[#This Row],[Property]]=""),"",IF(OR(Table_Risk_2[[#This Row],[Text]]="true",Table_Risk_2[[#This Row],[Text]]="false",ISNUMBER(Table_Risk_2[[#This Row],[Text]])),Table_Risk_2[[#This Row],[Text]],""""&amp;Table_Risk_2[[#This Row],[Text]]&amp;""""))</f>
        <v>0</v>
      </c>
      <c r="I3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26">
        <f>J19</f>
        <v>0</v>
      </c>
      <c r="K34" s="26" t="e">
        <f>K19</f>
        <v>#REF!</v>
      </c>
      <c r="L34" s="26" t="e">
        <f>L19</f>
        <v>#REF!</v>
      </c>
      <c r="M34" s="26" t="e">
        <f>M19</f>
        <v>#REF!</v>
      </c>
      <c r="N34" s="26" t="e">
        <f>N19</f>
        <v>#REF!</v>
      </c>
    </row>
    <row r="35" spans="2:14" s="12" customFormat="1" ht="21" customHeight="1">
      <c r="B35" s="8" t="s">
        <v>333</v>
      </c>
      <c r="C35" s="7"/>
      <c r="D3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7" t="str">
        <f ca="1">IF(Table_Risk_2[[#This Row],[Header]]="Yes","",IF(Table_Risk_2[[#This Row],[Property]]&lt;&gt;"",Risk_2_Prefix&amp;SUBSTITUTE(Table_Risk_2[[#This Row],[Type]]," ","")&amp;SUBSTITUTE(Table_Risk_2[[#This Row],[Property]]," ",""),""))</f>
        <v>PLPaymentESL</v>
      </c>
      <c r="G35"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5">
        <f ca="1">IF(OR(Table_Risk_2[[#This Row],[Header]]="Yes",Table_Risk_2[[#This Row],[Property]]=""),"",IF(OR(Table_Risk_2[[#This Row],[Text]]="true",Table_Risk_2[[#This Row],[Text]]="false",ISNUMBER(Table_Risk_2[[#This Row],[Text]])),Table_Risk_2[[#This Row],[Text]],""""&amp;Table_Risk_2[[#This Row],[Text]]&amp;""""))</f>
        <v>0</v>
      </c>
      <c r="I3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9">
        <f>J34*J29</f>
        <v>0</v>
      </c>
      <c r="K35" s="9" t="e">
        <f ca="1">K34*K29</f>
        <v>#REF!</v>
      </c>
      <c r="L35" s="9" t="e">
        <f ca="1">L34*L29</f>
        <v>#REF!</v>
      </c>
      <c r="M35" s="9" t="e">
        <f ca="1">M34*M29</f>
        <v>#REF!</v>
      </c>
      <c r="N35" s="9" t="e">
        <f ca="1">N34*N29</f>
        <v>#REF!</v>
      </c>
    </row>
    <row r="36" spans="2:14" s="12" customFormat="1" ht="21" customHeight="1">
      <c r="B36" s="7" t="s">
        <v>334</v>
      </c>
      <c r="C36" s="7"/>
      <c r="D3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7" t="str">
        <f ca="1">IF(Table_Risk_2[[#This Row],[Header]]="Yes","",IF(Table_Risk_2[[#This Row],[Property]]&lt;&gt;"",Risk_2_Prefix&amp;SUBSTITUTE(Table_Risk_2[[#This Row],[Type]]," ","")&amp;SUBSTITUTE(Table_Risk_2[[#This Row],[Property]]," ",""),""))</f>
        <v>PLPaymentGST</v>
      </c>
      <c r="G36"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5">
        <f ca="1">IF(OR(Table_Risk_2[[#This Row],[Header]]="Yes",Table_Risk_2[[#This Row],[Property]]=""),"",IF(OR(Table_Risk_2[[#This Row],[Text]]="true",Table_Risk_2[[#This Row],[Text]]="false",ISNUMBER(Table_Risk_2[[#This Row],[Text]])),Table_Risk_2[[#This Row],[Text]],""""&amp;Table_Risk_2[[#This Row],[Text]]&amp;""""))</f>
        <v>0</v>
      </c>
      <c r="I3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0">
        <f ca="1">SUM(J34:J35)*J30</f>
        <v>0</v>
      </c>
      <c r="K36" s="30" t="e">
        <f ca="1">SUM(K34:K35)*K30</f>
        <v>#REF!</v>
      </c>
      <c r="L36" s="30" t="e">
        <f ca="1">SUM(L34:L35)*L30</f>
        <v>#REF!</v>
      </c>
      <c r="M36" s="30" t="e">
        <f ca="1">SUM(M34:M35)*M30</f>
        <v>#REF!</v>
      </c>
      <c r="N36" s="30" t="e">
        <f ca="1">SUM(N34:N35)*N30</f>
        <v>#REF!</v>
      </c>
    </row>
    <row r="37" spans="2:14" s="12" customFormat="1" ht="21" customHeight="1">
      <c r="B37" s="7" t="s">
        <v>335</v>
      </c>
      <c r="C37" s="7"/>
      <c r="D3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7" t="str">
        <f ca="1">IF(Table_Risk_2[[#This Row],[Header]]="Yes","",IF(Table_Risk_2[[#This Row],[Property]]&lt;&gt;"",Risk_2_Prefix&amp;SUBSTITUTE(Table_Risk_2[[#This Row],[Type]]," ","")&amp;SUBSTITUTE(Table_Risk_2[[#This Row],[Property]]," ",""),""))</f>
        <v>PLPaymentSD</v>
      </c>
      <c r="G37"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5">
        <f ca="1">IF(OR(Table_Risk_2[[#This Row],[Header]]="Yes",Table_Risk_2[[#This Row],[Property]]=""),"",IF(OR(Table_Risk_2[[#This Row],[Text]]="true",Table_Risk_2[[#This Row],[Text]]="false",ISNUMBER(Table_Risk_2[[#This Row],[Text]])),Table_Risk_2[[#This Row],[Text]],""""&amp;Table_Risk_2[[#This Row],[Text]]&amp;""""))</f>
        <v>0</v>
      </c>
      <c r="I3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0">
        <f ca="1">SUM(J34:J36)*J31</f>
        <v>0</v>
      </c>
      <c r="K37" s="30" t="e">
        <f ca="1">SUM(K34:K36)*K31</f>
        <v>#REF!</v>
      </c>
      <c r="L37" s="30" t="e">
        <f ca="1">SUM(L34:L36)*L31</f>
        <v>#REF!</v>
      </c>
      <c r="M37" s="30" t="e">
        <f ca="1">SUM(M34:M36)*M31</f>
        <v>#REF!</v>
      </c>
      <c r="N37" s="30" t="e">
        <f ca="1">SUM(N34:N36)*N31</f>
        <v>#REF!</v>
      </c>
    </row>
    <row r="38" spans="2:14" s="12" customFormat="1" ht="21" customHeight="1">
      <c r="B38" s="7" t="s">
        <v>195</v>
      </c>
      <c r="C38" s="7"/>
      <c r="D3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7" t="str">
        <f ca="1">IF(Table_Risk_2[[#This Row],[Header]]="Yes","",IF(Table_Risk_2[[#This Row],[Property]]&lt;&gt;"",Risk_2_Prefix&amp;SUBSTITUTE(Table_Risk_2[[#This Row],[Type]]," ","")&amp;SUBSTITUTE(Table_Risk_2[[#This Row],[Property]]," ",""),""))</f>
        <v>PLPaymentTotal</v>
      </c>
      <c r="G3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5">
        <f ca="1">IF(OR(Table_Risk_2[[#This Row],[Header]]="Yes",Table_Risk_2[[#This Row],[Property]]=""),"",IF(OR(Table_Risk_2[[#This Row],[Text]]="true",Table_Risk_2[[#This Row],[Text]]="false",ISNUMBER(Table_Risk_2[[#This Row],[Text]])),Table_Risk_2[[#This Row],[Text]],""""&amp;Table_Risk_2[[#This Row],[Text]]&amp;""""))</f>
        <v>0</v>
      </c>
      <c r="I3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9">
        <f ca="1">SUM(J34:J37)</f>
        <v>0</v>
      </c>
      <c r="K38" s="9" t="e">
        <f t="shared" ref="K38:N38" si="0">SUM(K34:K37)</f>
        <v>#REF!</v>
      </c>
      <c r="L38" s="9" t="e">
        <f t="shared" si="0"/>
        <v>#REF!</v>
      </c>
      <c r="M38" s="9" t="e">
        <f t="shared" si="0"/>
        <v>#REF!</v>
      </c>
      <c r="N38" s="9" t="e">
        <f t="shared" si="0"/>
        <v>#REF!</v>
      </c>
    </row>
  </sheetData>
  <sheetProtection insertRows="0" deleteRows="0"/>
  <conditionalFormatting sqref="J14:N15">
    <cfRule type="cellIs" dxfId="315"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 type="list" allowBlank="1" showInputMessage="1" showErrorMessage="1" sqref="J24:J25" xr:uid="{00000000-0002-0000-0500-000001000000}">
      <formula1>Select_Risk_Type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zoomScaleNormal="100" workbookViewId="0">
      <selection activeCell="G9" sqref="G9"/>
    </sheetView>
  </sheetViews>
  <sheetFormatPr defaultColWidth="9.140625" defaultRowHeight="21" customHeight="1"/>
  <cols>
    <col min="1" max="1" width="9.140625" style="2"/>
    <col min="2" max="2" width="42.85546875" style="13" customWidth="1"/>
    <col min="3" max="3" width="12.7109375" style="13" hidden="1" customWidth="1"/>
    <col min="4" max="4" width="27" style="13" hidden="1" customWidth="1"/>
    <col min="5" max="5" width="27" style="21" hidden="1" customWidth="1"/>
    <col min="6" max="13" width="19.7109375" style="2" customWidth="1"/>
    <col min="14" max="15" width="9.140625" style="2"/>
    <col min="16" max="16" width="20.85546875" style="2" customWidth="1"/>
    <col min="17" max="16384" width="9.140625" style="2"/>
  </cols>
  <sheetData>
    <row r="2" spans="2:16" ht="47.25" thickBot="1">
      <c r="B2" s="14" t="s">
        <v>313</v>
      </c>
      <c r="C2" s="14"/>
      <c r="D2" s="14"/>
      <c r="E2" s="20"/>
      <c r="F2" s="11"/>
      <c r="G2" s="11"/>
      <c r="H2" s="11"/>
      <c r="I2" s="11"/>
      <c r="J2" s="11"/>
      <c r="K2" s="11"/>
      <c r="L2" s="11"/>
      <c r="M2" s="11"/>
    </row>
    <row r="4" spans="2:16" ht="21" customHeight="1">
      <c r="B4" s="13" t="s">
        <v>336</v>
      </c>
    </row>
    <row r="6" spans="2:16" ht="15">
      <c r="B6" s="37" t="s">
        <v>337</v>
      </c>
      <c r="C6" s="37" t="s">
        <v>2</v>
      </c>
      <c r="D6" s="37" t="s">
        <v>3</v>
      </c>
      <c r="E6" s="40" t="s">
        <v>338</v>
      </c>
      <c r="F6" t="s">
        <v>247</v>
      </c>
      <c r="G6" s="1" t="s">
        <v>248</v>
      </c>
      <c r="H6" t="s">
        <v>249</v>
      </c>
      <c r="I6" s="1" t="s">
        <v>250</v>
      </c>
      <c r="J6" t="s">
        <v>251</v>
      </c>
      <c r="K6" t="s">
        <v>252</v>
      </c>
      <c r="L6" t="s">
        <v>90</v>
      </c>
      <c r="M6" t="s">
        <v>253</v>
      </c>
    </row>
    <row r="7" spans="2:16" ht="29.25" thickBot="1">
      <c r="B7" s="18" t="s">
        <v>334</v>
      </c>
      <c r="C7" s="18" t="s">
        <v>71</v>
      </c>
      <c r="D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1">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2" customFormat="1" ht="21" customHeight="1">
      <c r="B8" s="19">
        <v>42736</v>
      </c>
      <c r="C8" s="19"/>
      <c r="D8"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19" t="str">
        <f ca="1">IF(INDIRECT(SUBSTITUTE(ADDRESS(1,COLUMN(Table_Statutory_Rates[[#This Row],[Effective Date]]),4),"1","")&amp;ROW()+1)&lt;&gt;"",INDIRECT(SUBSTITUTE(ADDRESS(1,COLUMN(Table_Statutory_Rates[[#This Row],[Effective Date]]),4),"1","")&amp;ROW()+1),"END")</f>
        <v>Stamp Duty</v>
      </c>
      <c r="F8" s="16">
        <v>0.1</v>
      </c>
      <c r="G8" s="16">
        <f>Table_Statutory_Rates[[#This Row],[ACT]]</f>
        <v>0.1</v>
      </c>
      <c r="H8" s="16">
        <f>Table_Statutory_Rates[[#This Row],[NSW]]</f>
        <v>0.1</v>
      </c>
      <c r="I8" s="16">
        <f>Table_Statutory_Rates[[#This Row],[NT]]</f>
        <v>0.1</v>
      </c>
      <c r="J8" s="16">
        <f>Table_Statutory_Rates[[#This Row],[QLD]]</f>
        <v>0.1</v>
      </c>
      <c r="K8" s="16">
        <f>Table_Statutory_Rates[[#This Row],[SA]]</f>
        <v>0.1</v>
      </c>
      <c r="L8" s="16">
        <f>Table_Statutory_Rates[[#This Row],[TAS]]</f>
        <v>0.1</v>
      </c>
      <c r="M8" s="16">
        <f>Table_Statutory_Rates[[#This Row],[VIC]]</f>
        <v>0.1</v>
      </c>
    </row>
    <row r="9" spans="2:16" ht="29.25" thickBot="1">
      <c r="B9" s="18" t="s">
        <v>339</v>
      </c>
      <c r="C9" s="18" t="s">
        <v>71</v>
      </c>
      <c r="D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1" t="str">
        <f ca="1">IF(INDIRECT(SUBSTITUTE(ADDRESS(1,COLUMN(Table_Statutory_Rates[[#This Row],[Effective Date]]),4),"1","")&amp;ROW()+1)&lt;&gt;"",INDIRECT(SUBSTITUTE(ADDRESS(1,COLUMN(Table_Statutory_Rates[[#This Row],[Effective Date]]),4),"1","")&amp;ROW()+1),"END")</f>
        <v>General</v>
      </c>
      <c r="F9" s="42"/>
      <c r="G9" s="42"/>
      <c r="H9" s="42"/>
      <c r="I9" s="42"/>
      <c r="J9" s="42"/>
      <c r="K9" s="42"/>
      <c r="L9" s="42"/>
      <c r="M9" s="42"/>
    </row>
    <row r="10" spans="2:16" ht="21.75" thickBot="1">
      <c r="B10" s="54" t="str">
        <f>B30</f>
        <v>General</v>
      </c>
      <c r="C10" s="54" t="s">
        <v>71</v>
      </c>
      <c r="D10"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4">
        <f ca="1">IF(INDIRECT(SUBSTITUTE(ADDRESS(1,COLUMN(Table_Statutory_Rates[[#This Row],[Effective Date]]),4),"1","")&amp;ROW()+1)&lt;&gt;"",INDIRECT(SUBSTITUTE(ADDRESS(1,COLUMN(Table_Statutory_Rates[[#This Row],[Effective Date]]),4),"1","")&amp;ROW()+1),"END")</f>
        <v>42736</v>
      </c>
      <c r="F10" s="65"/>
      <c r="G10" s="65"/>
      <c r="H10" s="65"/>
      <c r="I10" s="65"/>
      <c r="J10" s="65"/>
      <c r="K10" s="65"/>
      <c r="L10" s="65"/>
      <c r="M10" s="65"/>
    </row>
    <row r="11" spans="2:16" s="12" customFormat="1" ht="21" customHeight="1">
      <c r="B11" s="19">
        <v>42736</v>
      </c>
      <c r="C11" s="19"/>
      <c r="D11"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19" t="str">
        <f ca="1">IF(INDIRECT(SUBSTITUTE(ADDRESS(1,COLUMN(Table_Statutory_Rates[[#This Row],[Effective Date]]),4),"1","")&amp;ROW()+1)&lt;&gt;"",INDIRECT(SUBSTITUTE(ADDRESS(1,COLUMN(Table_Statutory_Rates[[#This Row],[Effective Date]]),4),"1","")&amp;ROW()+1),"END")</f>
        <v>Public Liability</v>
      </c>
      <c r="F11" s="24">
        <v>0</v>
      </c>
      <c r="G11" s="24">
        <v>0.09</v>
      </c>
      <c r="H11" s="24">
        <v>0.1</v>
      </c>
      <c r="I11" s="24">
        <v>0.09</v>
      </c>
      <c r="J11" s="24">
        <v>0.11</v>
      </c>
      <c r="K11" s="24">
        <v>0.1</v>
      </c>
      <c r="L11" s="24">
        <v>0.1</v>
      </c>
      <c r="M11" s="16">
        <v>0.1</v>
      </c>
      <c r="P11" s="22"/>
    </row>
    <row r="12" spans="2:16" ht="21.75" thickBot="1">
      <c r="B12" s="54" t="str">
        <f>B31</f>
        <v>Public Liability</v>
      </c>
      <c r="C12" s="54" t="s">
        <v>71</v>
      </c>
      <c r="D12"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4">
        <f ca="1">IF(INDIRECT(SUBSTITUTE(ADDRESS(1,COLUMN(Table_Statutory_Rates[[#This Row],[Effective Date]]),4),"1","")&amp;ROW()+1)&lt;&gt;"",INDIRECT(SUBSTITUTE(ADDRESS(1,COLUMN(Table_Statutory_Rates[[#This Row],[Effective Date]]),4),"1","")&amp;ROW()+1),"END")</f>
        <v>42370</v>
      </c>
      <c r="F12" s="65"/>
      <c r="G12" s="65"/>
      <c r="H12" s="65"/>
      <c r="I12" s="65"/>
      <c r="J12" s="65"/>
      <c r="K12" s="65"/>
      <c r="L12" s="65"/>
      <c r="M12" s="65"/>
      <c r="P12" s="66"/>
    </row>
    <row r="13" spans="2:16" s="12" customFormat="1" ht="21" customHeight="1">
      <c r="B13" s="19">
        <v>42370</v>
      </c>
      <c r="C13" s="19"/>
      <c r="D13"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19" t="str">
        <f ca="1">IF(INDIRECT(SUBSTITUTE(ADDRESS(1,COLUMN(Table_Statutory_Rates[[#This Row],[Effective Date]]),4),"1","")&amp;ROW()+1)&lt;&gt;"",INDIRECT(SUBSTITUTE(ADDRESS(1,COLUMN(Table_Statutory_Rates[[#This Row],[Effective Date]]),4),"1","")&amp;ROW()+1),"END")</f>
        <v>Professional Indemnity</v>
      </c>
      <c r="F13" s="16">
        <v>0</v>
      </c>
      <c r="G13" s="16">
        <v>0.09</v>
      </c>
      <c r="H13" s="16">
        <v>0.1</v>
      </c>
      <c r="I13" s="16">
        <v>0.09</v>
      </c>
      <c r="J13" s="16">
        <v>0.11</v>
      </c>
      <c r="K13" s="16">
        <v>0.1</v>
      </c>
      <c r="L13" s="16">
        <v>0.1</v>
      </c>
      <c r="M13" s="16">
        <v>0.1</v>
      </c>
    </row>
    <row r="14" spans="2:16" ht="21" customHeight="1" thickBot="1">
      <c r="B14" s="54" t="str">
        <f>B32</f>
        <v>Professional Indemnity</v>
      </c>
      <c r="C14" s="54" t="s">
        <v>71</v>
      </c>
      <c r="D14"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4">
        <f ca="1">IF(INDIRECT(SUBSTITUTE(ADDRESS(1,COLUMN(Table_Statutory_Rates[[#This Row],[Effective Date]]),4),"1","")&amp;ROW()+1)&lt;&gt;"",INDIRECT(SUBSTITUTE(ADDRESS(1,COLUMN(Table_Statutory_Rates[[#This Row],[Effective Date]]),4),"1","")&amp;ROW()+1),"END")</f>
        <v>42736</v>
      </c>
      <c r="F14" s="65"/>
      <c r="G14" s="65"/>
      <c r="H14" s="65"/>
      <c r="I14" s="65"/>
      <c r="J14" s="65"/>
      <c r="K14" s="65"/>
      <c r="L14" s="65"/>
      <c r="M14" s="65"/>
    </row>
    <row r="15" spans="2:16" s="12" customFormat="1" ht="21" customHeight="1">
      <c r="B15" s="19">
        <v>42736</v>
      </c>
      <c r="C15" s="19"/>
      <c r="D15"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19" t="str">
        <f ca="1">IF(INDIRECT(SUBSTITUTE(ADDRESS(1,COLUMN(Table_Statutory_Rates[[#This Row],[Effective Date]]),4),"1","")&amp;ROW()+1)&lt;&gt;"",INDIRECT(SUBSTITUTE(ADDRESS(1,COLUMN(Table_Statutory_Rates[[#This Row],[Effective Date]]),4),"1","")&amp;ROW()+1),"END")</f>
        <v>Motor</v>
      </c>
      <c r="F15" s="16">
        <v>0</v>
      </c>
      <c r="G15" s="16">
        <v>0.05</v>
      </c>
      <c r="H15" s="16">
        <v>0.1</v>
      </c>
      <c r="I15" s="16">
        <v>0.09</v>
      </c>
      <c r="J15" s="16">
        <v>0.11</v>
      </c>
      <c r="K15" s="16">
        <v>0.1</v>
      </c>
      <c r="L15" s="16">
        <v>0.1</v>
      </c>
      <c r="M15" s="16">
        <v>0.1</v>
      </c>
    </row>
    <row r="16" spans="2:16" ht="21" customHeight="1" thickBot="1">
      <c r="B16" s="54" t="str">
        <f>B33</f>
        <v>Motor</v>
      </c>
      <c r="C16" s="54" t="s">
        <v>71</v>
      </c>
      <c r="D16"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4">
        <f ca="1">IF(INDIRECT(SUBSTITUTE(ADDRESS(1,COLUMN(Table_Statutory_Rates[[#This Row],[Effective Date]]),4),"1","")&amp;ROW()+1)&lt;&gt;"",INDIRECT(SUBSTITUTE(ADDRESS(1,COLUMN(Table_Statutory_Rates[[#This Row],[Effective Date]]),4),"1","")&amp;ROW()+1),"END")</f>
        <v>42736</v>
      </c>
      <c r="F16" s="65"/>
      <c r="G16" s="65"/>
      <c r="H16" s="65"/>
      <c r="I16" s="65"/>
      <c r="J16" s="65"/>
      <c r="K16" s="65"/>
      <c r="L16" s="65"/>
      <c r="M16" s="65"/>
    </row>
    <row r="17" spans="2:13" s="12" customFormat="1" ht="21" customHeight="1">
      <c r="B17" s="19">
        <v>42736</v>
      </c>
      <c r="C17" s="19"/>
      <c r="D17"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19" t="str">
        <f ca="1">IF(INDIRECT(SUBSTITUTE(ADDRESS(1,COLUMN(Table_Statutory_Rates[[#This Row],[Effective Date]]),4),"1","")&amp;ROW()+1)&lt;&gt;"",INDIRECT(SUBSTITUTE(ADDRESS(1,COLUMN(Table_Statutory_Rates[[#This Row],[Effective Date]]),4),"1","")&amp;ROW()+1),"END")</f>
        <v>Farm</v>
      </c>
      <c r="F17" s="16">
        <v>0</v>
      </c>
      <c r="G17" s="16">
        <v>0.05</v>
      </c>
      <c r="H17" s="16">
        <v>0.1</v>
      </c>
      <c r="I17" s="16">
        <v>0.09</v>
      </c>
      <c r="J17" s="16">
        <v>0.11</v>
      </c>
      <c r="K17" s="16">
        <v>0.1</v>
      </c>
      <c r="L17" s="16">
        <v>0.1</v>
      </c>
      <c r="M17" s="16">
        <v>0.1</v>
      </c>
    </row>
    <row r="18" spans="2:13" ht="21" customHeight="1" thickBot="1">
      <c r="B18" s="54" t="str">
        <f>B34</f>
        <v>Farm</v>
      </c>
      <c r="C18" s="54" t="s">
        <v>71</v>
      </c>
      <c r="D18"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4">
        <f ca="1">IF(INDIRECT(SUBSTITUTE(ADDRESS(1,COLUMN(Table_Statutory_Rates[[#This Row],[Effective Date]]),4),"1","")&amp;ROW()+1)&lt;&gt;"",INDIRECT(SUBSTITUTE(ADDRESS(1,COLUMN(Table_Statutory_Rates[[#This Row],[Effective Date]]),4),"1","")&amp;ROW()+1),"END")</f>
        <v>42736</v>
      </c>
      <c r="F18" s="65"/>
      <c r="G18" s="65"/>
      <c r="H18" s="65"/>
      <c r="I18" s="65"/>
      <c r="J18" s="65"/>
      <c r="K18" s="65"/>
      <c r="L18" s="65"/>
      <c r="M18" s="65"/>
    </row>
    <row r="19" spans="2:13" s="12" customFormat="1" ht="21" customHeight="1">
      <c r="B19" s="19">
        <v>42736</v>
      </c>
      <c r="C19" s="19"/>
      <c r="D19"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19">
        <f ca="1">IF(INDIRECT(SUBSTITUTE(ADDRESS(1,COLUMN(Table_Statutory_Rates[[#This Row],[Effective Date]]),4),"1","")&amp;ROW()+1)&lt;&gt;"",INDIRECT(SUBSTITUTE(ADDRESS(1,COLUMN(Table_Statutory_Rates[[#This Row],[Effective Date]]),4),"1","")&amp;ROW()+1),"END")</f>
        <v>42917</v>
      </c>
      <c r="F19" s="16">
        <v>0</v>
      </c>
      <c r="G19" s="25">
        <v>2.5000000000000001E-2</v>
      </c>
      <c r="H19" s="16">
        <v>0.1</v>
      </c>
      <c r="I19" s="16">
        <v>0.09</v>
      </c>
      <c r="J19" s="16">
        <v>0.11</v>
      </c>
      <c r="K19" s="16">
        <v>0.1</v>
      </c>
      <c r="L19" s="16">
        <v>0.1</v>
      </c>
      <c r="M19" s="16">
        <v>0.1</v>
      </c>
    </row>
    <row r="20" spans="2:13" s="12" customFormat="1" ht="21" customHeight="1">
      <c r="B20" s="19">
        <v>42917</v>
      </c>
      <c r="C20" s="19"/>
      <c r="D20"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19" t="str">
        <f ca="1">IF(INDIRECT(SUBSTITUTE(ADDRESS(1,COLUMN(Table_Statutory_Rates[[#This Row],[Effective Date]]),4),"1","")&amp;ROW()+1)&lt;&gt;"",INDIRECT(SUBSTITUTE(ADDRESS(1,COLUMN(Table_Statutory_Rates[[#This Row],[Effective Date]]),4),"1","")&amp;ROW()+1),"END")</f>
        <v>ESL</v>
      </c>
      <c r="F20" s="16">
        <f>F19</f>
        <v>0</v>
      </c>
      <c r="G20" s="25">
        <v>2.5000000000000001E-2</v>
      </c>
      <c r="H20" s="16">
        <f t="shared" ref="H20:M20" si="0">H19</f>
        <v>0.1</v>
      </c>
      <c r="I20" s="16">
        <f t="shared" si="0"/>
        <v>0.09</v>
      </c>
      <c r="J20" s="16">
        <f t="shared" si="0"/>
        <v>0.11</v>
      </c>
      <c r="K20" s="16">
        <f t="shared" si="0"/>
        <v>0.1</v>
      </c>
      <c r="L20" s="16">
        <v>0</v>
      </c>
      <c r="M20" s="16">
        <f t="shared" si="0"/>
        <v>0.1</v>
      </c>
    </row>
    <row r="21" spans="2:13" ht="29.25" thickBot="1">
      <c r="B21" s="18" t="s">
        <v>333</v>
      </c>
      <c r="C21" s="18" t="s">
        <v>71</v>
      </c>
      <c r="D2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1">
        <f ca="1">IF(INDIRECT(SUBSTITUTE(ADDRESS(1,COLUMN(Table_Statutory_Rates[[#This Row],[Effective Date]]),4),"1","")&amp;ROW()+1)&lt;&gt;"",INDIRECT(SUBSTITUTE(ADDRESS(1,COLUMN(Table_Statutory_Rates[[#This Row],[Effective Date]]),4),"1","")&amp;ROW()+1),"END")</f>
        <v>42736</v>
      </c>
      <c r="F21" s="42"/>
      <c r="G21" s="42"/>
      <c r="H21" s="42"/>
      <c r="I21" s="42"/>
      <c r="J21" s="42"/>
      <c r="K21" s="42"/>
      <c r="L21" s="42"/>
      <c r="M21" s="42"/>
    </row>
    <row r="22" spans="2:13" s="12" customFormat="1" ht="21" customHeight="1">
      <c r="B22" s="19">
        <v>42736</v>
      </c>
      <c r="C22" s="19"/>
      <c r="D22"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19" t="str">
        <f ca="1">IF(INDIRECT(SUBSTITUTE(ADDRESS(1,COLUMN(Table_Statutory_Rates[[#This Row],[Effective Date]]),4),"1","")&amp;ROW()+1)&lt;&gt;"",INDIRECT(SUBSTITUTE(ADDRESS(1,COLUMN(Table_Statutory_Rates[[#This Row],[Effective Date]]),4),"1","")&amp;ROW()+1),"END")</f>
        <v>END</v>
      </c>
      <c r="F22" s="16">
        <v>0</v>
      </c>
      <c r="G22" s="16">
        <v>0.3</v>
      </c>
      <c r="H22" s="16">
        <v>0</v>
      </c>
      <c r="I22" s="16">
        <v>0</v>
      </c>
      <c r="J22" s="16">
        <v>0</v>
      </c>
      <c r="K22" s="16">
        <v>0.28000000000000003</v>
      </c>
      <c r="L22" s="16">
        <v>0</v>
      </c>
      <c r="M22" s="16">
        <v>0</v>
      </c>
    </row>
    <row r="27" spans="2:13" ht="29.25" thickBot="1">
      <c r="B27" s="18" t="s">
        <v>340</v>
      </c>
    </row>
    <row r="29" spans="2:13" ht="15">
      <c r="B29" t="s">
        <v>6</v>
      </c>
    </row>
    <row r="30" spans="2:13" ht="21" customHeight="1">
      <c r="B30" t="s">
        <v>315</v>
      </c>
    </row>
    <row r="31" spans="2:13" ht="21" customHeight="1">
      <c r="B31" t="s">
        <v>322</v>
      </c>
    </row>
    <row r="32" spans="2:13" ht="21" customHeight="1">
      <c r="B32" t="s">
        <v>341</v>
      </c>
    </row>
    <row r="33" spans="2:2" ht="21" customHeight="1">
      <c r="B33" t="s">
        <v>342</v>
      </c>
    </row>
    <row r="34" spans="2:2" ht="21" customHeight="1">
      <c r="B34" t="s">
        <v>343</v>
      </c>
    </row>
    <row r="36" spans="2:2" ht="29.25" thickBot="1">
      <c r="B36" s="18" t="s">
        <v>344</v>
      </c>
    </row>
    <row r="38" spans="2:2" ht="15">
      <c r="B38" t="s">
        <v>6</v>
      </c>
    </row>
    <row r="39" spans="2:2" ht="21" customHeight="1">
      <c r="B39" t="s">
        <v>329</v>
      </c>
    </row>
    <row r="40" spans="2:2" ht="21" customHeight="1">
      <c r="B40" t="s">
        <v>317</v>
      </c>
    </row>
  </sheetData>
  <sheetProtection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E12" sqref="E12"/>
    </sheetView>
  </sheetViews>
  <sheetFormatPr defaultColWidth="9.140625" defaultRowHeight="21" customHeight="1"/>
  <cols>
    <col min="1" max="1" width="9.140625" style="2"/>
    <col min="2" max="2" width="31" style="2" customWidth="1"/>
    <col min="3" max="6" width="19.85546875" style="2" customWidth="1"/>
    <col min="7" max="16384" width="9.140625" style="2"/>
  </cols>
  <sheetData>
    <row r="1" spans="2:6" s="12" customFormat="1" ht="21" customHeight="1"/>
    <row r="2" spans="2:6" ht="47.25" thickBot="1">
      <c r="B2" s="11" t="s">
        <v>345</v>
      </c>
      <c r="C2" s="11"/>
      <c r="D2" s="11"/>
      <c r="E2" s="11"/>
      <c r="F2" s="11"/>
    </row>
    <row r="4" spans="2:6" ht="29.25" thickBot="1">
      <c r="B4" s="3" t="s">
        <v>141</v>
      </c>
      <c r="C4" s="3"/>
      <c r="D4" s="3"/>
      <c r="E4" s="3"/>
      <c r="F4" s="3"/>
    </row>
    <row r="6" spans="2:6" ht="15">
      <c r="B6" t="s">
        <v>346</v>
      </c>
      <c r="C6" t="s">
        <v>275</v>
      </c>
      <c r="D6" t="s">
        <v>276</v>
      </c>
      <c r="E6" t="s">
        <v>277</v>
      </c>
      <c r="F6" t="s">
        <v>278</v>
      </c>
    </row>
    <row r="7" spans="2:6" s="12" customFormat="1" ht="21" customHeight="1">
      <c r="B7" s="7" t="s">
        <v>3</v>
      </c>
      <c r="C7" s="7"/>
      <c r="D7" s="7" t="s">
        <v>347</v>
      </c>
      <c r="E7" s="7"/>
      <c r="F7" s="7" t="s">
        <v>347</v>
      </c>
    </row>
    <row r="8" spans="2:6" s="12" customFormat="1" ht="21" customHeight="1">
      <c r="B8" s="8" t="s">
        <v>348</v>
      </c>
      <c r="C8" s="7"/>
      <c r="D8" s="7" t="b">
        <v>1</v>
      </c>
      <c r="E8" s="7"/>
      <c r="F8" s="7"/>
    </row>
    <row r="9" spans="2:6" s="12" customFormat="1" ht="21" customHeight="1">
      <c r="B9" s="7" t="s">
        <v>349</v>
      </c>
      <c r="C9" s="7">
        <v>1</v>
      </c>
      <c r="D9" s="7">
        <v>12</v>
      </c>
      <c r="E9" s="7">
        <v>26</v>
      </c>
      <c r="F9" s="7">
        <v>52</v>
      </c>
    </row>
    <row r="10" spans="2:6" ht="29.25" thickBot="1">
      <c r="B10" s="3" t="s">
        <v>347</v>
      </c>
      <c r="C10" s="3"/>
      <c r="D10" s="3"/>
      <c r="E10" s="3"/>
      <c r="F10" s="3"/>
    </row>
    <row r="11" spans="2:6" s="12" customFormat="1" ht="21" customHeight="1">
      <c r="B11" s="7" t="s">
        <v>350</v>
      </c>
      <c r="C11" s="9">
        <v>0</v>
      </c>
      <c r="D11" s="9">
        <v>0</v>
      </c>
      <c r="E11" s="9">
        <f>Table_Payment_Options[[#This Row],[Monthly]]</f>
        <v>0</v>
      </c>
      <c r="F11" s="9">
        <f>Table_Payment_Options[[#This Row],[Fortnightly]]</f>
        <v>0</v>
      </c>
    </row>
    <row r="12" spans="2:6" s="12" customFormat="1" ht="21" customHeight="1">
      <c r="B12" s="7" t="s">
        <v>351</v>
      </c>
      <c r="C12" s="9">
        <v>0</v>
      </c>
      <c r="D12" s="9">
        <v>0</v>
      </c>
      <c r="E12" s="9">
        <f>Table_Payment_Options[[#This Row],[Monthly]]</f>
        <v>0</v>
      </c>
      <c r="F12" s="9">
        <f>Table_Payment_Options[[#This Row],[Fortnightly]]</f>
        <v>0</v>
      </c>
    </row>
    <row r="13" spans="2:6" s="12" customFormat="1" ht="21" customHeight="1">
      <c r="B13" s="7" t="s">
        <v>352</v>
      </c>
      <c r="C13" s="16">
        <v>0</v>
      </c>
      <c r="D13" s="16">
        <v>0</v>
      </c>
      <c r="E13" s="16">
        <f>Table_Payment_Options[[#This Row],[Monthly]]</f>
        <v>0</v>
      </c>
      <c r="F13" s="16">
        <f>Table_Payment_Options[[#This Row],[Fortnightly]]</f>
        <v>0</v>
      </c>
    </row>
    <row r="14" spans="2:6" ht="29.25" thickBot="1">
      <c r="B14" s="3" t="s">
        <v>353</v>
      </c>
      <c r="C14" s="3"/>
      <c r="D14" s="3"/>
      <c r="E14" s="3"/>
      <c r="F14" s="3"/>
    </row>
    <row r="15" spans="2:6" s="12" customFormat="1" ht="21" customHeight="1">
      <c r="B15" s="7" t="s">
        <v>350</v>
      </c>
      <c r="C15" s="9">
        <v>0</v>
      </c>
      <c r="D15" s="9">
        <v>0</v>
      </c>
      <c r="E15" s="9">
        <f>Table_Payment_Options[[#This Row],[Monthly]]</f>
        <v>0</v>
      </c>
      <c r="F15" s="9">
        <f>Table_Payment_Options[[#This Row],[Fortnightly]]</f>
        <v>0</v>
      </c>
    </row>
    <row r="16" spans="2:6" s="12" customFormat="1" ht="21" customHeight="1">
      <c r="B16" s="7" t="s">
        <v>351</v>
      </c>
      <c r="C16" s="9">
        <v>0</v>
      </c>
      <c r="D16" s="9">
        <v>0</v>
      </c>
      <c r="E16" s="9">
        <f>Table_Payment_Options[[#This Row],[Monthly]]</f>
        <v>0</v>
      </c>
      <c r="F16" s="9">
        <f>Table_Payment_Options[[#This Row],[Fortnightly]]</f>
        <v>0</v>
      </c>
    </row>
    <row r="17" spans="2:6" s="12" customFormat="1" ht="21" customHeight="1">
      <c r="B17" s="7" t="s">
        <v>352</v>
      </c>
      <c r="C17" s="16">
        <v>0</v>
      </c>
      <c r="D17" s="16">
        <v>0</v>
      </c>
      <c r="E17" s="16">
        <f>Table_Payment_Options[[#This Row],[Monthly]]</f>
        <v>0</v>
      </c>
      <c r="F17" s="16">
        <f>Table_Payment_Options[[#This Row],[Fortnightly]]</f>
        <v>0</v>
      </c>
    </row>
    <row r="19" spans="2:6" ht="29.25" thickBot="1">
      <c r="B19" s="3" t="s">
        <v>144</v>
      </c>
      <c r="C19" s="3"/>
      <c r="D19" s="3"/>
      <c r="E19" s="3"/>
      <c r="F19" s="3"/>
    </row>
    <row r="21" spans="2:6" ht="15">
      <c r="B21" t="s">
        <v>346</v>
      </c>
      <c r="C21" t="s">
        <v>354</v>
      </c>
      <c r="D21" t="s">
        <v>279</v>
      </c>
      <c r="E21" t="s">
        <v>280</v>
      </c>
      <c r="F21" t="s">
        <v>281</v>
      </c>
    </row>
    <row r="22" spans="2:6" ht="29.25" thickBot="1">
      <c r="B22" s="3" t="s">
        <v>347</v>
      </c>
      <c r="C22" s="3"/>
      <c r="D22" s="3"/>
      <c r="E22" s="3"/>
      <c r="F22" s="3"/>
    </row>
    <row r="23" spans="2:6" s="12" customFormat="1" ht="21" customHeight="1">
      <c r="B23" s="7" t="s">
        <v>355</v>
      </c>
      <c r="C23" s="7"/>
      <c r="D23" s="7" t="b">
        <v>1</v>
      </c>
      <c r="E23" s="7" t="b">
        <v>1</v>
      </c>
      <c r="F23" s="7" t="b">
        <v>1</v>
      </c>
    </row>
    <row r="24" spans="2:6" s="12" customFormat="1" ht="21" customHeight="1">
      <c r="B24" s="7" t="s">
        <v>348</v>
      </c>
      <c r="C24" s="7"/>
      <c r="D24" s="7" t="b">
        <v>1</v>
      </c>
      <c r="E24" s="7"/>
      <c r="F24" s="7"/>
    </row>
    <row r="25" spans="2:6" s="12" customFormat="1" ht="21" customHeight="1">
      <c r="B25" s="7" t="s">
        <v>356</v>
      </c>
      <c r="C25" s="7">
        <v>0</v>
      </c>
      <c r="D25" s="7">
        <v>0</v>
      </c>
      <c r="E25" s="7">
        <v>0</v>
      </c>
      <c r="F25" s="7">
        <v>0</v>
      </c>
    </row>
    <row r="26" spans="2:6" s="12" customFormat="1" ht="21" customHeight="1">
      <c r="B26" s="7" t="s">
        <v>357</v>
      </c>
      <c r="C26" s="67">
        <v>0</v>
      </c>
      <c r="D26" s="67">
        <v>0</v>
      </c>
      <c r="E26" s="67">
        <v>0</v>
      </c>
      <c r="F26" s="67">
        <v>0</v>
      </c>
    </row>
    <row r="27" spans="2:6" ht="29.25" thickBot="1">
      <c r="B27" s="3" t="s">
        <v>353</v>
      </c>
      <c r="C27" s="3"/>
      <c r="D27" s="3"/>
      <c r="E27" s="3"/>
      <c r="F27" s="3"/>
    </row>
    <row r="28" spans="2:6" s="12" customFormat="1" ht="21" customHeight="1">
      <c r="B28" s="7" t="s">
        <v>355</v>
      </c>
      <c r="C28" s="7"/>
      <c r="D28" s="7"/>
      <c r="E28" s="7"/>
      <c r="F28" s="7"/>
    </row>
    <row r="29" spans="2:6" s="12" customFormat="1" ht="21" customHeight="1">
      <c r="B29" s="7" t="s">
        <v>348</v>
      </c>
      <c r="C29" s="7"/>
      <c r="D29" s="7"/>
      <c r="E29" s="7"/>
      <c r="F29" s="7"/>
    </row>
    <row r="30" spans="2:6" s="12" customFormat="1" ht="21" customHeight="1">
      <c r="B30" s="7" t="s">
        <v>356</v>
      </c>
      <c r="C30" s="7">
        <v>0</v>
      </c>
      <c r="D30" s="7">
        <v>0</v>
      </c>
      <c r="E30" s="7">
        <v>0</v>
      </c>
      <c r="F30" s="7">
        <v>0</v>
      </c>
    </row>
    <row r="31" spans="2:6" s="12" customFormat="1" ht="21" customHeight="1">
      <c r="B31" s="7" t="s">
        <v>357</v>
      </c>
      <c r="C31" s="67">
        <v>0</v>
      </c>
      <c r="D31" s="67">
        <v>0</v>
      </c>
      <c r="E31" s="67">
        <v>0</v>
      </c>
      <c r="F31" s="67">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workbookViewId="0">
      <selection activeCell="F8" sqref="F8"/>
    </sheetView>
  </sheetViews>
  <sheetFormatPr defaultColWidth="9.140625" defaultRowHeight="21" customHeight="1"/>
  <cols>
    <col min="1" max="1" width="9.140625" style="2"/>
    <col min="2" max="2" width="42.85546875" style="2" customWidth="1"/>
    <col min="3" max="7" width="22.42578125" style="2" customWidth="1"/>
    <col min="8" max="8" width="22.42578125" style="2" hidden="1" customWidth="1"/>
    <col min="9" max="9" width="22.42578125" style="2" customWidth="1"/>
    <col min="10" max="10" width="19.42578125" style="2" hidden="1" customWidth="1"/>
    <col min="11" max="14" width="22.42578125" style="2" customWidth="1"/>
    <col min="15" max="25" width="18.7109375" style="2" customWidth="1"/>
    <col min="26" max="16384" width="9.140625" style="2"/>
  </cols>
  <sheetData>
    <row r="1" spans="2:13" ht="21" customHeight="1">
      <c r="C1" s="55"/>
      <c r="D1" s="55"/>
      <c r="E1" s="55"/>
      <c r="F1" s="55"/>
      <c r="G1" s="55"/>
      <c r="H1" s="55"/>
      <c r="I1" s="55"/>
      <c r="J1" s="55"/>
      <c r="K1" s="55"/>
      <c r="L1" s="55"/>
      <c r="M1" s="55"/>
    </row>
    <row r="2" spans="2:13" ht="47.25" thickBot="1">
      <c r="B2" s="11" t="s">
        <v>358</v>
      </c>
      <c r="C2" s="56"/>
      <c r="D2" s="56"/>
      <c r="E2" s="56"/>
      <c r="F2" s="56"/>
      <c r="G2" s="56"/>
      <c r="H2" s="56"/>
      <c r="I2" s="56"/>
      <c r="J2" s="56"/>
      <c r="K2" s="56"/>
      <c r="L2" s="56"/>
      <c r="M2" s="56"/>
    </row>
    <row r="3" spans="2:13" ht="21" customHeight="1">
      <c r="C3" s="55"/>
      <c r="D3" s="55"/>
      <c r="E3" s="55"/>
      <c r="F3" s="55"/>
      <c r="G3" s="55"/>
      <c r="H3" s="55"/>
      <c r="I3" s="55"/>
      <c r="J3" s="55"/>
      <c r="K3" s="55"/>
      <c r="L3" s="55"/>
      <c r="M3" s="55"/>
    </row>
    <row r="4" spans="2:13" ht="47.25" thickBot="1">
      <c r="B4" s="3" t="s">
        <v>359</v>
      </c>
      <c r="C4" s="57"/>
      <c r="D4" s="57"/>
      <c r="E4" s="57"/>
      <c r="F4" s="57"/>
      <c r="G4" s="57"/>
      <c r="H4" s="57"/>
      <c r="I4" s="56"/>
      <c r="J4" s="56"/>
      <c r="K4" s="56"/>
      <c r="L4" s="56"/>
      <c r="M4" s="56"/>
    </row>
    <row r="5" spans="2:13" ht="21" customHeight="1">
      <c r="C5" s="55"/>
      <c r="D5" s="55"/>
      <c r="E5" s="55"/>
      <c r="F5" s="55"/>
      <c r="G5" s="55"/>
      <c r="H5" s="55"/>
      <c r="I5" s="55"/>
      <c r="J5" s="55"/>
      <c r="K5" s="55"/>
      <c r="L5" s="55"/>
      <c r="M5" s="55"/>
    </row>
    <row r="6" spans="2:13" ht="15">
      <c r="B6" t="s">
        <v>346</v>
      </c>
      <c r="C6" s="6" t="s">
        <v>306</v>
      </c>
      <c r="D6" s="58" t="s">
        <v>333</v>
      </c>
      <c r="E6" s="6" t="s">
        <v>334</v>
      </c>
      <c r="F6" s="58" t="s">
        <v>339</v>
      </c>
      <c r="G6" s="58" t="s">
        <v>360</v>
      </c>
      <c r="H6" s="58" t="s">
        <v>361</v>
      </c>
      <c r="I6" s="58" t="s">
        <v>362</v>
      </c>
      <c r="J6" s="58" t="s">
        <v>363</v>
      </c>
      <c r="K6" s="58" t="s">
        <v>364</v>
      </c>
      <c r="L6" s="58" t="s">
        <v>365</v>
      </c>
      <c r="M6" s="58" t="s">
        <v>195</v>
      </c>
    </row>
    <row r="7" spans="2:13" ht="29.25" thickBot="1">
      <c r="B7" s="3" t="s">
        <v>366</v>
      </c>
      <c r="C7" s="57"/>
      <c r="D7" s="57"/>
      <c r="E7" s="57"/>
      <c r="F7" s="57"/>
      <c r="G7" s="57"/>
      <c r="H7" s="57"/>
      <c r="I7" s="57"/>
      <c r="J7" s="57"/>
      <c r="K7" s="57"/>
      <c r="L7" s="57"/>
      <c r="M7" s="60"/>
    </row>
    <row r="8" spans="2:13" ht="21" customHeight="1">
      <c r="B8" s="1" t="str">
        <f>Risk_1_Name</f>
        <v>Motor Loan Protection</v>
      </c>
      <c r="C8" s="59">
        <f>'Risk 1'!J46</f>
        <v>550.08000000000015</v>
      </c>
      <c r="D8" s="59">
        <v>0</v>
      </c>
      <c r="E8" s="59">
        <f>'Risk 1'!J47</f>
        <v>55.008000000000017</v>
      </c>
      <c r="F8" s="59">
        <f>'Risk 1'!J48</f>
        <v>60.508800000000022</v>
      </c>
      <c r="G8" s="59">
        <v>0</v>
      </c>
      <c r="H8" s="5">
        <f>SUM(Table_Premium_Breakdown[[#This Row],[Premium]:[Service Fees]])</f>
        <v>665.59680000000026</v>
      </c>
      <c r="I8" s="59">
        <v>0</v>
      </c>
      <c r="J8" s="59">
        <f>SUM(Table_Premium_Breakdown[[#This Row],[Sub Total 1]:[Interest]])</f>
        <v>665.59680000000026</v>
      </c>
      <c r="K8" s="59">
        <v>0</v>
      </c>
      <c r="L8" s="59">
        <v>0</v>
      </c>
      <c r="M8" s="59">
        <f>SUM(Table_Premium_Breakdown[[#This Row],[Sub Total 2]:[Transaction Costs]])</f>
        <v>665.59680000000026</v>
      </c>
    </row>
    <row r="9" spans="2:13" ht="21" customHeight="1">
      <c r="B9" s="1" t="str">
        <f>Risk_2_Name</f>
        <v>Public Liability</v>
      </c>
      <c r="C9" s="59">
        <f>'Risk 2'!J34</f>
        <v>0</v>
      </c>
      <c r="D9" s="59">
        <f>'Risk 2'!J35</f>
        <v>0</v>
      </c>
      <c r="E9" s="59">
        <f ca="1">'Risk 2'!J36</f>
        <v>0</v>
      </c>
      <c r="F9" s="59">
        <f ca="1">'Risk 2'!J37</f>
        <v>0</v>
      </c>
      <c r="G9" s="59">
        <v>0</v>
      </c>
      <c r="H9" s="5">
        <f ca="1">SUM(Table_Premium_Breakdown[[#This Row],[Premium]:[Service Fees]])</f>
        <v>0</v>
      </c>
      <c r="I9" s="59">
        <v>0</v>
      </c>
      <c r="J9" s="59">
        <f ca="1">SUM(Table_Premium_Breakdown[[#This Row],[Sub Total 1]:[Interest]])</f>
        <v>0</v>
      </c>
      <c r="K9" s="59">
        <v>0</v>
      </c>
      <c r="L9" s="59">
        <v>0</v>
      </c>
      <c r="M9" s="59">
        <f ca="1">SUM(Table_Premium_Breakdown[[#This Row],[Sub Total 2]:[Transaction Costs]])</f>
        <v>0</v>
      </c>
    </row>
    <row r="10" spans="2:13" ht="21" customHeight="1">
      <c r="B10"/>
      <c r="C10" s="6"/>
      <c r="D10" s="59"/>
      <c r="E10" s="6"/>
      <c r="F10" s="6"/>
      <c r="G10" s="6"/>
      <c r="H10" s="5"/>
      <c r="I10" s="6"/>
      <c r="J10" s="59"/>
      <c r="K10" s="6"/>
      <c r="L10" s="6"/>
      <c r="M10" s="59"/>
    </row>
    <row r="11" spans="2:13" ht="21" customHeight="1">
      <c r="B11"/>
      <c r="C11" s="5"/>
      <c r="D11" s="5"/>
      <c r="E11" s="5"/>
      <c r="F11" s="5"/>
      <c r="G11" s="5"/>
      <c r="H11" s="5"/>
      <c r="I11" s="5"/>
      <c r="J11" s="59"/>
      <c r="K11" s="5"/>
      <c r="L11" s="5"/>
      <c r="M11" s="5"/>
    </row>
    <row r="12" spans="2:13" ht="29.25" thickBot="1">
      <c r="B12" s="3" t="s">
        <v>367</v>
      </c>
      <c r="C12" s="57"/>
      <c r="D12" s="57"/>
      <c r="E12" s="57"/>
      <c r="F12" s="57"/>
      <c r="G12" s="57"/>
      <c r="H12" s="61"/>
      <c r="I12" s="57"/>
      <c r="J12" s="57"/>
      <c r="K12" s="57"/>
      <c r="L12" s="57"/>
      <c r="M12" s="60"/>
    </row>
    <row r="13" spans="2:13" ht="21" customHeight="1">
      <c r="B13" t="s">
        <v>368</v>
      </c>
      <c r="C13" s="5">
        <v>0</v>
      </c>
      <c r="D13" s="5">
        <v>0</v>
      </c>
      <c r="E13" s="5">
        <v>0</v>
      </c>
      <c r="F13" s="5">
        <v>0</v>
      </c>
      <c r="G13" s="5">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5">
        <f ca="1">SUM(Table_Premium_Breakdown[[#This Row],[Premium]:[Service Fees]])</f>
        <v>0</v>
      </c>
      <c r="I13" s="5">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59">
        <f ca="1">SUM(Table_Premium_Breakdown[[#This Row],[Sub Total 1]:[Interest]])</f>
        <v>0</v>
      </c>
      <c r="K13" s="5">
        <v>0</v>
      </c>
      <c r="L13" s="5">
        <v>0</v>
      </c>
      <c r="M13" s="5">
        <f ca="1">SUM(Table_Premium_Breakdown[[#This Row],[Sub Total 2]:[Transaction Costs]])</f>
        <v>0</v>
      </c>
    </row>
    <row r="14" spans="2:13" ht="21" customHeight="1">
      <c r="B14" t="s">
        <v>369</v>
      </c>
      <c r="C14" s="5">
        <v>0</v>
      </c>
      <c r="D14" s="5">
        <v>0</v>
      </c>
      <c r="E14" s="5">
        <v>0</v>
      </c>
      <c r="F14" s="5">
        <v>0</v>
      </c>
      <c r="G14" s="5">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5">
        <f ca="1">SUM(Table_Premium_Breakdown[[#This Row],[Premium]:[Service Fees]])</f>
        <v>0</v>
      </c>
      <c r="I14" s="5">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59">
        <f ca="1">SUM(Table_Premium_Breakdown[[#This Row],[Sub Total 1]:[Interest]])</f>
        <v>0</v>
      </c>
      <c r="K14" s="5">
        <f ca="1">IF(OFFSET(Table_Payment_Options[],0,MATCH(Input_Payment_Option,Table_Payment_Options[#Headers],0)-1,1,1)="Funded",
OFFSET(Payment_Methods_Funded_Merchant_Fee,0,MATCH(Input_Payment_Method,Table_Payment_Methods[#Headers],0)-1,1,1)*Table_Premium_Breakdown[[#Totals],[Sub Total 2]],
0)</f>
        <v>0</v>
      </c>
      <c r="L14" s="5">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5">
        <f ca="1">SUM(Table_Premium_Breakdown[[#This Row],[Sub Total 2]:[Transaction Costs]])</f>
        <v>0</v>
      </c>
    </row>
    <row r="15" spans="2:13" ht="21" customHeight="1">
      <c r="B15" t="s">
        <v>370</v>
      </c>
      <c r="C15" s="5">
        <v>0</v>
      </c>
      <c r="D15" s="5">
        <v>0</v>
      </c>
      <c r="E15" s="5">
        <f>Table_Premium_Breakdown[[#This Row],[Service Fees]]*0.1</f>
        <v>0</v>
      </c>
      <c r="F15" s="5">
        <v>0</v>
      </c>
      <c r="G15" s="5">
        <f>Settings_Financial_Service_Fee_Once_Off+(Table_Premium_Breakdown[[#Totals],[Premium]]*Settings_Financial_Service_Fee_Premium_Percent)</f>
        <v>0</v>
      </c>
      <c r="H15" s="5">
        <f>SUM(Table_Premium_Breakdown[[#This Row],[Premium]:[Service Fees]])</f>
        <v>0</v>
      </c>
      <c r="I15" s="5">
        <v>0</v>
      </c>
      <c r="J15" s="59">
        <f>SUM(Table_Premium_Breakdown[[#This Row],[Sub Total 1]:[Interest]])</f>
        <v>0</v>
      </c>
      <c r="K15" s="5">
        <f ca="1">IF(OFFSET(Table_Payment_Options[],0,MATCH(Input_Payment_Option,Table_Payment_Options[#Headers],0)-1,1,1)="Direct",
OFFSET(Payment_Methods_Direct_Merchant_Fee,0,MATCH(Input_Payment_Method,Table_Payment_Methods[#Headers],0)-1,1,1)*Table_Premium_Breakdown[[#Totals],[Sub Total 2]],
0)</f>
        <v>0</v>
      </c>
      <c r="L15" s="5">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5">
        <f ca="1">SUM(Table_Premium_Breakdown[[#This Row],[Sub Total 2]:[Transaction Costs]])</f>
        <v>0</v>
      </c>
    </row>
    <row r="16" spans="2:13" ht="15">
      <c r="B16" s="90" t="s">
        <v>195</v>
      </c>
      <c r="C16" s="93">
        <f>SUM(Table_Premium_Breakdown[Premium])</f>
        <v>550.08000000000015</v>
      </c>
      <c r="D16" s="93">
        <f>SUM(Table_Premium_Breakdown[ESL])</f>
        <v>0</v>
      </c>
      <c r="E16" s="93">
        <f ca="1">SUM(Table_Premium_Breakdown[GST])</f>
        <v>55.008000000000017</v>
      </c>
      <c r="F16" s="93">
        <f ca="1">SUM(Table_Premium_Breakdown[Stamp Duty])</f>
        <v>60.508800000000022</v>
      </c>
      <c r="G16" s="93">
        <f ca="1">SUM(Table_Premium_Breakdown[Service Fees])</f>
        <v>0</v>
      </c>
      <c r="H16" s="93">
        <f ca="1">SUM(Table_Premium_Breakdown[Sub Total 1])</f>
        <v>665.59680000000026</v>
      </c>
      <c r="I16" s="93">
        <f ca="1">SUM(Table_Premium_Breakdown[Interest])</f>
        <v>0</v>
      </c>
      <c r="J16" s="93">
        <f ca="1">SUM(Table_Premium_Breakdown[Sub Total 2])</f>
        <v>665.59680000000026</v>
      </c>
      <c r="K16" s="93">
        <f ca="1">SUM(Table_Premium_Breakdown[Merchant Fees])</f>
        <v>0</v>
      </c>
      <c r="L16" s="93">
        <f ca="1">SUM(Table_Premium_Breakdown[Transaction Costs])</f>
        <v>0</v>
      </c>
      <c r="M16" s="93">
        <f ca="1">SUM(Table_Premium_Breakdown[Total])</f>
        <v>665.59680000000026</v>
      </c>
    </row>
    <row r="17" spans="2:14" ht="21" customHeight="1">
      <c r="C17" s="55"/>
      <c r="D17" s="55"/>
      <c r="E17" s="55"/>
      <c r="F17" s="55"/>
      <c r="G17" s="55"/>
      <c r="H17" s="55"/>
      <c r="I17" s="55"/>
      <c r="J17" s="55"/>
      <c r="K17" s="55"/>
      <c r="L17" s="55"/>
      <c r="M17" s="55"/>
      <c r="N17" s="55"/>
    </row>
    <row r="18" spans="2:14" ht="21" customHeight="1">
      <c r="C18" s="55"/>
      <c r="D18" s="55"/>
      <c r="E18" s="55"/>
      <c r="F18" s="55"/>
      <c r="G18" s="55"/>
      <c r="H18" s="55"/>
      <c r="I18" s="55"/>
      <c r="J18" s="55"/>
      <c r="K18" s="55"/>
      <c r="L18" s="55"/>
      <c r="M18" s="55"/>
      <c r="N18" s="55"/>
    </row>
    <row r="19" spans="2:14" ht="29.25" thickBot="1">
      <c r="B19" s="3" t="s">
        <v>371</v>
      </c>
      <c r="C19" s="57"/>
      <c r="D19" s="55"/>
      <c r="E19" s="55"/>
      <c r="F19" s="55"/>
      <c r="G19" s="55"/>
      <c r="H19" s="55"/>
      <c r="I19" s="55"/>
      <c r="J19" s="55"/>
      <c r="K19" s="55"/>
      <c r="L19" s="55"/>
      <c r="M19" s="55"/>
      <c r="N19" s="55"/>
    </row>
    <row r="20" spans="2:14" ht="21" customHeight="1">
      <c r="C20" s="55"/>
      <c r="D20" s="55"/>
      <c r="E20" s="55"/>
      <c r="F20" s="55"/>
      <c r="G20" s="55"/>
      <c r="H20" s="55"/>
      <c r="I20" s="55"/>
      <c r="J20" s="55"/>
      <c r="K20" s="55"/>
      <c r="L20" s="55"/>
      <c r="M20" s="55"/>
      <c r="N20" s="55"/>
    </row>
    <row r="21" spans="2:14" ht="15">
      <c r="B21" t="s">
        <v>1</v>
      </c>
      <c r="C21" t="s">
        <v>6</v>
      </c>
      <c r="D21" s="55"/>
      <c r="E21" s="55"/>
      <c r="F21" s="55"/>
      <c r="G21" s="55"/>
      <c r="H21" s="55"/>
      <c r="I21" s="55"/>
      <c r="J21" s="55"/>
      <c r="K21" s="55"/>
      <c r="L21" s="55"/>
      <c r="M21" s="55"/>
      <c r="N21" s="55"/>
    </row>
    <row r="22" spans="2:14" ht="21" customHeight="1">
      <c r="B22" t="s">
        <v>372</v>
      </c>
      <c r="C22">
        <f ca="1" xml:space="preserve">
IF(Input_Payment_Option="Yearly",1,
IF(Input_Payment_Option="Monthly",12,
IF(Input_Payment_Option="Fortnightly",26,
IF(Input_Payment_Option="Weekly",52,
1))))</f>
        <v>12</v>
      </c>
      <c r="D22" s="55"/>
      <c r="E22" s="55"/>
      <c r="F22" s="55"/>
      <c r="G22" s="55"/>
      <c r="H22" s="55"/>
      <c r="I22" s="55"/>
      <c r="J22" s="55"/>
      <c r="K22" s="55"/>
      <c r="L22" s="55"/>
      <c r="M22" s="55"/>
      <c r="N22" s="55"/>
    </row>
    <row r="23" spans="2:14" ht="21" customHeight="1">
      <c r="B23" t="s">
        <v>373</v>
      </c>
      <c r="C23" s="4">
        <f ca="1">Table_Premium_Breakdown[[#Totals],[Total]]/C22</f>
        <v>55.466400000000021</v>
      </c>
      <c r="D23" s="55"/>
      <c r="E23" s="55"/>
      <c r="F23" s="55"/>
      <c r="G23" s="55"/>
      <c r="H23" s="55"/>
      <c r="I23" s="55"/>
      <c r="J23" s="55"/>
      <c r="K23" s="55"/>
      <c r="L23" s="55"/>
      <c r="M23" s="55"/>
      <c r="N23" s="55"/>
    </row>
    <row r="24" spans="2:14" ht="21" customHeight="1">
      <c r="C24" s="55"/>
      <c r="D24" s="55"/>
      <c r="E24" s="55"/>
      <c r="F24" s="55"/>
      <c r="G24" s="55"/>
      <c r="H24" s="55"/>
      <c r="I24" s="55"/>
      <c r="J24" s="55"/>
      <c r="K24" s="55"/>
      <c r="L24" s="55"/>
      <c r="M24" s="55"/>
      <c r="N24" s="55"/>
    </row>
    <row r="25" spans="2:14" ht="29.25" thickBot="1">
      <c r="B25" s="3" t="s">
        <v>374</v>
      </c>
      <c r="C25" s="57"/>
      <c r="D25" s="55"/>
      <c r="E25" s="55"/>
      <c r="F25" s="55"/>
      <c r="G25" s="55"/>
      <c r="H25" s="55"/>
      <c r="I25" s="55"/>
      <c r="J25" s="55"/>
      <c r="K25" s="55"/>
      <c r="L25" s="55"/>
      <c r="M25" s="55"/>
      <c r="N25" s="55"/>
    </row>
    <row r="26" spans="2:14" ht="21" customHeight="1">
      <c r="C26" s="55"/>
      <c r="D26" s="55"/>
      <c r="E26" s="55"/>
      <c r="F26" s="55"/>
      <c r="G26" s="55"/>
      <c r="H26" s="55"/>
      <c r="I26" s="55"/>
      <c r="J26" s="55"/>
      <c r="K26" s="55"/>
      <c r="L26" s="55"/>
      <c r="M26" s="55"/>
      <c r="N26" s="55"/>
    </row>
    <row r="27" spans="2:14" ht="15">
      <c r="B27" t="s">
        <v>346</v>
      </c>
      <c r="C27" s="6" t="s">
        <v>375</v>
      </c>
      <c r="D27" s="55"/>
      <c r="E27" s="55"/>
      <c r="F27" s="55"/>
      <c r="G27" s="55"/>
      <c r="H27" s="55"/>
      <c r="I27" s="55"/>
      <c r="J27" s="55"/>
      <c r="K27" s="55"/>
      <c r="L27" s="55"/>
      <c r="M27" s="55"/>
      <c r="N27" s="55"/>
    </row>
    <row r="28" spans="2:14" ht="21" customHeight="1">
      <c r="B28" t="s">
        <v>310</v>
      </c>
      <c r="C28" s="5">
        <f>Table_Premium_Breakdown[[#Totals],[Premium]]*Settings_Financial_Commission_Rate</f>
        <v>110.01600000000003</v>
      </c>
      <c r="D28" s="55"/>
      <c r="E28" s="55"/>
      <c r="F28" s="55"/>
      <c r="G28" s="55"/>
      <c r="H28" s="55"/>
      <c r="I28" s="55"/>
      <c r="J28" s="55"/>
      <c r="K28" s="55"/>
      <c r="L28" s="55"/>
      <c r="M28" s="55"/>
      <c r="N28" s="55"/>
    </row>
    <row r="29" spans="2:14" ht="21" customHeight="1">
      <c r="B29" t="s">
        <v>376</v>
      </c>
      <c r="C29" s="5">
        <f>Settings_Financial_Service_Fee_Once_Off+(Table_Premium_Breakdown[[#Totals],[Premium]]*Settings_Financial_Service_Fee_Premium_Percent)</f>
        <v>0</v>
      </c>
      <c r="D29" s="55"/>
      <c r="E29" s="55"/>
      <c r="F29" s="55"/>
      <c r="G29" s="55"/>
      <c r="H29" s="55"/>
      <c r="I29" s="55"/>
      <c r="J29" s="55"/>
      <c r="K29" s="55"/>
      <c r="L29" s="55"/>
      <c r="M29" s="55"/>
      <c r="N29" s="55"/>
    </row>
    <row r="30" spans="2:14" ht="15">
      <c r="B30" t="s">
        <v>195</v>
      </c>
      <c r="C30" s="59">
        <f>SUM(Table_Broker_Fee[Amount])</f>
        <v>110.01600000000003</v>
      </c>
      <c r="D30" s="55"/>
      <c r="E30" s="55"/>
      <c r="F30" s="55"/>
      <c r="G30" s="55"/>
      <c r="H30" s="55"/>
      <c r="I30" s="55"/>
      <c r="J30" s="55"/>
      <c r="K30" s="55"/>
      <c r="L30" s="55"/>
      <c r="M30" s="55"/>
      <c r="N30" s="55"/>
    </row>
  </sheetData>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6"/>
  <sheetViews>
    <sheetView topLeftCell="A19" workbookViewId="0">
      <selection activeCell="R39" sqref="R39"/>
    </sheetView>
  </sheetViews>
  <sheetFormatPr defaultColWidth="9.140625" defaultRowHeight="21" customHeight="1"/>
  <cols>
    <col min="1" max="1" width="9.140625" style="2"/>
    <col min="2" max="2" width="47" style="2" customWidth="1"/>
    <col min="3" max="10" width="43.140625" style="2" hidden="1" customWidth="1"/>
    <col min="11" max="11" width="26.85546875" style="13" customWidth="1"/>
    <col min="12" max="16384" width="9.140625" style="2"/>
  </cols>
  <sheetData>
    <row r="2" spans="2:11" ht="47.25" thickBot="1">
      <c r="B2" s="11" t="s">
        <v>296</v>
      </c>
      <c r="C2" s="11"/>
      <c r="D2" s="11"/>
      <c r="E2" s="11"/>
      <c r="F2" s="11"/>
      <c r="G2" s="11"/>
      <c r="H2" s="11"/>
      <c r="I2" s="11"/>
      <c r="J2" s="11"/>
      <c r="K2" s="14"/>
    </row>
    <row r="4" spans="2:11" ht="15">
      <c r="B4" t="s">
        <v>1</v>
      </c>
      <c r="C4" t="s">
        <v>2</v>
      </c>
      <c r="D4" t="s">
        <v>3</v>
      </c>
      <c r="E4" t="s">
        <v>4</v>
      </c>
      <c r="F4" t="s">
        <v>5</v>
      </c>
      <c r="G4" t="s">
        <v>47</v>
      </c>
      <c r="H4" t="s">
        <v>48</v>
      </c>
      <c r="I4" t="s">
        <v>284</v>
      </c>
      <c r="J4" t="s">
        <v>377</v>
      </c>
      <c r="K4" s="17" t="s">
        <v>6</v>
      </c>
    </row>
    <row r="5" spans="2:11" ht="29.25" thickBot="1">
      <c r="B5" s="3" t="s">
        <v>378</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18"/>
    </row>
    <row r="6" spans="2:11" ht="21" customHeight="1">
      <c r="B6" s="1" t="s">
        <v>379</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37" t="s">
        <v>380</v>
      </c>
    </row>
    <row r="7" spans="2:11" ht="21" customHeight="1">
      <c r="B7" s="1" t="s">
        <v>381</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37" t="s">
        <v>382</v>
      </c>
    </row>
    <row r="8" spans="2:11" ht="21" customHeight="1">
      <c r="B8" s="1" t="s">
        <v>383</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37" t="s">
        <v>384</v>
      </c>
    </row>
    <row r="9" spans="2:11" ht="29.25" thickBot="1">
      <c r="B9" s="3" t="s">
        <v>385</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18"/>
    </row>
    <row r="10" spans="2:11" ht="21" customHeight="1">
      <c r="B10" t="s">
        <v>386</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4">
        <v>0.2</v>
      </c>
    </row>
    <row r="11" spans="2:11" ht="21" customHeight="1">
      <c r="B11" t="s">
        <v>387</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9">
        <v>0</v>
      </c>
    </row>
    <row r="12" spans="2:11" ht="21" customHeight="1">
      <c r="B12" t="s">
        <v>388</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4">
        <v>0</v>
      </c>
    </row>
    <row r="13" spans="2:11" ht="29.25" thickBot="1">
      <c r="B13" s="3" t="s">
        <v>389</v>
      </c>
      <c r="C13" s="53"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18"/>
    </row>
    <row r="14" spans="2:11" ht="21.75" thickBot="1">
      <c r="B14" s="53" t="s">
        <v>390</v>
      </c>
      <c r="C14" s="53" t="s">
        <v>71</v>
      </c>
      <c r="D1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3" t="str">
        <f>IF(Table_Settings[[#This Row],[Header]]="Yes","",IF(Table_Settings[[#This Row],[Property]]&lt;&gt;"",SUBSTITUTE(Table_Settings[[#This Row],[Type]]," ","")&amp;SUBSTITUTE(Table_Settings[[#This Row],[Property]]," ",""),""))</f>
        <v/>
      </c>
      <c r="G1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3" t="str">
        <f>IF(OR(Table_Settings[[#This Row],[Header]]="Yes",Table_Settings[[#This Row],[Text]]=""),"",IF(OR(Table_Settings[[#This Row],[Text]]="true",Table_Settings[[#This Row],[Text]]="false",ISNUMBER(Table_Settings[[#This Row],[Text]])),Table_Settings[[#This Row],[Text]],""""&amp;Table_Settings[[#This Row],[Text]]&amp;""""))</f>
        <v/>
      </c>
      <c r="I1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3" t="str">
        <f ca="1">SUBSTITUTE(SUBSTITUTE(SUBSTITUTE(SUBSTITUTE(SUBSTITUTE(SUBSTITUTE(SUBSTITUTE(SUBSTITUTE(
TRIM(CLEAN(Table_Settings[[#This Row],[Config]])),
" {","{"),
"{ ","{"),
" }","}"),
"} ","}"),
" [","["),
"[ ","["),
" ]","]"),
"] ","]")</f>
        <v>"googleFonts":{</v>
      </c>
      <c r="K14" s="54"/>
    </row>
    <row r="15" spans="2:11" ht="21" customHeight="1">
      <c r="B15" s="90" t="s">
        <v>391</v>
      </c>
      <c r="C15" s="90"/>
      <c r="D1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0" t="str">
        <f ca="1">IF(Table_Settings[[#This Row],[Header]]="Yes","",IF(Table_Settings[[#This Row],[Property]]&lt;&gt;"",SUBSTITUTE(Table_Settings[[#This Row],[Type]]," ","")&amp;SUBSTITUTE(Table_Settings[[#This Row],[Property]]," ",""),""))</f>
        <v>GoogleFontHeadings</v>
      </c>
      <c r="G1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5" s="90" t="str">
        <f ca="1">IF(OR(Table_Settings[[#This Row],[Header]]="Yes",Table_Settings[[#This Row],[Text]]=""),"",IF(OR(Table_Settings[[#This Row],[Text]]="true",Table_Settings[[#This Row],[Text]]="false",ISNUMBER(Table_Settings[[#This Row],[Text]])),Table_Settings[[#This Row],[Text]],""""&amp;Table_Settings[[#This Row],[Text]]&amp;""""))</f>
        <v>"Arvo"</v>
      </c>
      <c r="I1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"Arvo",</v>
      </c>
      <c r="J15" s="90" t="str">
        <f ca="1">SUBSTITUTE(SUBSTITUTE(SUBSTITUTE(SUBSTITUTE(SUBSTITUTE(SUBSTITUTE(SUBSTITUTE(SUBSTITUTE(
TRIM(CLEAN(Table_Settings[[#This Row],[Config]])),
" {","{"),
"{ ","{"),
" }","}"),
"} ","}"),
" [","["),
"[ ","["),
" ]","]"),
"] ","]")</f>
        <v>"headings": "Arvo",</v>
      </c>
      <c r="K15" s="86" t="s">
        <v>392</v>
      </c>
    </row>
    <row r="16" spans="2:11" ht="21" customHeight="1">
      <c r="B16" s="90" t="s">
        <v>393</v>
      </c>
      <c r="C16" s="90"/>
      <c r="D1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0" t="str">
        <f ca="1">IF(Table_Settings[[#This Row],[Header]]="Yes","",IF(Table_Settings[[#This Row],[Property]]&lt;&gt;"",SUBSTITUTE(Table_Settings[[#This Row],[Type]]," ","")&amp;SUBSTITUTE(Table_Settings[[#This Row],[Property]]," ",""),""))</f>
        <v>GoogleFontBodyText</v>
      </c>
      <c r="G1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6" s="90" t="str">
        <f ca="1">IF(OR(Table_Settings[[#This Row],[Header]]="Yes",Table_Settings[[#This Row],[Text]]=""),"",IF(OR(Table_Settings[[#This Row],[Text]]="true",Table_Settings[[#This Row],[Text]]="false",ISNUMBER(Table_Settings[[#This Row],[Text]])),Table_Settings[[#This Row],[Text]],""""&amp;Table_Settings[[#This Row],[Text]]&amp;""""))</f>
        <v>"Arvo"</v>
      </c>
      <c r="I1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"Arvo",</v>
      </c>
      <c r="J16" s="90" t="str">
        <f ca="1">SUBSTITUTE(SUBSTITUTE(SUBSTITUTE(SUBSTITUTE(SUBSTITUTE(SUBSTITUTE(SUBSTITUTE(SUBSTITUTE(
TRIM(CLEAN(Table_Settings[[#This Row],[Config]])),
" {","{"),
"{ ","{"),
" }","}"),
"} ","}"),
" [","["),
"[ ","["),
" ]","]"),
"] ","]")</f>
        <v>"bodyText": "Arvo",</v>
      </c>
      <c r="K16" s="86" t="s">
        <v>392</v>
      </c>
    </row>
    <row r="17" spans="2:11" ht="21" customHeight="1">
      <c r="B17" s="90" t="s">
        <v>394</v>
      </c>
      <c r="C17" s="90"/>
      <c r="D1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0" t="str">
        <f ca="1">IF(Table_Settings[[#This Row],[Header]]="Yes","",IF(Table_Settings[[#This Row],[Property]]&lt;&gt;"",SUBSTITUTE(Table_Settings[[#This Row],[Type]]," ","")&amp;SUBSTITUTE(Table_Settings[[#This Row],[Property]]," ",""),""))</f>
        <v>GoogleFontLabels</v>
      </c>
      <c r="G1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Arvo</v>
      </c>
      <c r="H17" s="90" t="str">
        <f ca="1">IF(OR(Table_Settings[[#This Row],[Header]]="Yes",Table_Settings[[#This Row],[Text]]=""),"",IF(OR(Table_Settings[[#This Row],[Text]]="true",Table_Settings[[#This Row],[Text]]="false",ISNUMBER(Table_Settings[[#This Row],[Text]])),Table_Settings[[#This Row],[Text]],""""&amp;Table_Settings[[#This Row],[Text]]&amp;""""))</f>
        <v>"Arvo"</v>
      </c>
      <c r="I1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"Arvo"
        },</v>
      </c>
      <c r="J17" s="90" t="str">
        <f ca="1">SUBSTITUTE(SUBSTITUTE(SUBSTITUTE(SUBSTITUTE(SUBSTITUTE(SUBSTITUTE(SUBSTITUTE(SUBSTITUTE(
TRIM(CLEAN(Table_Settings[[#This Row],[Config]])),
" {","{"),
"{ ","{"),
" }","}"),
"} ","}"),
" [","["),
"[ ","["),
" ]","]"),
"] ","]")</f>
        <v>"labels": "Arvo"},</v>
      </c>
      <c r="K17" s="86" t="s">
        <v>392</v>
      </c>
    </row>
    <row r="18" spans="2:11" ht="21.75" thickBot="1">
      <c r="B18" s="53" t="s">
        <v>395</v>
      </c>
      <c r="C18" s="53" t="s">
        <v>71</v>
      </c>
      <c r="D18"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3" t="str">
        <f>IF(Table_Settings[[#This Row],[Header]]="Yes","",IF(Table_Settings[[#This Row],[Property]]&lt;&gt;"",SUBSTITUTE(Table_Settings[[#This Row],[Type]]," ","")&amp;SUBSTITUTE(Table_Settings[[#This Row],[Property]]," ",""),""))</f>
        <v/>
      </c>
      <c r="G18"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3" t="str">
        <f>IF(OR(Table_Settings[[#This Row],[Header]]="Yes",Table_Settings[[#This Row],[Text]]=""),"",IF(OR(Table_Settings[[#This Row],[Text]]="true",Table_Settings[[#This Row],[Text]]="false",ISNUMBER(Table_Settings[[#This Row],[Text]])),Table_Settings[[#This Row],[Text]],""""&amp;Table_Settings[[#This Row],[Text]]&amp;""""))</f>
        <v/>
      </c>
      <c r="I18"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3" t="str">
        <f ca="1">SUBSTITUTE(SUBSTITUTE(SUBSTITUTE(SUBSTITUTE(SUBSTITUTE(SUBSTITUTE(SUBSTITUTE(SUBSTITUTE(
TRIM(CLEAN(Table_Settings[[#This Row],[Config]])),
" {","{"),
"{ ","{"),
" }","}"),
"} ","}"),
" [","["),
"[ ","["),
" ]","]"),
"] ","]")</f>
        <v>"fontWeight":{</v>
      </c>
      <c r="K18" s="54"/>
    </row>
    <row r="19" spans="2:11" ht="21" customHeight="1">
      <c r="B19" s="90" t="s">
        <v>391</v>
      </c>
      <c r="C19" s="90"/>
      <c r="D1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0" t="str">
        <f ca="1">IF(Table_Settings[[#This Row],[Header]]="Yes","",IF(Table_Settings[[#This Row],[Property]]&lt;&gt;"",SUBSTITUTE(Table_Settings[[#This Row],[Type]]," ","")&amp;SUBSTITUTE(Table_Settings[[#This Row],[Property]]," ",""),""))</f>
        <v>FontWeightHeadings</v>
      </c>
      <c r="G19"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19" s="90">
        <f ca="1">IF(OR(Table_Settings[[#This Row],[Header]]="Yes",Table_Settings[[#This Row],[Text]]=""),"",IF(OR(Table_Settings[[#This Row],[Text]]="true",Table_Settings[[#This Row],[Text]]="false",ISNUMBER(Table_Settings[[#This Row],[Text]])),Table_Settings[[#This Row],[Text]],""""&amp;Table_Settings[[#This Row],[Text]]&amp;""""))</f>
        <v>700</v>
      </c>
      <c r="I1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700,</v>
      </c>
      <c r="J19" s="90" t="str">
        <f ca="1">SUBSTITUTE(SUBSTITUTE(SUBSTITUTE(SUBSTITUTE(SUBSTITUTE(SUBSTITUTE(SUBSTITUTE(SUBSTITUTE(
TRIM(CLEAN(Table_Settings[[#This Row],[Config]])),
" {","{"),
"{ ","{"),
" }","}"),
"} ","}"),
" [","["),
"[ ","["),
" ]","]"),
"] ","]")</f>
        <v>"headings": 700,</v>
      </c>
      <c r="K19" s="15">
        <v>700</v>
      </c>
    </row>
    <row r="20" spans="2:11" ht="21" customHeight="1">
      <c r="B20" s="90" t="s">
        <v>393</v>
      </c>
      <c r="C20" s="90"/>
      <c r="D2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0" t="str">
        <f ca="1">IF(Table_Settings[[#This Row],[Header]]="Yes","",IF(Table_Settings[[#This Row],[Property]]&lt;&gt;"",SUBSTITUTE(Table_Settings[[#This Row],[Type]]," ","")&amp;SUBSTITUTE(Table_Settings[[#This Row],[Property]]," ",""),""))</f>
        <v>FontWeightBodyText</v>
      </c>
      <c r="G20"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90">
        <f ca="1">IF(OR(Table_Settings[[#This Row],[Header]]="Yes",Table_Settings[[#This Row],[Text]]=""),"",IF(OR(Table_Settings[[#This Row],[Text]]="true",Table_Settings[[#This Row],[Text]]="false",ISNUMBER(Table_Settings[[#This Row],[Text]])),Table_Settings[[#This Row],[Text]],""""&amp;Table_Settings[[#This Row],[Text]]&amp;""""))</f>
        <v>300</v>
      </c>
      <c r="I2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90" t="str">
        <f ca="1">SUBSTITUTE(SUBSTITUTE(SUBSTITUTE(SUBSTITUTE(SUBSTITUTE(SUBSTITUTE(SUBSTITUTE(SUBSTITUTE(
TRIM(CLEAN(Table_Settings[[#This Row],[Config]])),
" {","{"),
"{ ","{"),
" }","}"),
"} ","}"),
" [","["),
"[ ","["),
" ]","]"),
"] ","]")</f>
        <v>"bodyText": 300,</v>
      </c>
      <c r="K20" s="15">
        <v>300</v>
      </c>
    </row>
    <row r="21" spans="2:11" ht="21" customHeight="1">
      <c r="B21" s="90" t="s">
        <v>394</v>
      </c>
      <c r="C21" s="90"/>
      <c r="D21"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0" t="str">
        <f ca="1">IF(Table_Settings[[#This Row],[Header]]="Yes","",IF(Table_Settings[[#This Row],[Property]]&lt;&gt;"",SUBSTITUTE(Table_Settings[[#This Row],[Type]]," ","")&amp;SUBSTITUTE(Table_Settings[[#This Row],[Property]]," ",""),""))</f>
        <v>FontWeightLabels</v>
      </c>
      <c r="G21"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0">
        <f ca="1">IF(OR(Table_Settings[[#This Row],[Header]]="Yes",Table_Settings[[#This Row],[Text]]=""),"",IF(OR(Table_Settings[[#This Row],[Text]]="true",Table_Settings[[#This Row],[Text]]="false",ISNUMBER(Table_Settings[[#This Row],[Text]])),Table_Settings[[#This Row],[Text]],""""&amp;Table_Settings[[#This Row],[Text]]&amp;""""))</f>
        <v>700</v>
      </c>
      <c r="I21"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0" t="str">
        <f ca="1">SUBSTITUTE(SUBSTITUTE(SUBSTITUTE(SUBSTITUTE(SUBSTITUTE(SUBSTITUTE(SUBSTITUTE(SUBSTITUTE(
TRIM(CLEAN(Table_Settings[[#This Row],[Config]])),
" {","{"),
"{ ","{"),
" }","}"),
"} ","}"),
" [","["),
"[ ","["),
" ]","]"),
"] ","]")</f>
        <v>"labels": 700},</v>
      </c>
      <c r="K21" s="15">
        <v>700</v>
      </c>
    </row>
    <row r="22" spans="2:11" ht="21.75" thickBot="1">
      <c r="B22" s="53" t="s">
        <v>396</v>
      </c>
      <c r="C22" s="53" t="s">
        <v>71</v>
      </c>
      <c r="D22"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3" t="str">
        <f>IF(Table_Settings[[#This Row],[Header]]="Yes","",IF(Table_Settings[[#This Row],[Property]]&lt;&gt;"",SUBSTITUTE(Table_Settings[[#This Row],[Type]]," ","")&amp;SUBSTITUTE(Table_Settings[[#This Row],[Property]]," ",""),""))</f>
        <v/>
      </c>
      <c r="G22"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3" t="str">
        <f>IF(OR(Table_Settings[[#This Row],[Header]]="Yes",Table_Settings[[#This Row],[Text]]=""),"",IF(OR(Table_Settings[[#This Row],[Text]]="true",Table_Settings[[#This Row],[Text]]="false",ISNUMBER(Table_Settings[[#This Row],[Text]])),Table_Settings[[#This Row],[Text]],""""&amp;Table_Settings[[#This Row],[Text]]&amp;""""))</f>
        <v/>
      </c>
      <c r="I22"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3" t="str">
        <f ca="1">SUBSTITUTE(SUBSTITUTE(SUBSTITUTE(SUBSTITUTE(SUBSTITUTE(SUBSTITUTE(SUBSTITUTE(SUBSTITUTE(
TRIM(CLEAN(Table_Settings[[#This Row],[Config]])),
" {","{"),
"{ ","{"),
" }","}"),
"} ","}"),
" [","["),
"[ ","["),
" ]","]"),
"] ","]")</f>
        <v>"primaryColours":{</v>
      </c>
      <c r="K22" s="54"/>
    </row>
    <row r="23" spans="2:11" ht="21" customHeight="1">
      <c r="B23" s="90" t="s">
        <v>397</v>
      </c>
      <c r="C23" s="90"/>
      <c r="D23"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0" t="str">
        <f ca="1">IF(Table_Settings[[#This Row],[Header]]="Yes","",IF(Table_Settings[[#This Row],[Property]]&lt;&gt;"",SUBSTITUTE(Table_Settings[[#This Row],[Type]]," ","")&amp;SUBSTITUTE(Table_Settings[[#This Row],[Property]]," ",""),""))</f>
        <v>PrimaryColourBackground1</v>
      </c>
      <c r="G23"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0" t="str">
        <f ca="1">IF(OR(Table_Settings[[#This Row],[Header]]="Yes",Table_Settings[[#This Row],[Text]]=""),"",IF(OR(Table_Settings[[#This Row],[Text]]="true",Table_Settings[[#This Row],[Text]]="false",ISNUMBER(Table_Settings[[#This Row],[Text]])),Table_Settings[[#This Row],[Text]],""""&amp;Table_Settings[[#This Row],[Text]]&amp;""""))</f>
        <v>"#FFFFFF"</v>
      </c>
      <c r="I23"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0" t="str">
        <f ca="1">SUBSTITUTE(SUBSTITUTE(SUBSTITUTE(SUBSTITUTE(SUBSTITUTE(SUBSTITUTE(SUBSTITUTE(SUBSTITUTE(
TRIM(CLEAN(Table_Settings[[#This Row],[Config]])),
" {","{"),
"{ ","{"),
" }","}"),
"} ","}"),
" [","["),
"[ ","["),
" ]","]"),
"] ","]")</f>
        <v>"background1": "#FFFFFF",</v>
      </c>
      <c r="K23" s="86" t="s">
        <v>398</v>
      </c>
    </row>
    <row r="24" spans="2:11" ht="21" customHeight="1">
      <c r="B24" s="90" t="s">
        <v>399</v>
      </c>
      <c r="C24" s="90"/>
      <c r="D24"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0" t="str">
        <f ca="1">IF(Table_Settings[[#This Row],[Header]]="Yes","",IF(Table_Settings[[#This Row],[Property]]&lt;&gt;"",SUBSTITUTE(Table_Settings[[#This Row],[Type]]," ","")&amp;SUBSTITUTE(Table_Settings[[#This Row],[Property]]," ",""),""))</f>
        <v>PrimaryColourBackground2</v>
      </c>
      <c r="G24"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#f3f3f3</v>
      </c>
      <c r="H24" s="90" t="str">
        <f ca="1">IF(OR(Table_Settings[[#This Row],[Header]]="Yes",Table_Settings[[#This Row],[Text]]=""),"",IF(OR(Table_Settings[[#This Row],[Text]]="true",Table_Settings[[#This Row],[Text]]="false",ISNUMBER(Table_Settings[[#This Row],[Text]])),Table_Settings[[#This Row],[Text]],""""&amp;Table_Settings[[#This Row],[Text]]&amp;""""))</f>
        <v>"#f3f3f3"</v>
      </c>
      <c r="I24"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"#f3f3f3",</v>
      </c>
      <c r="J24" s="90" t="str">
        <f ca="1">SUBSTITUTE(SUBSTITUTE(SUBSTITUTE(SUBSTITUTE(SUBSTITUTE(SUBSTITUTE(SUBSTITUTE(SUBSTITUTE(
TRIM(CLEAN(Table_Settings[[#This Row],[Config]])),
" {","{"),
"{ ","{"),
" }","}"),
"} ","}"),
" [","["),
"[ ","["),
" ]","]"),
"] ","]")</f>
        <v>"background2": "#f3f3f3",</v>
      </c>
      <c r="K24" s="86" t="s">
        <v>400</v>
      </c>
    </row>
    <row r="25" spans="2:11" ht="21" customHeight="1">
      <c r="B25" s="90" t="s">
        <v>401</v>
      </c>
      <c r="C25" s="90"/>
      <c r="D2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0" t="str">
        <f ca="1">IF(Table_Settings[[#This Row],[Header]]="Yes","",IF(Table_Settings[[#This Row],[Property]]&lt;&gt;"",SUBSTITUTE(Table_Settings[[#This Row],[Type]]," ","")&amp;SUBSTITUTE(Table_Settings[[#This Row],[Property]]," ",""),""))</f>
        <v>PrimaryColourBackground3</v>
      </c>
      <c r="G2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#d3d3d3</v>
      </c>
      <c r="H25" s="90" t="str">
        <f ca="1">IF(OR(Table_Settings[[#This Row],[Header]]="Yes",Table_Settings[[#This Row],[Text]]=""),"",IF(OR(Table_Settings[[#This Row],[Text]]="true",Table_Settings[[#This Row],[Text]]="false",ISNUMBER(Table_Settings[[#This Row],[Text]])),Table_Settings[[#This Row],[Text]],""""&amp;Table_Settings[[#This Row],[Text]]&amp;""""))</f>
        <v>"#d3d3d3"</v>
      </c>
      <c r="I2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"#d3d3d3",</v>
      </c>
      <c r="J25" s="90" t="str">
        <f ca="1">SUBSTITUTE(SUBSTITUTE(SUBSTITUTE(SUBSTITUTE(SUBSTITUTE(SUBSTITUTE(SUBSTITUTE(SUBSTITUTE(
TRIM(CLEAN(Table_Settings[[#This Row],[Config]])),
" {","{"),
"{ ","{"),
" }","}"),
"} ","}"),
" [","["),
"[ ","["),
" ]","]"),
"] ","]")</f>
        <v>"background3": "#d3d3d3",</v>
      </c>
      <c r="K25" s="86" t="s">
        <v>402</v>
      </c>
    </row>
    <row r="26" spans="2:11" ht="21" customHeight="1">
      <c r="B26" s="90" t="s">
        <v>403</v>
      </c>
      <c r="C26" s="90"/>
      <c r="D2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0" t="str">
        <f ca="1">IF(Table_Settings[[#This Row],[Header]]="Yes","",IF(Table_Settings[[#This Row],[Property]]&lt;&gt;"",SUBSTITUTE(Table_Settings[[#This Row],[Type]]," ","")&amp;SUBSTITUTE(Table_Settings[[#This Row],[Property]]," ",""),""))</f>
        <v>PrimaryColourForeground1</v>
      </c>
      <c r="G2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#65686b</v>
      </c>
      <c r="H26" s="90" t="str">
        <f ca="1">IF(OR(Table_Settings[[#This Row],[Header]]="Yes",Table_Settings[[#This Row],[Text]]=""),"",IF(OR(Table_Settings[[#This Row],[Text]]="true",Table_Settings[[#This Row],[Text]]="false",ISNUMBER(Table_Settings[[#This Row],[Text]])),Table_Settings[[#This Row],[Text]],""""&amp;Table_Settings[[#This Row],[Text]]&amp;""""))</f>
        <v>"#65686b"</v>
      </c>
      <c r="I2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"#65686b",</v>
      </c>
      <c r="J26" s="90" t="str">
        <f ca="1">SUBSTITUTE(SUBSTITUTE(SUBSTITUTE(SUBSTITUTE(SUBSTITUTE(SUBSTITUTE(SUBSTITUTE(SUBSTITUTE(
TRIM(CLEAN(Table_Settings[[#This Row],[Config]])),
" {","{"),
"{ ","{"),
" }","}"),
"} ","}"),
" [","["),
"[ ","["),
" ]","]"),
"] ","]")</f>
        <v>"foreground1": "#65686b",</v>
      </c>
      <c r="K26" s="15" t="s">
        <v>404</v>
      </c>
    </row>
    <row r="27" spans="2:11" ht="21" customHeight="1">
      <c r="B27" s="90" t="s">
        <v>405</v>
      </c>
      <c r="C27" s="90"/>
      <c r="D2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0" t="str">
        <f ca="1">IF(Table_Settings[[#This Row],[Header]]="Yes","",IF(Table_Settings[[#This Row],[Property]]&lt;&gt;"",SUBSTITUTE(Table_Settings[[#This Row],[Type]]," ","")&amp;SUBSTITUTE(Table_Settings[[#This Row],[Property]]," ",""),""))</f>
        <v>PrimaryColourForeground2</v>
      </c>
      <c r="G2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#75787b</v>
      </c>
      <c r="H27" s="90" t="str">
        <f ca="1">IF(OR(Table_Settings[[#This Row],[Header]]="Yes",Table_Settings[[#This Row],[Text]]=""),"",IF(OR(Table_Settings[[#This Row],[Text]]="true",Table_Settings[[#This Row],[Text]]="false",ISNUMBER(Table_Settings[[#This Row],[Text]])),Table_Settings[[#This Row],[Text]],""""&amp;Table_Settings[[#This Row],[Text]]&amp;""""))</f>
        <v>"#75787b"</v>
      </c>
      <c r="I2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"#75787b",</v>
      </c>
      <c r="J27" s="90" t="str">
        <f ca="1">SUBSTITUTE(SUBSTITUTE(SUBSTITUTE(SUBSTITUTE(SUBSTITUTE(SUBSTITUTE(SUBSTITUTE(SUBSTITUTE(
TRIM(CLEAN(Table_Settings[[#This Row],[Config]])),
" {","{"),
"{ ","{"),
" }","}"),
"} ","}"),
" [","["),
"[ ","["),
" ]","]"),
"] ","]")</f>
        <v>"foreground2": "#75787b",</v>
      </c>
      <c r="K27" s="15" t="s">
        <v>406</v>
      </c>
    </row>
    <row r="28" spans="2:11" ht="21" customHeight="1">
      <c r="B28" s="90" t="s">
        <v>407</v>
      </c>
      <c r="C28" s="90"/>
      <c r="D2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0" t="str">
        <f ca="1">IF(Table_Settings[[#This Row],[Header]]="Yes","",IF(Table_Settings[[#This Row],[Property]]&lt;&gt;"",SUBSTITUTE(Table_Settings[[#This Row],[Type]]," ","")&amp;SUBSTITUTE(Table_Settings[[#This Row],[Property]]," ",""),""))</f>
        <v>PrimaryColourAccent1</v>
      </c>
      <c r="G28"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#006ac6</v>
      </c>
      <c r="H28" s="90" t="str">
        <f ca="1">IF(OR(Table_Settings[[#This Row],[Header]]="Yes",Table_Settings[[#This Row],[Text]]=""),"",IF(OR(Table_Settings[[#This Row],[Text]]="true",Table_Settings[[#This Row],[Text]]="false",ISNUMBER(Table_Settings[[#This Row],[Text]])),Table_Settings[[#This Row],[Text]],""""&amp;Table_Settings[[#This Row],[Text]]&amp;""""))</f>
        <v>"#006ac6"</v>
      </c>
      <c r="I2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"#006ac6",</v>
      </c>
      <c r="J28" s="90" t="str">
        <f ca="1">SUBSTITUTE(SUBSTITUTE(SUBSTITUTE(SUBSTITUTE(SUBSTITUTE(SUBSTITUTE(SUBSTITUTE(SUBSTITUTE(
TRIM(CLEAN(Table_Settings[[#This Row],[Config]])),
" {","{"),
"{ ","{"),
" }","}"),
"} ","}"),
" [","["),
"[ ","["),
" ]","]"),
"] ","]")</f>
        <v>"accent1": "#006ac6",</v>
      </c>
      <c r="K28" s="86" t="s">
        <v>408</v>
      </c>
    </row>
    <row r="29" spans="2:11" ht="21" customHeight="1">
      <c r="B29" s="90" t="s">
        <v>409</v>
      </c>
      <c r="C29" s="90"/>
      <c r="D2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0" t="str">
        <f ca="1">IF(Table_Settings[[#This Row],[Header]]="Yes","",IF(Table_Settings[[#This Row],[Property]]&lt;&gt;"",SUBSTITUTE(Table_Settings[[#This Row],[Type]]," ","")&amp;SUBSTITUTE(Table_Settings[[#This Row],[Property]]," ",""),""))</f>
        <v>PrimaryColourAccent2</v>
      </c>
      <c r="G2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#006ac6</v>
      </c>
      <c r="H29" s="90" t="str">
        <f ca="1">IF(OR(Table_Settings[[#This Row],[Header]]="Yes",Table_Settings[[#This Row],[Text]]=""),"",IF(OR(Table_Settings[[#This Row],[Text]]="true",Table_Settings[[#This Row],[Text]]="false",ISNUMBER(Table_Settings[[#This Row],[Text]])),Table_Settings[[#This Row],[Text]],""""&amp;Table_Settings[[#This Row],[Text]]&amp;""""))</f>
        <v>"#006ac6"</v>
      </c>
      <c r="I2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"#006ac6",</v>
      </c>
      <c r="J29" s="90" t="str">
        <f ca="1">SUBSTITUTE(SUBSTITUTE(SUBSTITUTE(SUBSTITUTE(SUBSTITUTE(SUBSTITUTE(SUBSTITUTE(SUBSTITUTE(
TRIM(CLEAN(Table_Settings[[#This Row],[Config]])),
" {","{"),
"{ ","{"),
" }","}"),
"} ","}"),
" [","["),
"[ ","["),
" ]","]"),
"] ","]")</f>
        <v>"accent2": "#006ac6",</v>
      </c>
      <c r="K29" s="86" t="s">
        <v>408</v>
      </c>
    </row>
    <row r="30" spans="2:11" ht="21" customHeight="1">
      <c r="B30" s="90" t="s">
        <v>410</v>
      </c>
      <c r="C30" s="90"/>
      <c r="D3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0" t="str">
        <f ca="1">IF(Table_Settings[[#This Row],[Header]]="Yes","",IF(Table_Settings[[#This Row],[Property]]&lt;&gt;"",SUBSTITUTE(Table_Settings[[#This Row],[Type]]," ","")&amp;SUBSTITUTE(Table_Settings[[#This Row],[Property]]," ",""),""))</f>
        <v>PrimaryColourBorders</v>
      </c>
      <c r="G30"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transparent</v>
      </c>
      <c r="H30" s="90" t="str">
        <f ca="1">IF(OR(Table_Settings[[#This Row],[Header]]="Yes",Table_Settings[[#This Row],[Text]]=""),"",IF(OR(Table_Settings[[#This Row],[Text]]="true",Table_Settings[[#This Row],[Text]]="false",ISNUMBER(Table_Settings[[#This Row],[Text]])),Table_Settings[[#This Row],[Text]],""""&amp;Table_Settings[[#This Row],[Text]]&amp;""""))</f>
        <v>"transparent"</v>
      </c>
      <c r="I3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"transparent"
        },</v>
      </c>
      <c r="J30" s="90" t="str">
        <f ca="1">SUBSTITUTE(SUBSTITUTE(SUBSTITUTE(SUBSTITUTE(SUBSTITUTE(SUBSTITUTE(SUBSTITUTE(SUBSTITUTE(
TRIM(CLEAN(Table_Settings[[#This Row],[Config]])),
" {","{"),
"{ ","{"),
" }","}"),
"} ","}"),
" [","["),
"[ ","["),
" ]","]"),
"] ","]")</f>
        <v>"borders": "transparent"},</v>
      </c>
      <c r="K30" s="86" t="s">
        <v>411</v>
      </c>
    </row>
    <row r="31" spans="2:11" ht="21" customHeight="1">
      <c r="B31" t="s">
        <v>286</v>
      </c>
      <c r="C31" s="90"/>
      <c r="D31" s="90"/>
      <c r="E31" s="90"/>
      <c r="F31" s="90"/>
      <c r="G31" s="90"/>
      <c r="H31" s="90"/>
      <c r="I31" s="90"/>
      <c r="J31" s="90"/>
      <c r="K31" s="17" t="s">
        <v>412</v>
      </c>
    </row>
    <row r="32" spans="2:11" ht="21" customHeight="1">
      <c r="B32" t="s">
        <v>288</v>
      </c>
      <c r="C32" s="90"/>
      <c r="D32" s="90"/>
      <c r="E32" s="90"/>
      <c r="F32" s="90"/>
      <c r="G32" s="90"/>
      <c r="H32" s="90"/>
      <c r="I32" s="90"/>
      <c r="J32" s="90"/>
      <c r="K32" s="17" t="s">
        <v>413</v>
      </c>
    </row>
    <row r="33" spans="2:11" ht="21" customHeight="1">
      <c r="B33" t="s">
        <v>289</v>
      </c>
      <c r="C33" s="90"/>
      <c r="D33" s="90"/>
      <c r="E33" s="90"/>
      <c r="F33" s="90"/>
      <c r="G33" s="90"/>
      <c r="H33" s="90"/>
      <c r="I33" s="90"/>
      <c r="J33" s="90"/>
      <c r="K33" s="17" t="s">
        <v>413</v>
      </c>
    </row>
    <row r="34" spans="2:11" ht="21.75" thickBot="1">
      <c r="B34" s="53" t="s">
        <v>258</v>
      </c>
      <c r="C34" s="53" t="s">
        <v>71</v>
      </c>
      <c r="D3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3" t="str">
        <f>IF(Table_Settings[[#This Row],[Header]]="Yes","",IF(Table_Settings[[#This Row],[Property]]&lt;&gt;"",SUBSTITUTE(Table_Settings[[#This Row],[Type]]," ","")&amp;SUBSTITUTE(Table_Settings[[#This Row],[Property]]," ",""),""))</f>
        <v/>
      </c>
      <c r="G3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3" t="str">
        <f>IF(OR(Table_Settings[[#This Row],[Header]]="Yes",Table_Settings[[#This Row],[Text]]=""),"",IF(OR(Table_Settings[[#This Row],[Text]]="true",Table_Settings[[#This Row],[Text]]="false",ISNUMBER(Table_Settings[[#This Row],[Text]])),Table_Settings[[#This Row],[Text]],""""&amp;Table_Settings[[#This Row],[Text]]&amp;""""))</f>
        <v/>
      </c>
      <c r="I3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3" t="str">
        <f ca="1">SUBSTITUTE(SUBSTITUTE(SUBSTITUTE(SUBSTITUTE(SUBSTITUTE(SUBSTITUTE(SUBSTITUTE(SUBSTITUTE(
TRIM(CLEAN(Table_Settings[[#This Row],[Config]])),
" {","{"),
"{ ","{"),
" }","}"),
"} ","}"),
" [","["),
"[ ","["),
" ]","]"),
"] ","]")</f>
        <v>"other":{</v>
      </c>
      <c r="K34" s="54"/>
    </row>
    <row r="35" spans="2:11" ht="21" customHeight="1">
      <c r="B35" s="90" t="s">
        <v>414</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8" t="s">
        <v>415</v>
      </c>
    </row>
    <row r="36" spans="2:11" ht="21" customHeight="1">
      <c r="B36" s="90" t="s">
        <v>416</v>
      </c>
      <c r="C36" s="90"/>
      <c r="D3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0" t="str">
        <f ca="1">IF(Table_Settings[[#This Row],[Header]]="Yes","",IF(Table_Settings[[#This Row],[Property]]&lt;&gt;"",SUBSTITUTE(Table_Settings[[#This Row],[Type]]," ","")&amp;SUBSTITUTE(Table_Settings[[#This Row],[Property]]," ",""),""))</f>
        <v>OtherDefaultBorderRadius</v>
      </c>
      <c r="G36"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36" s="90">
        <f ca="1">IF(OR(Table_Settings[[#This Row],[Header]]="Yes",Table_Settings[[#This Row],[Text]]=""),"",IF(OR(Table_Settings[[#This Row],[Text]]="true",Table_Settings[[#This Row],[Text]]="false",ISNUMBER(Table_Settings[[#This Row],[Text]])),Table_Settings[[#This Row],[Text]],""""&amp;Table_Settings[[#This Row],[Text]]&amp;""""))</f>
        <v>0</v>
      </c>
      <c r="I3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0,</v>
      </c>
      <c r="J36" s="90" t="str">
        <f ca="1">SUBSTITUTE(SUBSTITUTE(SUBSTITUTE(SUBSTITUTE(SUBSTITUTE(SUBSTITUTE(SUBSTITUTE(SUBSTITUTE(
TRIM(CLEAN(Table_Settings[[#This Row],[Config]])),
" {","{"),
"{ ","{"),
" }","}"),
"} ","}"),
" [","["),
"[ ","["),
" ]","]"),
"] ","]")</f>
        <v>"defaultBorderRadius": 0,</v>
      </c>
      <c r="K36" s="15">
        <v>0</v>
      </c>
    </row>
    <row r="37" spans="2:11" ht="21" customHeight="1">
      <c r="B37" s="90" t="s">
        <v>417</v>
      </c>
      <c r="C37" s="90"/>
      <c r="D3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0" t="str">
        <f ca="1">IF(Table_Settings[[#This Row],[Header]]="Yes","",IF(Table_Settings[[#This Row],[Property]]&lt;&gt;"",SUBSTITUTE(Table_Settings[[#This Row],[Type]]," ","")&amp;SUBSTITUTE(Table_Settings[[#This Row],[Property]]," ",""),""))</f>
        <v>OtherScrollDurationMultiplier</v>
      </c>
      <c r="G37"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0">
        <f ca="1">IF(OR(Table_Settings[[#This Row],[Header]]="Yes",Table_Settings[[#This Row],[Text]]=""),"",IF(OR(Table_Settings[[#This Row],[Text]]="true",Table_Settings[[#This Row],[Text]]="false",ISNUMBER(Table_Settings[[#This Row],[Text]])),Table_Settings[[#This Row],[Text]],""""&amp;Table_Settings[[#This Row],[Text]]&amp;""""))</f>
        <v>1</v>
      </c>
      <c r="I3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0" t="str">
        <f ca="1">SUBSTITUTE(SUBSTITUTE(SUBSTITUTE(SUBSTITUTE(SUBSTITUTE(SUBSTITUTE(SUBSTITUTE(SUBSTITUTE(
TRIM(CLEAN(Table_Settings[[#This Row],[Config]])),
" {","{"),
"{ ","{"),
" }","}"),
"} ","}"),
" [","["),
"[ ","["),
" ]","]"),
"] ","]")</f>
        <v>"scrollDurationMultiplier": 1,</v>
      </c>
      <c r="K37" s="15">
        <v>1</v>
      </c>
    </row>
    <row r="38" spans="2:11" ht="21" customHeight="1">
      <c r="B38" s="90" t="s">
        <v>418</v>
      </c>
      <c r="C38" s="90"/>
      <c r="D3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0" t="str">
        <f ca="1">IF(Table_Settings[[#This Row],[Header]]="Yes","",IF(Table_Settings[[#This Row],[Property]]&lt;&gt;"",SUBSTITUTE(Table_Settings[[#This Row],[Type]]," ","")&amp;SUBSTITUTE(Table_Settings[[#This Row],[Property]]," ",""),""))</f>
        <v>OtherSidebarWidth</v>
      </c>
      <c r="G38"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0">
        <f ca="1">IF(OR(Table_Settings[[#This Row],[Header]]="Yes",Table_Settings[[#This Row],[Text]]=""),"",IF(OR(Table_Settings[[#This Row],[Text]]="true",Table_Settings[[#This Row],[Text]]="false",ISNUMBER(Table_Settings[[#This Row],[Text]])),Table_Settings[[#This Row],[Text]],""""&amp;Table_Settings[[#This Row],[Text]]&amp;""""))</f>
        <v>250</v>
      </c>
      <c r="I3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0" t="str">
        <f ca="1">SUBSTITUTE(SUBSTITUTE(SUBSTITUTE(SUBSTITUTE(SUBSTITUTE(SUBSTITUTE(SUBSTITUTE(SUBSTITUTE(
TRIM(CLEAN(Table_Settings[[#This Row],[Config]])),
" {","{"),
"{ ","{"),
" }","}"),
"} ","}"),
" [","["),
"[ ","["),
" ]","]"),
"] ","]")</f>
        <v>"sidebarWidth": 250,</v>
      </c>
      <c r="K38" s="15">
        <v>250</v>
      </c>
    </row>
    <row r="39" spans="2:11" ht="21" customHeight="1">
      <c r="B39" t="s">
        <v>419</v>
      </c>
      <c r="C39" s="90"/>
      <c r="D3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0" t="str">
        <f ca="1">IF(Table_Settings[[#This Row],[Header]]="Yes","",IF(Table_Settings[[#This Row],[Property]]&lt;&gt;"",SUBSTITUTE(Table_Settings[[#This Row],[Type]]," ","")&amp;SUBSTITUTE(Table_Settings[[#This Row],[Property]]," ",""),""))</f>
        <v>OtherSidebarPaymentOptions</v>
      </c>
      <c r="G3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true</v>
      </c>
      <c r="H39" s="90" t="str">
        <f ca="1">IF(OR(Table_Settings[[#This Row],[Header]]="Yes",Table_Settings[[#This Row],[Text]]=""),"",IF(OR(Table_Settings[[#This Row],[Text]]="true",Table_Settings[[#This Row],[Text]]="false",ISNUMBER(Table_Settings[[#This Row],[Text]])),Table_Settings[[#This Row],[Text]],""""&amp;Table_Settings[[#This Row],[Text]]&amp;""""))</f>
        <v>true</v>
      </c>
      <c r="I3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true,</v>
      </c>
      <c r="J39" s="90" t="str">
        <f ca="1">SUBSTITUTE(SUBSTITUTE(SUBSTITUTE(SUBSTITUTE(SUBSTITUTE(SUBSTITUTE(SUBSTITUTE(SUBSTITUTE(
TRIM(CLEAN(Table_Settings[[#This Row],[Config]])),
" {","{"),
"{ ","{"),
" }","}"),
"} ","}"),
" [","["),
"[ ","["),
" ]","]"),
"] ","]")</f>
        <v>"sidebarPaymentOptions": true,</v>
      </c>
      <c r="K39" s="17" t="b">
        <v>1</v>
      </c>
    </row>
    <row r="40" spans="2:11" ht="21" customHeight="1">
      <c r="B40" t="s">
        <v>420</v>
      </c>
      <c r="C40" s="90"/>
      <c r="D4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showPriceIfDeclined</v>
      </c>
      <c r="F40" s="90" t="str">
        <f ca="1">IF(Table_Settings[[#This Row],[Header]]="Yes","",IF(Table_Settings[[#This Row],[Property]]&lt;&gt;"",SUBSTITUTE(Table_Settings[[#This Row],[Type]]," ","")&amp;SUBSTITUTE(Table_Settings[[#This Row],[Property]]," ",""),""))</f>
        <v>OtherShowPriceIfDeclined</v>
      </c>
      <c r="G40"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40" s="90" t="str">
        <f ca="1">IF(OR(Table_Settings[[#This Row],[Header]]="Yes",Table_Settings[[#This Row],[Text]]=""),"",IF(OR(Table_Settings[[#This Row],[Text]]="true",Table_Settings[[#This Row],[Text]]="false",ISNUMBER(Table_Settings[[#This Row],[Text]])),Table_Settings[[#This Row],[Text]],""""&amp;Table_Settings[[#This Row],[Text]]&amp;""""))</f>
        <v>false</v>
      </c>
      <c r="I4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"showPriceIfDeclined": false,</v>
      </c>
      <c r="J40" s="90" t="str">
        <f ca="1">SUBSTITUTE(SUBSTITUTE(SUBSTITUTE(SUBSTITUTE(SUBSTITUTE(SUBSTITUTE(SUBSTITUTE(SUBSTITUTE(
TRIM(CLEAN(Table_Settings[[#This Row],[Config]])),
" {","{"),
"{ ","{"),
" }","}"),
"} ","}"),
" [","["),
"[ ","["),
" ]","]"),
"] ","]")</f>
        <v>"showPriceIfDeclined": false,</v>
      </c>
      <c r="K40" s="17" t="str">
        <f>"false"</f>
        <v>false</v>
      </c>
    </row>
    <row r="41" spans="2:11" ht="21" customHeight="1">
      <c r="B41" t="s">
        <v>421</v>
      </c>
      <c r="C41" s="90"/>
      <c r="D41"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1" s="90" t="str">
        <f ca="1">IF(Table_Settings[[#This Row],[Header]]="Yes","",IF(Table_Settings[[#This Row],[Property]]&lt;&gt;"",SUBSTITUTE(Table_Settings[[#This Row],[Type]]," ","")&amp;SUBSTITUTE(Table_Settings[[#This Row],[Property]]," ",""),""))</f>
        <v>OtherSmallDeviceMargin</v>
      </c>
      <c r="G41"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1" s="90">
        <f ca="1">IF(OR(Table_Settings[[#This Row],[Header]]="Yes",Table_Settings[[#This Row],[Text]]=""),"",IF(OR(Table_Settings[[#This Row],[Text]]="true",Table_Settings[[#This Row],[Text]]="false",ISNUMBER(Table_Settings[[#This Row],[Text]])),Table_Settings[[#This Row],[Text]],""""&amp;Table_Settings[[#This Row],[Text]]&amp;""""))</f>
        <v>20</v>
      </c>
      <c r="I41"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1" s="90" t="str">
        <f ca="1">SUBSTITUTE(SUBSTITUTE(SUBSTITUTE(SUBSTITUTE(SUBSTITUTE(SUBSTITUTE(SUBSTITUTE(SUBSTITUTE(
TRIM(CLEAN(Table_Settings[[#This Row],[Config]])),
" {","{"),
"{ ","{"),
" }","}"),
"} ","}"),
" [","["),
"[ ","["),
" ]","]"),
"] ","]")</f>
        <v>"smallDeviceMargin": 20,</v>
      </c>
      <c r="K41" s="15">
        <v>20</v>
      </c>
    </row>
    <row r="42" spans="2:11" ht="21" customHeight="1">
      <c r="B42" t="s">
        <v>422</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2" t="str">
        <f ca="1">IF(Table_Settings[[#This Row],[Header]]="Yes","",IF(Table_Settings[[#This Row],[Property]]&lt;&gt;"",SUBSTITUTE(Table_Settings[[#This Row],[Type]]," ","")&amp;SUBSTITUTE(Table_Settings[[#This Row],[Property]]," ",""),""))</f>
        <v>OtherOffsetTopXS</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2">
        <f ca="1">IF(OR(Table_Settings[[#This Row],[Header]]="Yes",Table_Settings[[#This Row],[Text]]=""),"",IF(OR(Table_Settings[[#This Row],[Text]]="true",Table_Settings[[#This Row],[Text]]="false",ISNUMBER(Table_Settings[[#This Row],[Text]])),Table_Settings[[#This Row],[Text]],""""&amp;Table_Settings[[#This Row],[Text]]&amp;""""))</f>
        <v>0</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0,</v>
      </c>
      <c r="J42" t="str">
        <f ca="1">SUBSTITUTE(SUBSTITUTE(SUBSTITUTE(SUBSTITUTE(SUBSTITUTE(SUBSTITUTE(SUBSTITUTE(SUBSTITUTE(
TRIM(CLEAN(Table_Settings[[#This Row],[Config]])),
" {","{"),
"{ ","{"),
" }","}"),
"} ","}"),
" [","["),
"[ ","["),
" ]","]"),
"] ","]")</f>
        <v>"offsetTopXS": 0,</v>
      </c>
      <c r="K42" s="15">
        <v>0</v>
      </c>
    </row>
    <row r="43" spans="2:11" ht="21" customHeight="1">
      <c r="B43" t="s">
        <v>423</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3" t="str">
        <f ca="1">IF(Table_Settings[[#This Row],[Header]]="Yes","",IF(Table_Settings[[#This Row],[Property]]&lt;&gt;"",SUBSTITUTE(Table_Settings[[#This Row],[Type]]," ","")&amp;SUBSTITUTE(Table_Settings[[#This Row],[Property]]," ",""),""))</f>
        <v>OtherOffsetTopSM</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3">
        <f ca="1">IF(OR(Table_Settings[[#This Row],[Header]]="Yes",Table_Settings[[#This Row],[Text]]=""),"",IF(OR(Table_Settings[[#This Row],[Text]]="true",Table_Settings[[#This Row],[Text]]="false",ISNUMBER(Table_Settings[[#This Row],[Text]])),Table_Settings[[#This Row],[Text]],""""&amp;Table_Settings[[#This Row],[Text]]&amp;""""))</f>
        <v>0</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0,</v>
      </c>
      <c r="J43" t="str">
        <f ca="1">SUBSTITUTE(SUBSTITUTE(SUBSTITUTE(SUBSTITUTE(SUBSTITUTE(SUBSTITUTE(SUBSTITUTE(SUBSTITUTE(
TRIM(CLEAN(Table_Settings[[#This Row],[Config]])),
" {","{"),
"{ ","{"),
" }","}"),
"} ","}"),
" [","["),
"[ ","["),
" ]","]"),
"] ","]")</f>
        <v>"offsetTopSM": 0,</v>
      </c>
      <c r="K43" s="15">
        <v>0</v>
      </c>
    </row>
    <row r="44" spans="2:11" ht="21" customHeight="1">
      <c r="B44" t="s">
        <v>424</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4" t="str">
        <f ca="1">IF(Table_Settings[[#This Row],[Header]]="Yes","",IF(Table_Settings[[#This Row],[Property]]&lt;&gt;"",SUBSTITUTE(Table_Settings[[#This Row],[Type]]," ","")&amp;SUBSTITUTE(Table_Settings[[#This Row],[Property]]," ",""),""))</f>
        <v>OtherOffsetTopMD</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4">
        <f ca="1">IF(OR(Table_Settings[[#This Row],[Header]]="Yes",Table_Settings[[#This Row],[Text]]=""),"",IF(OR(Table_Settings[[#This Row],[Text]]="true",Table_Settings[[#This Row],[Text]]="false",ISNUMBER(Table_Settings[[#This Row],[Text]])),Table_Settings[[#This Row],[Text]],""""&amp;Table_Settings[[#This Row],[Text]]&amp;""""))</f>
        <v>0</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0,</v>
      </c>
      <c r="J44" t="str">
        <f ca="1">SUBSTITUTE(SUBSTITUTE(SUBSTITUTE(SUBSTITUTE(SUBSTITUTE(SUBSTITUTE(SUBSTITUTE(SUBSTITUTE(
TRIM(CLEAN(Table_Settings[[#This Row],[Config]])),
" {","{"),
"{ ","{"),
" }","}"),
"} ","}"),
" [","["),
"[ ","["),
" ]","]"),
"] ","]")</f>
        <v>"offsetTopMD": 0,</v>
      </c>
      <c r="K44" s="15">
        <v>0</v>
      </c>
    </row>
    <row r="45" spans="2:11" ht="21" customHeight="1">
      <c r="B45" t="s">
        <v>425</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5" t="str">
        <f ca="1">IF(Table_Settings[[#This Row],[Header]]="Yes","",IF(Table_Settings[[#This Row],[Property]]&lt;&gt;"",SUBSTITUTE(Table_Settings[[#This Row],[Type]]," ","")&amp;SUBSTITUTE(Table_Settings[[#This Row],[Property]]," ",""),""))</f>
        <v>OtherOffsetTopLG</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5">
        <f ca="1">IF(OR(Table_Settings[[#This Row],[Header]]="Yes",Table_Settings[[#This Row],[Text]]=""),"",IF(OR(Table_Settings[[#This Row],[Text]]="true",Table_Settings[[#This Row],[Text]]="false",ISNUMBER(Table_Settings[[#This Row],[Text]])),Table_Settings[[#This Row],[Text]],""""&amp;Table_Settings[[#This Row],[Text]]&amp;""""))</f>
        <v>0</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0,</v>
      </c>
      <c r="J45" t="str">
        <f ca="1">SUBSTITUTE(SUBSTITUTE(SUBSTITUTE(SUBSTITUTE(SUBSTITUTE(SUBSTITUTE(SUBSTITUTE(SUBSTITUTE(
TRIM(CLEAN(Table_Settings[[#This Row],[Config]])),
" {","{"),
"{ ","{"),
" }","}"),
"} ","}"),
" [","["),
"[ ","["),
" ]","]"),
"] ","]")</f>
        <v>"offsetTopLG": 0,</v>
      </c>
      <c r="K45" s="15">
        <v>0</v>
      </c>
    </row>
    <row r="46" spans="2:11" ht="21" customHeight="1">
      <c r="B46" t="s">
        <v>426</v>
      </c>
      <c r="C46"/>
      <c r="D4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6" t="str">
        <f ca="1">IF(Table_Settings[[#This Row],[Header]]="Yes","",IF(Table_Settings[[#This Row],[Property]]&lt;&gt;"",SUBSTITUTE(Table_Settings[[#This Row],[Type]]," ","")&amp;SUBSTITUTE(Table_Settings[[#This Row],[Property]]," ",""),""))</f>
        <v>OtherOffsetTopXL</v>
      </c>
      <c r="G46">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6">
        <f ca="1">IF(OR(Table_Settings[[#This Row],[Header]]="Yes",Table_Settings[[#This Row],[Text]]=""),"",IF(OR(Table_Settings[[#This Row],[Text]]="true",Table_Settings[[#This Row],[Text]]="false",ISNUMBER(Table_Settings[[#This Row],[Text]])),Table_Settings[[#This Row],[Text]],""""&amp;Table_Settings[[#This Row],[Text]]&amp;""""))</f>
        <v>0</v>
      </c>
      <c r="I4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0
        }}</v>
      </c>
      <c r="J46" t="str">
        <f ca="1">SUBSTITUTE(SUBSTITUTE(SUBSTITUTE(SUBSTITUTE(SUBSTITUTE(SUBSTITUTE(SUBSTITUTE(SUBSTITUTE(
TRIM(CLEAN(Table_Settings[[#This Row],[Config]])),
" {","{"),
"{ ","{"),
" }","}"),
"} ","}"),
" [","["),
"[ ","["),
" ]","]"),
"] ","]")</f>
        <v>"offsetTopXL": 0}}</v>
      </c>
      <c r="K46" s="15">
        <v>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6"/>
  <sheetViews>
    <sheetView tabSelected="1" workbookViewId="0">
      <selection activeCell="Q25" sqref="Q25"/>
    </sheetView>
  </sheetViews>
  <sheetFormatPr defaultColWidth="9.140625" defaultRowHeight="21" customHeight="1"/>
  <cols>
    <col min="1" max="1" width="9.140625" style="2"/>
    <col min="2" max="2" width="33.7109375" style="2" customWidth="1"/>
    <col min="3" max="3" width="59.140625" style="13" customWidth="1"/>
    <col min="4" max="4" width="28.7109375" style="35" customWidth="1"/>
    <col min="5" max="5" width="18.42578125" style="35" hidden="1" customWidth="1"/>
    <col min="6" max="6" width="18" style="13" hidden="1" customWidth="1"/>
    <col min="7" max="7" width="11.140625" style="35" customWidth="1"/>
    <col min="8" max="8" width="16.140625" style="35" hidden="1" customWidth="1"/>
    <col min="9" max="9" width="14.140625" style="13" hidden="1" customWidth="1"/>
    <col min="10" max="10" width="14.85546875" style="35" customWidth="1"/>
    <col min="11" max="11" width="19.28515625" style="35" hidden="1" customWidth="1"/>
    <col min="12" max="12" width="17.28515625" style="13" hidden="1" customWidth="1"/>
    <col min="13" max="13" width="11.28515625" style="35" customWidth="1"/>
    <col min="14" max="14" width="14" style="35" hidden="1" customWidth="1"/>
    <col min="15" max="15" width="15.28515625" style="13" hidden="1" customWidth="1"/>
    <col min="16" max="16" width="21" style="35" customWidth="1"/>
    <col min="17" max="17" width="15" style="35" customWidth="1"/>
    <col min="18" max="18" width="9.28515625" style="13" customWidth="1"/>
    <col min="19" max="19" width="14.42578125" style="35" customWidth="1"/>
    <col min="20" max="20" width="26.28515625" style="35" hidden="1" customWidth="1"/>
    <col min="21" max="21" width="12.28515625" style="13" hidden="1" customWidth="1"/>
    <col min="22" max="22" width="13.85546875" style="35" customWidth="1"/>
    <col min="23" max="23" width="20.42578125" style="35" hidden="1" customWidth="1"/>
    <col min="24" max="24" width="12.28515625" style="13" hidden="1" customWidth="1"/>
    <col min="25" max="25" width="5.28515625" style="35" customWidth="1"/>
    <col min="26" max="26" width="10.85546875" style="35" hidden="1" customWidth="1"/>
    <col min="27" max="27" width="8.85546875" style="13" hidden="1" customWidth="1"/>
    <col min="28" max="28" width="5.28515625" style="35" customWidth="1"/>
    <col min="29" max="29" width="11" style="35" hidden="1" customWidth="1"/>
    <col min="30" max="30" width="9" style="13" hidden="1" customWidth="1"/>
    <col min="31" max="31" width="5.28515625" style="35" customWidth="1"/>
    <col min="32" max="32" width="11" style="35" hidden="1" customWidth="1"/>
    <col min="33" max="33" width="9" style="13" hidden="1" customWidth="1"/>
    <col min="34" max="34" width="5.28515625" style="35" customWidth="1"/>
    <col min="35" max="35" width="10.7109375" style="35" hidden="1" customWidth="1"/>
    <col min="36" max="36" width="8.7109375" style="13" hidden="1" customWidth="1"/>
    <col min="37" max="37" width="5.28515625" style="35" customWidth="1"/>
    <col min="38" max="38" width="10.140625" style="35" hidden="1" customWidth="1"/>
    <col min="39" max="39" width="8.140625" style="13" hidden="1" customWidth="1"/>
    <col min="40" max="40" width="5.28515625" style="35" customWidth="1"/>
    <col min="41" max="41" width="10.28515625" style="35" hidden="1" customWidth="1"/>
    <col min="42" max="42" width="8.28515625" style="13" hidden="1" customWidth="1"/>
    <col min="43" max="43" width="5.28515625" style="35" customWidth="1"/>
    <col min="44" max="44" width="10.28515625" style="35" hidden="1" customWidth="1"/>
    <col min="45" max="45" width="8.28515625" style="13" hidden="1" customWidth="1"/>
    <col min="46" max="46" width="5.28515625" style="35" customWidth="1"/>
    <col min="47" max="47" width="10" style="35" hidden="1" customWidth="1"/>
    <col min="48" max="48" width="8" style="13" hidden="1" customWidth="1"/>
    <col min="49" max="49" width="5.28515625" style="35" customWidth="1"/>
    <col min="50" max="50" width="10.140625" style="35" hidden="1" customWidth="1"/>
    <col min="51" max="51" width="8.140625" style="13" hidden="1" customWidth="1"/>
    <col min="52" max="52" width="5.28515625" style="35" customWidth="1"/>
    <col min="53" max="53" width="10.28515625" style="35" hidden="1" customWidth="1"/>
    <col min="54" max="54" width="8.28515625" style="13" hidden="1" customWidth="1"/>
    <col min="55" max="55" width="5.28515625" style="35" customWidth="1"/>
    <col min="56" max="56" width="10.28515625" style="35" hidden="1" customWidth="1"/>
    <col min="57" max="57" width="8.28515625" style="13" hidden="1" customWidth="1"/>
    <col min="58" max="58" width="5.28515625" style="35" customWidth="1"/>
    <col min="59" max="59" width="10" style="35" hidden="1" customWidth="1"/>
    <col min="60" max="60" width="8" style="13" hidden="1" customWidth="1"/>
    <col min="61" max="61" width="10.42578125" style="35" customWidth="1"/>
    <col min="62" max="62" width="13.7109375" style="35" hidden="1" customWidth="1"/>
    <col min="63" max="63" width="11.42578125" style="13" hidden="1" customWidth="1"/>
    <col min="64" max="64" width="10.42578125" style="35" customWidth="1"/>
    <col min="65" max="65" width="14" style="35" hidden="1" customWidth="1"/>
    <col min="66" max="66" width="11.85546875" style="13" hidden="1" customWidth="1"/>
    <col min="67" max="67" width="10.42578125" style="13" customWidth="1"/>
    <col min="68" max="69" width="11.85546875" style="13" hidden="1" customWidth="1"/>
    <col min="70" max="70" width="10.42578125" style="13" customWidth="1"/>
    <col min="71" max="72" width="11.85546875" style="13" hidden="1" customWidth="1"/>
    <col min="73" max="73" width="10.42578125" style="13" customWidth="1"/>
    <col min="74" max="75" width="11.85546875" style="13" hidden="1" customWidth="1"/>
    <col min="76" max="76" width="10.42578125" style="13" customWidth="1"/>
    <col min="77" max="78" width="11.85546875" style="13" hidden="1" customWidth="1"/>
    <col min="79" max="79" width="29.42578125" style="35" customWidth="1"/>
    <col min="80" max="85" width="20" style="13" hidden="1" customWidth="1"/>
    <col min="86" max="16384" width="9.140625" style="2"/>
  </cols>
  <sheetData>
    <row r="2" spans="2:85" ht="47.25" thickBot="1">
      <c r="B2" s="11" t="s">
        <v>427</v>
      </c>
      <c r="C2" s="14"/>
      <c r="D2" s="31"/>
      <c r="E2" s="31"/>
      <c r="F2" s="14"/>
      <c r="G2" s="31"/>
      <c r="H2" s="31"/>
      <c r="I2" s="14"/>
      <c r="J2" s="31"/>
      <c r="K2" s="31"/>
      <c r="L2" s="14"/>
      <c r="M2" s="31"/>
      <c r="N2" s="31"/>
      <c r="O2" s="14"/>
      <c r="P2" s="31"/>
      <c r="Q2" s="31"/>
      <c r="R2" s="14"/>
      <c r="S2" s="31"/>
      <c r="T2" s="31"/>
      <c r="U2" s="14"/>
      <c r="V2" s="31"/>
      <c r="W2" s="31"/>
      <c r="X2" s="14"/>
      <c r="Y2" s="31"/>
      <c r="Z2" s="31"/>
      <c r="AA2" s="14"/>
      <c r="AB2" s="31"/>
      <c r="AC2" s="31"/>
      <c r="AD2" s="14"/>
      <c r="AE2" s="31"/>
      <c r="AF2" s="31"/>
      <c r="AG2" s="14"/>
      <c r="AH2" s="31"/>
      <c r="AI2" s="31"/>
      <c r="AJ2" s="14"/>
      <c r="AK2" s="31"/>
      <c r="AL2" s="31"/>
      <c r="AM2" s="14"/>
      <c r="AN2" s="31"/>
      <c r="AO2" s="31"/>
      <c r="AP2" s="14"/>
      <c r="AQ2" s="31"/>
      <c r="AR2" s="31"/>
      <c r="AS2" s="14"/>
      <c r="AT2" s="31"/>
      <c r="AU2" s="31"/>
      <c r="AV2" s="14"/>
      <c r="AW2" s="31"/>
      <c r="AX2" s="31"/>
      <c r="AY2" s="14"/>
      <c r="AZ2" s="31"/>
      <c r="BA2" s="31"/>
      <c r="BB2" s="14"/>
      <c r="BC2" s="31"/>
      <c r="BD2" s="31"/>
      <c r="BE2" s="14"/>
      <c r="BF2" s="31"/>
      <c r="BG2" s="31"/>
      <c r="BH2" s="14"/>
      <c r="BI2" s="31"/>
      <c r="BJ2" s="31"/>
      <c r="BK2" s="14"/>
      <c r="BL2" s="31"/>
      <c r="BM2" s="31"/>
      <c r="BN2" s="14"/>
      <c r="BO2" s="14"/>
      <c r="BP2" s="14"/>
      <c r="BQ2" s="14"/>
      <c r="BR2" s="14"/>
      <c r="BS2" s="14"/>
      <c r="BT2" s="14"/>
      <c r="BU2" s="14"/>
      <c r="BV2" s="14"/>
      <c r="BW2" s="14"/>
      <c r="BX2" s="14"/>
      <c r="BY2" s="14"/>
      <c r="BZ2" s="14"/>
      <c r="CA2" s="31"/>
      <c r="CB2" s="14"/>
      <c r="CC2" s="14"/>
      <c r="CD2" s="14"/>
      <c r="CE2" s="14"/>
      <c r="CF2" s="14"/>
      <c r="CG2" s="14"/>
    </row>
    <row r="4" spans="2:85" ht="15">
      <c r="B4" t="s">
        <v>428</v>
      </c>
      <c r="C4" s="17" t="s">
        <v>429</v>
      </c>
      <c r="D4" s="49" t="s">
        <v>430</v>
      </c>
      <c r="E4" s="49" t="s">
        <v>431</v>
      </c>
      <c r="F4" s="17" t="s">
        <v>432</v>
      </c>
      <c r="G4" s="49" t="s">
        <v>433</v>
      </c>
      <c r="H4" s="49" t="s">
        <v>434</v>
      </c>
      <c r="I4" s="17" t="s">
        <v>435</v>
      </c>
      <c r="J4" s="49" t="s">
        <v>395</v>
      </c>
      <c r="K4" s="49" t="s">
        <v>436</v>
      </c>
      <c r="L4" s="17" t="s">
        <v>437</v>
      </c>
      <c r="M4" s="49" t="s">
        <v>438</v>
      </c>
      <c r="N4" s="49" t="s">
        <v>439</v>
      </c>
      <c r="O4" s="17" t="s">
        <v>440</v>
      </c>
      <c r="P4" s="32" t="s">
        <v>441</v>
      </c>
      <c r="Q4" s="32" t="s">
        <v>442</v>
      </c>
      <c r="R4" s="37" t="s">
        <v>443</v>
      </c>
      <c r="S4" s="49" t="s">
        <v>444</v>
      </c>
      <c r="T4" s="49" t="s">
        <v>445</v>
      </c>
      <c r="U4" s="17" t="s">
        <v>446</v>
      </c>
      <c r="V4" s="49" t="s">
        <v>447</v>
      </c>
      <c r="W4" s="49" t="s">
        <v>448</v>
      </c>
      <c r="X4" s="17" t="s">
        <v>449</v>
      </c>
      <c r="Y4" s="49" t="s">
        <v>450</v>
      </c>
      <c r="Z4" s="49" t="s">
        <v>451</v>
      </c>
      <c r="AA4" s="17" t="s">
        <v>452</v>
      </c>
      <c r="AB4" s="49" t="s">
        <v>453</v>
      </c>
      <c r="AC4" s="49" t="s">
        <v>454</v>
      </c>
      <c r="AD4" s="17" t="s">
        <v>455</v>
      </c>
      <c r="AE4" s="49" t="s">
        <v>456</v>
      </c>
      <c r="AF4" s="49" t="s">
        <v>457</v>
      </c>
      <c r="AG4" s="17" t="s">
        <v>458</v>
      </c>
      <c r="AH4" s="49" t="s">
        <v>459</v>
      </c>
      <c r="AI4" s="49" t="s">
        <v>460</v>
      </c>
      <c r="AJ4" s="17" t="s">
        <v>461</v>
      </c>
      <c r="AK4" s="49" t="s">
        <v>462</v>
      </c>
      <c r="AL4" s="49" t="s">
        <v>463</v>
      </c>
      <c r="AM4" s="17" t="s">
        <v>464</v>
      </c>
      <c r="AN4" s="49" t="s">
        <v>465</v>
      </c>
      <c r="AO4" s="49" t="s">
        <v>466</v>
      </c>
      <c r="AP4" s="17" t="s">
        <v>467</v>
      </c>
      <c r="AQ4" s="49" t="s">
        <v>468</v>
      </c>
      <c r="AR4" s="49" t="s">
        <v>469</v>
      </c>
      <c r="AS4" s="17" t="s">
        <v>470</v>
      </c>
      <c r="AT4" s="49" t="s">
        <v>324</v>
      </c>
      <c r="AU4" s="49" t="s">
        <v>471</v>
      </c>
      <c r="AV4" s="17" t="s">
        <v>472</v>
      </c>
      <c r="AW4" s="49" t="s">
        <v>473</v>
      </c>
      <c r="AX4" s="49" t="s">
        <v>474</v>
      </c>
      <c r="AY4" s="17" t="s">
        <v>475</v>
      </c>
      <c r="AZ4" s="49" t="s">
        <v>476</v>
      </c>
      <c r="BA4" s="49" t="s">
        <v>477</v>
      </c>
      <c r="BB4" s="17" t="s">
        <v>478</v>
      </c>
      <c r="BC4" s="49" t="s">
        <v>479</v>
      </c>
      <c r="BD4" s="49" t="s">
        <v>480</v>
      </c>
      <c r="BE4" s="17" t="s">
        <v>481</v>
      </c>
      <c r="BF4" s="49" t="s">
        <v>482</v>
      </c>
      <c r="BG4" s="49" t="s">
        <v>483</v>
      </c>
      <c r="BH4" s="17" t="s">
        <v>484</v>
      </c>
      <c r="BI4" s="32" t="s">
        <v>18</v>
      </c>
      <c r="BJ4" s="32" t="s">
        <v>485</v>
      </c>
      <c r="BK4" s="37" t="s">
        <v>486</v>
      </c>
      <c r="BL4" s="32" t="s">
        <v>487</v>
      </c>
      <c r="BM4" s="32" t="s">
        <v>488</v>
      </c>
      <c r="BN4" s="37" t="s">
        <v>489</v>
      </c>
      <c r="BO4" s="37" t="s">
        <v>490</v>
      </c>
      <c r="BP4" s="37" t="s">
        <v>491</v>
      </c>
      <c r="BQ4" s="37" t="s">
        <v>492</v>
      </c>
      <c r="BR4" s="37" t="s">
        <v>493</v>
      </c>
      <c r="BS4" s="37" t="s">
        <v>494</v>
      </c>
      <c r="BT4" s="37" t="s">
        <v>495</v>
      </c>
      <c r="BU4" s="37" t="s">
        <v>496</v>
      </c>
      <c r="BV4" s="37" t="s">
        <v>497</v>
      </c>
      <c r="BW4" s="37" t="s">
        <v>498</v>
      </c>
      <c r="BX4" s="37" t="s">
        <v>499</v>
      </c>
      <c r="BY4" s="37" t="s">
        <v>500</v>
      </c>
      <c r="BZ4" s="37" t="s">
        <v>501</v>
      </c>
      <c r="CA4" s="49" t="s">
        <v>502</v>
      </c>
      <c r="CB4" s="17" t="s">
        <v>503</v>
      </c>
      <c r="CC4" s="17" t="s">
        <v>504</v>
      </c>
      <c r="CD4" s="17" t="s">
        <v>505</v>
      </c>
      <c r="CE4" s="17" t="s">
        <v>506</v>
      </c>
      <c r="CF4" s="17" t="s">
        <v>284</v>
      </c>
      <c r="CG4" s="17" t="s">
        <v>377</v>
      </c>
    </row>
    <row r="5" spans="2:85" ht="29.25" thickBot="1">
      <c r="B5" s="18" t="s">
        <v>507</v>
      </c>
      <c r="C5" s="18"/>
      <c r="D5" s="33"/>
      <c r="E5" s="33"/>
      <c r="F5" s="18" t="str">
        <f>IF(Table_Styles[[#This Row],[Font Family]]&lt;&gt;"",Table_Styles[[#This Row],[Font Family]],IF(Table_Styles[[#This Row],[Font Family Default]]&lt;&gt;"",Table_Styles[[#This Row],[Font Family Default]],""))</f>
        <v/>
      </c>
      <c r="G5" s="33"/>
      <c r="H5" s="33"/>
      <c r="I5" s="18" t="str">
        <f>IF(Table_Styles[[#This Row],[Font Size]]&lt;&gt;"",Table_Styles[[#This Row],[Font Size]],IF(Table_Styles[[#This Row],[Font Size Default]]&lt;&gt;"",Table_Styles[[#This Row],[Font Size Default]],""))</f>
        <v/>
      </c>
      <c r="J5" s="33"/>
      <c r="K5" s="33"/>
      <c r="L5" s="18" t="str">
        <f>IF(Table_Styles[[#This Row],[Font Weight]]&lt;&gt;"",Table_Styles[[#This Row],[Font Weight]],IF(Table_Styles[[#This Row],[Font Weight Default]]&lt;&gt;"",Table_Styles[[#This Row],[Font Weight Default]],""))</f>
        <v/>
      </c>
      <c r="M5" s="33"/>
      <c r="N5" s="33"/>
      <c r="O5" s="18" t="str">
        <f>IF(Table_Styles[[#This Row],[Colour]]&lt;&gt;"",Table_Styles[[#This Row],[Colour]],IF(Table_Styles[[#This Row],[Colour Default]]&lt;&gt;"",Table_Styles[[#This Row],[Colour Default]],""))</f>
        <v/>
      </c>
      <c r="P5" s="33"/>
      <c r="Q5" s="33"/>
      <c r="R5" s="18" t="str">
        <f>IF(Table_Styles[[#This Row],[Background]]&lt;&gt;"",Table_Styles[[#This Row],[Background]],IF(Table_Styles[[#This Row],[Background Default]]&lt;&gt;"",Table_Styles[[#This Row],[Background Default]],""))</f>
        <v/>
      </c>
      <c r="S5" s="33"/>
      <c r="T5" s="33"/>
      <c r="U5" s="18" t="str">
        <f>IF(Table_Styles[[#This Row],[Border]]&lt;&gt;"",Table_Styles[[#This Row],[Border]],IF(Table_Styles[[#This Row],[Border Default]]&lt;&gt;"",Table_Styles[[#This Row],[Border Default]],""))</f>
        <v/>
      </c>
      <c r="V5" s="33"/>
      <c r="W5" s="33"/>
      <c r="X5" s="18" t="str">
        <f>IF(Table_Styles[[#This Row],[Border Radius]]&lt;&gt;"",Table_Styles[[#This Row],[Border Radius]],IF(Table_Styles[[#This Row],[Border Radius Default]]&lt;&gt;"",Table_Styles[[#This Row],[Border Radius Default]],""))</f>
        <v/>
      </c>
      <c r="Y5" s="33"/>
      <c r="Z5" s="33"/>
      <c r="AA5" s="18" t="str">
        <f>IF(Table_Styles[[#This Row],[MT]]&lt;&gt;"",Table_Styles[[#This Row],[MT]],IF(Table_Styles[[#This Row],[MT Default]]&lt;&gt;"",Table_Styles[[#This Row],[MT Default]],""))</f>
        <v/>
      </c>
      <c r="AB5" s="33"/>
      <c r="AC5" s="33"/>
      <c r="AD5" s="18" t="str">
        <f>IF(Table_Styles[[#This Row],[MR]]&lt;&gt;"",Table_Styles[[#This Row],[MR]],IF(Table_Styles[[#This Row],[MR Default]]&lt;&gt;"",Table_Styles[[#This Row],[MR Default]],""))</f>
        <v/>
      </c>
      <c r="AE5" s="33"/>
      <c r="AF5" s="33"/>
      <c r="AG5" s="18" t="str">
        <f>IF(Table_Styles[[#This Row],[MB]]&lt;&gt;"",Table_Styles[[#This Row],[MB]],IF(Table_Styles[[#This Row],[MB Default]]&lt;&gt;"",Table_Styles[[#This Row],[MB Default]],""))</f>
        <v/>
      </c>
      <c r="AH5" s="33"/>
      <c r="AI5" s="33"/>
      <c r="AJ5" s="18" t="str">
        <f>IF(Table_Styles[[#This Row],[ML]]&lt;&gt;"",Table_Styles[[#This Row],[ML]],IF(Table_Styles[[#This Row],[ML Default]]&lt;&gt;"",Table_Styles[[#This Row],[ML Default]],""))</f>
        <v/>
      </c>
      <c r="AK5" s="33"/>
      <c r="AL5" s="33"/>
      <c r="AM5" s="18" t="str">
        <f>IF(Table_Styles[[#This Row],[PT]]&lt;&gt;"",Table_Styles[[#This Row],[PT]],IF(Table_Styles[[#This Row],[PT Default]]&lt;&gt;"",Table_Styles[[#This Row],[PT Default]],""))</f>
        <v/>
      </c>
      <c r="AN5" s="33"/>
      <c r="AO5" s="33"/>
      <c r="AP5" s="18" t="str">
        <f>IF(Table_Styles[[#This Row],[PR]]&lt;&gt;"",Table_Styles[[#This Row],[PR]],IF(Table_Styles[[#This Row],[PR Default]]&lt;&gt;"",Table_Styles[[#This Row],[PR Default]],""))</f>
        <v/>
      </c>
      <c r="AQ5" s="33"/>
      <c r="AR5" s="33"/>
      <c r="AS5" s="18" t="str">
        <f>IF(Table_Styles[[#This Row],[PB]]&lt;&gt;"",Table_Styles[[#This Row],[PB]],IF(Table_Styles[[#This Row],[PB Default]]&lt;&gt;"",Table_Styles[[#This Row],[PB Default]],""))</f>
        <v/>
      </c>
      <c r="AT5" s="33"/>
      <c r="AU5" s="33"/>
      <c r="AV5" s="18" t="str">
        <f>IF(Table_Styles[[#This Row],[PL]]&lt;&gt;"",Table_Styles[[#This Row],[PL]],IF(Table_Styles[[#This Row],[PL Default]]&lt;&gt;"",Table_Styles[[#This Row],[PL Default]],""))</f>
        <v/>
      </c>
      <c r="AW5" s="33"/>
      <c r="AX5" s="33"/>
      <c r="AY5" s="18" t="str">
        <f>IF(Table_Styles[[#This Row],[BT]]&lt;&gt;"",Table_Styles[[#This Row],[BT]],IF(Table_Styles[[#This Row],[BT Default]]&lt;&gt;"",Table_Styles[[#This Row],[BT Default]],""))</f>
        <v/>
      </c>
      <c r="AZ5" s="33"/>
      <c r="BA5" s="33"/>
      <c r="BB5" s="18" t="str">
        <f>IF(Table_Styles[[#This Row],[BR]]&lt;&gt;"",Table_Styles[[#This Row],[BR]],IF(Table_Styles[[#This Row],[BR Default]]&lt;&gt;"",Table_Styles[[#This Row],[BR Default]],""))</f>
        <v/>
      </c>
      <c r="BC5" s="33"/>
      <c r="BD5" s="33"/>
      <c r="BE5" s="18" t="str">
        <f>IF(Table_Styles[[#This Row],[BB]]&lt;&gt;"",Table_Styles[[#This Row],[BB]],IF(Table_Styles[[#This Row],[BB Default]]&lt;&gt;"",Table_Styles[[#This Row],[BB Default]],""))</f>
        <v/>
      </c>
      <c r="BF5" s="33"/>
      <c r="BG5" s="33"/>
      <c r="BH5" s="18" t="str">
        <f>IF(Table_Styles[[#This Row],[BL]]&lt;&gt;"",Table_Styles[[#This Row],[BL]],IF(Table_Styles[[#This Row],[BL Default]]&lt;&gt;"",Table_Styles[[#This Row],[BL Default]],""))</f>
        <v/>
      </c>
      <c r="BI5" s="33"/>
      <c r="BJ5" s="33"/>
      <c r="BK5" s="18" t="str">
        <f>IF(Table_Styles[[#This Row],[Width]]&lt;&gt;"",Table_Styles[[#This Row],[Width]],IF(Table_Styles[[#This Row],[Width Default]]&lt;&gt;"",Table_Styles[[#This Row],[Width Default]],""))</f>
        <v/>
      </c>
      <c r="BL5" s="33"/>
      <c r="BM5" s="33"/>
      <c r="BN5" s="18" t="str">
        <f>IF(Table_Styles[[#This Row],[Height]]&lt;&gt;"",Table_Styles[[#This Row],[Height]],IF(Table_Styles[[#This Row],[Height Default]]&lt;&gt;"",Table_Styles[[#This Row],[Height Default]],""))</f>
        <v/>
      </c>
      <c r="BO5" s="18"/>
      <c r="BP5" s="18"/>
      <c r="BQ5" s="18" t="str">
        <f>IF(Table_Styles[[#This Row],[Top]]&lt;&gt;"",Table_Styles[[#This Row],[Top]],IF(Table_Styles[[#This Row],[Top Default]]&lt;&gt;"",Table_Styles[[#This Row],[Top Default]],""))</f>
        <v/>
      </c>
      <c r="BR5" s="18"/>
      <c r="BS5" s="18"/>
      <c r="BT5" s="18" t="str">
        <f>IF(Table_Styles[[#This Row],[Right]]&lt;&gt;"",Table_Styles[[#This Row],[Right]],IF(Table_Styles[[#This Row],[Right Default]]&lt;&gt;"",Table_Styles[[#This Row],[Right Default]],""))</f>
        <v/>
      </c>
      <c r="BU5" s="18"/>
      <c r="BV5" s="18"/>
      <c r="BW5" s="18" t="str">
        <f>IF(Table_Styles[[#This Row],[Bottom]]&lt;&gt;"",Table_Styles[[#This Row],[Bottom]],IF(Table_Styles[[#This Row],[Bottom Default]]&lt;&gt;"",Table_Styles[[#This Row],[Bottom Default]],""))</f>
        <v/>
      </c>
      <c r="BX5" s="18"/>
      <c r="BY5" s="18"/>
      <c r="BZ5" s="18" t="str">
        <f>IF(Table_Styles[[#This Row],[Left]]&lt;&gt;"",Table_Styles[[#This Row],[Left]],IF(Table_Styles[[#This Row],[Left Default]]&lt;&gt;"",Table_Styles[[#This Row],[Left Default]],""))</f>
        <v/>
      </c>
      <c r="CA5" s="33"/>
      <c r="CB5" s="18" t="str">
        <f>IF(AND(Table_Styles[[#This Row],[Selector]]&lt;&gt;"",Table_Styles[[#This Row],[Font Family Used]]&lt;&gt;"",Table_Styles[[#This Row],[Font Weight Used]]&lt;&gt;""),Table_Styles[[#This Row],[Font Family Used]]&amp;" "&amp;Table_Styles[[#This Row],[Font Weight Used]],"")</f>
        <v/>
      </c>
      <c r="CC5" s="18" t="str">
        <f ca="1">IF(AND(Table_Styles[[#This Row],[Selector]],COUNTIF(OFFSET(CC:CC,0,0,ROW()-1,1),"="&amp;Table_Styles[[#This Row],[Font]])=0),Table_Styles[[#This Row],[Font]],"")</f>
        <v/>
      </c>
      <c r="CD5" s="18" t="str">
        <f ca="1">IF(Table_Styles[[#This Row],[Unique Font]]&lt;&gt;"",
"{""fontFamily"":"""&amp;Table_Styles[[#This Row],[Font Family Used]]&amp;""",""fontWeight"":"&amp;Table_Styles[[#This Row],[Font Weight Used]]&amp;"}","")</f>
        <v/>
      </c>
      <c r="CE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8" t="str">
        <f>IF(AND(Table_Styles[[#This Row],[Selector]]&lt;&gt;"", Table_Styles[[#This Row],[Config Properties]]&lt;&gt;""),
Table_Styles[[#This Row],[Selector]]&amp;" { "&amp;Table_Styles[[#This Row],[Config Properties]]&amp;" }","")</f>
        <v/>
      </c>
      <c r="CG5" s="18" t="str">
        <f xml:space="preserve">
SUBSTITUTE(SUBSTITUTE(SUBSTITUTE(SUBSTITUTE(SUBSTITUTE(SUBSTITUTE(SUBSTITUTE(SUBSTITUTE(Table_Styles[[#This Row],[Config]],
" {","{"),
"{ ","{"),
" }","}"),
"} ","}"),
" ,",","),
", ",","),
" :",":"),
": ",":")</f>
        <v/>
      </c>
    </row>
    <row r="6" spans="2:85" ht="21" customHeight="1">
      <c r="B6" s="17" t="s">
        <v>508</v>
      </c>
      <c r="C6" s="17" t="s">
        <v>509</v>
      </c>
      <c r="D6" s="34"/>
      <c r="E6" s="34" t="str">
        <f>Settings_Styling_Font_Body_Text</f>
        <v>Arvo</v>
      </c>
      <c r="F6" s="15" t="str">
        <f>IF(Table_Styles[[#This Row],[Font Family]]&lt;&gt;"",Table_Styles[[#This Row],[Font Family]],IF(Table_Styles[[#This Row],[Font Family Default]]&lt;&gt;"",Table_Styles[[#This Row],[Font Family Default]],""))</f>
        <v>Arvo</v>
      </c>
      <c r="G6" s="34"/>
      <c r="H6" s="87" t="s">
        <v>510</v>
      </c>
      <c r="I6" s="15" t="str">
        <f>IF(Table_Styles[[#This Row],[Font Size]]&lt;&gt;"",Table_Styles[[#This Row],[Font Size]],IF(Table_Styles[[#This Row],[Font Size Default]]&lt;&gt;"",Table_Styles[[#This Row],[Font Size Default]],""))</f>
        <v>15px</v>
      </c>
      <c r="J6" s="34"/>
      <c r="K6" s="34">
        <f>Settings_Styling_Font_Weight_Body_Text</f>
        <v>300</v>
      </c>
      <c r="L6" s="15">
        <f>IF(Table_Styles[[#This Row],[Font Weight]]&lt;&gt;"",Table_Styles[[#This Row],[Font Weight]],IF(Table_Styles[[#This Row],[Font Weight Default]]&lt;&gt;"",Table_Styles[[#This Row],[Font Weight Default]],""))</f>
        <v>300</v>
      </c>
      <c r="M6" s="34"/>
      <c r="N6" s="34" t="str">
        <f>Colour_Foreground_1</f>
        <v>#65686b</v>
      </c>
      <c r="O6" s="15" t="str">
        <f>IF(Table_Styles[[#This Row],[Colour]]&lt;&gt;"",Table_Styles[[#This Row],[Colour]],IF(Table_Styles[[#This Row],[Colour Default]]&lt;&gt;"",Table_Styles[[#This Row],[Colour Default]],""))</f>
        <v>#65686b</v>
      </c>
      <c r="P6" s="34"/>
      <c r="Q6" s="34"/>
      <c r="R6" s="15" t="str">
        <f>IF(Table_Styles[[#This Row],[Background]]&lt;&gt;"",Table_Styles[[#This Row],[Background]],IF(Table_Styles[[#This Row],[Background Default]]&lt;&gt;"",Table_Styles[[#This Row],[Background Default]],""))</f>
        <v/>
      </c>
      <c r="S6" s="34"/>
      <c r="T6" s="34"/>
      <c r="U6" s="15" t="str">
        <f>IF(Table_Styles[[#This Row],[Border]]&lt;&gt;"",Table_Styles[[#This Row],[Border]],IF(Table_Styles[[#This Row],[Border Default]]&lt;&gt;"",Table_Styles[[#This Row],[Border Default]],""))</f>
        <v/>
      </c>
      <c r="V6" s="34"/>
      <c r="W6" s="34"/>
      <c r="X6" s="15" t="str">
        <f>IF(Table_Styles[[#This Row],[Border Radius]]&lt;&gt;"",Table_Styles[[#This Row],[Border Radius]],IF(Table_Styles[[#This Row],[Border Radius Default]]&lt;&gt;"",Table_Styles[[#This Row],[Border Radius Default]],""))</f>
        <v/>
      </c>
      <c r="Y6" s="34"/>
      <c r="Z6" s="34"/>
      <c r="AA6" s="15" t="str">
        <f>IF(Table_Styles[[#This Row],[MT]]&lt;&gt;"",Table_Styles[[#This Row],[MT]],IF(Table_Styles[[#This Row],[MT Default]]&lt;&gt;"",Table_Styles[[#This Row],[MT Default]],""))</f>
        <v/>
      </c>
      <c r="AB6" s="34" t="s">
        <v>76</v>
      </c>
      <c r="AC6" s="34" t="s">
        <v>511</v>
      </c>
      <c r="AD6" s="15" t="str">
        <f>IF(Table_Styles[[#This Row],[MR]]&lt;&gt;"",Table_Styles[[#This Row],[MR]],IF(Table_Styles[[#This Row],[MR Default]]&lt;&gt;"",Table_Styles[[#This Row],[MR Default]],""))</f>
        <v>0</v>
      </c>
      <c r="AE6" s="34"/>
      <c r="AF6" s="34" t="s">
        <v>510</v>
      </c>
      <c r="AG6" s="15" t="str">
        <f>IF(Table_Styles[[#This Row],[MB]]&lt;&gt;"",Table_Styles[[#This Row],[MB]],IF(Table_Styles[[#This Row],[MB Default]]&lt;&gt;"",Table_Styles[[#This Row],[MB Default]],""))</f>
        <v>15px</v>
      </c>
      <c r="AH6" s="34" t="s">
        <v>76</v>
      </c>
      <c r="AI6" s="34" t="s">
        <v>511</v>
      </c>
      <c r="AJ6" s="15" t="str">
        <f>IF(Table_Styles[[#This Row],[ML]]&lt;&gt;"",Table_Styles[[#This Row],[ML]],IF(Table_Styles[[#This Row],[ML Default]]&lt;&gt;"",Table_Styles[[#This Row],[ML Default]],""))</f>
        <v>0</v>
      </c>
      <c r="AK6" s="34"/>
      <c r="AL6" s="34"/>
      <c r="AM6" s="15" t="str">
        <f>IF(Table_Styles[[#This Row],[PT]]&lt;&gt;"",Table_Styles[[#This Row],[PT]],IF(Table_Styles[[#This Row],[PT Default]]&lt;&gt;"",Table_Styles[[#This Row],[PT Default]],""))</f>
        <v/>
      </c>
      <c r="AN6" s="34"/>
      <c r="AO6" s="34"/>
      <c r="AP6" s="15" t="str">
        <f>IF(Table_Styles[[#This Row],[PR]]&lt;&gt;"",Table_Styles[[#This Row],[PR]],IF(Table_Styles[[#This Row],[PR Default]]&lt;&gt;"",Table_Styles[[#This Row],[PR Default]],""))</f>
        <v/>
      </c>
      <c r="AQ6" s="34"/>
      <c r="AR6" s="34"/>
      <c r="AS6" s="15" t="str">
        <f>IF(Table_Styles[[#This Row],[PB]]&lt;&gt;"",Table_Styles[[#This Row],[PB]],IF(Table_Styles[[#This Row],[PB Default]]&lt;&gt;"",Table_Styles[[#This Row],[PB Default]],""))</f>
        <v/>
      </c>
      <c r="AT6" s="34"/>
      <c r="AU6" s="34"/>
      <c r="AV6" s="15" t="str">
        <f>IF(Table_Styles[[#This Row],[PL]]&lt;&gt;"",Table_Styles[[#This Row],[PL]],IF(Table_Styles[[#This Row],[PL Default]]&lt;&gt;"",Table_Styles[[#This Row],[PL Default]],""))</f>
        <v/>
      </c>
      <c r="AW6" s="34"/>
      <c r="AX6" s="34"/>
      <c r="AY6" s="15" t="str">
        <f>IF(Table_Styles[[#This Row],[BT]]&lt;&gt;"",Table_Styles[[#This Row],[BT]],IF(Table_Styles[[#This Row],[BT Default]]&lt;&gt;"",Table_Styles[[#This Row],[BT Default]],""))</f>
        <v/>
      </c>
      <c r="AZ6" s="34"/>
      <c r="BA6" s="34"/>
      <c r="BB6" s="15" t="str">
        <f>IF(Table_Styles[[#This Row],[BR]]&lt;&gt;"",Table_Styles[[#This Row],[BR]],IF(Table_Styles[[#This Row],[BR Default]]&lt;&gt;"",Table_Styles[[#This Row],[BR Default]],""))</f>
        <v/>
      </c>
      <c r="BC6" s="34"/>
      <c r="BD6" s="34"/>
      <c r="BE6" s="15" t="str">
        <f>IF(Table_Styles[[#This Row],[BB]]&lt;&gt;"",Table_Styles[[#This Row],[BB]],IF(Table_Styles[[#This Row],[BB Default]]&lt;&gt;"",Table_Styles[[#This Row],[BB Default]],""))</f>
        <v/>
      </c>
      <c r="BF6" s="34"/>
      <c r="BG6" s="34"/>
      <c r="BH6" s="15" t="str">
        <f>IF(Table_Styles[[#This Row],[BL]]&lt;&gt;"",Table_Styles[[#This Row],[BL]],IF(Table_Styles[[#This Row],[BL Default]]&lt;&gt;"",Table_Styles[[#This Row],[BL Default]],""))</f>
        <v/>
      </c>
      <c r="BI6" s="34"/>
      <c r="BJ6" s="34"/>
      <c r="BK6" s="15" t="str">
        <f>IF(Table_Styles[[#This Row],[Width]]&lt;&gt;"",Table_Styles[[#This Row],[Width]],IF(Table_Styles[[#This Row],[Width Default]]&lt;&gt;"",Table_Styles[[#This Row],[Width Default]],""))</f>
        <v/>
      </c>
      <c r="BL6" s="34"/>
      <c r="BM6" s="34"/>
      <c r="BN6" s="15" t="str">
        <f>IF(Table_Styles[[#This Row],[Height]]&lt;&gt;"",Table_Styles[[#This Row],[Height]],IF(Table_Styles[[#This Row],[Height Default]]&lt;&gt;"",Table_Styles[[#This Row],[Height Default]],""))</f>
        <v/>
      </c>
      <c r="BO6" s="15"/>
      <c r="BP6" s="15"/>
      <c r="BQ6" s="15" t="str">
        <f>IF(Table_Styles[[#This Row],[Top]]&lt;&gt;"",Table_Styles[[#This Row],[Top]],IF(Table_Styles[[#This Row],[Top Default]]&lt;&gt;"",Table_Styles[[#This Row],[Top Default]],""))</f>
        <v/>
      </c>
      <c r="BR6" s="15"/>
      <c r="BS6" s="15"/>
      <c r="BT6" s="15" t="str">
        <f>IF(Table_Styles[[#This Row],[Right]]&lt;&gt;"",Table_Styles[[#This Row],[Right]],IF(Table_Styles[[#This Row],[Right Default]]&lt;&gt;"",Table_Styles[[#This Row],[Right Default]],""))</f>
        <v/>
      </c>
      <c r="BU6" s="15"/>
      <c r="BV6" s="15"/>
      <c r="BW6" s="15" t="str">
        <f>IF(Table_Styles[[#This Row],[Bottom]]&lt;&gt;"",Table_Styles[[#This Row],[Bottom]],IF(Table_Styles[[#This Row],[Bottom Default]]&lt;&gt;"",Table_Styles[[#This Row],[Bottom Default]],""))</f>
        <v/>
      </c>
      <c r="BX6" s="15"/>
      <c r="BY6" s="15"/>
      <c r="BZ6" s="15" t="str">
        <f>IF(Table_Styles[[#This Row],[Left]]&lt;&gt;"",Table_Styles[[#This Row],[Left]],IF(Table_Styles[[#This Row],[Left Default]]&lt;&gt;"",Table_Styles[[#This Row],[Left Default]],""))</f>
        <v/>
      </c>
      <c r="CA6" s="34"/>
      <c r="CB6" s="17" t="str">
        <f>IF(AND(Table_Styles[[#This Row],[Selector]]&lt;&gt;"",Table_Styles[[#This Row],[Font Family Used]]&lt;&gt;"",Table_Styles[[#This Row],[Font Weight Used]]&lt;&gt;""),Table_Styles[[#This Row],[Font Family Used]]&amp;" "&amp;Table_Styles[[#This Row],[Font Weight Used]],"")</f>
        <v>Arvo 300</v>
      </c>
      <c r="CC6" s="17" t="str">
        <f ca="1">IF(AND(Table_Styles[[#This Row],[Selector]],COUNTIF(OFFSET(CC:CC,0,0,ROW()-1,1),"="&amp;Table_Styles[[#This Row],[Font]])=0),Table_Styles[[#This Row],[Font]],"")</f>
        <v>Arvo 300</v>
      </c>
      <c r="CD6" s="17" t="str">
        <f ca="1">IF(Table_Styles[[#This Row],[Unique Font]]&lt;&gt;"",
"{""fontFamily"":"""&amp;Table_Styles[[#This Row],[Font Family Used]]&amp;""",""fontWeight"":"&amp;Table_Styles[[#This Row],[Font Weight Used]]&amp;"}","")</f>
        <v>{"fontFamily":"Arvo","fontWeight":300}</v>
      </c>
      <c r="CE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#65686b;margin-right: 0;margin-bottom: 15px;margin-left: 0</v>
      </c>
      <c r="CF6" s="17" t="str">
        <f>IF(AND(Table_Styles[[#This Row],[Selector]]&lt;&gt;"", Table_Styles[[#This Row],[Config Properties]]&lt;&gt;""),
Table_Styles[[#This Row],[Selector]]&amp;" { "&amp;Table_Styles[[#This Row],[Config Properties]]&amp;" }","")</f>
        <v>body { font-family: 'Arvo';font-size: 15px;font-weight: 300;color: #65686b;margin-right: 0;margin-bottom: 15px;margin-left: 0 }</v>
      </c>
      <c r="CG6" s="17" t="str">
        <f xml:space="preserve">
SUBSTITUTE(SUBSTITUTE(SUBSTITUTE(SUBSTITUTE(SUBSTITUTE(SUBSTITUTE(SUBSTITUTE(SUBSTITUTE(Table_Styles[[#This Row],[Config]],
" {","{"),
"{ ","{"),
" }","}"),
"} ","}"),
" ,",","),
", ",","),
" :",":"),
": ",":")</f>
        <v>body{font-family:'Arvo';font-size:15px;font-weight:300;color:#65686b;margin-right:0;margin-bottom:15px;margin-left:0}</v>
      </c>
    </row>
    <row r="7" spans="2:85" ht="21" customHeight="1">
      <c r="B7" s="17" t="s">
        <v>512</v>
      </c>
      <c r="C7" s="37" t="s">
        <v>513</v>
      </c>
      <c r="D7" s="34"/>
      <c r="E7" s="34"/>
      <c r="F7" s="15" t="str">
        <f>IF(Table_Styles[[#This Row],[Font Family]]&lt;&gt;"",Table_Styles[[#This Row],[Font Family]],IF(Table_Styles[[#This Row],[Font Family Default]]&lt;&gt;"",Table_Styles[[#This Row],[Font Family Default]],""))</f>
        <v/>
      </c>
      <c r="G7" s="34"/>
      <c r="H7" s="34"/>
      <c r="I7" s="15" t="str">
        <f>IF(Table_Styles[[#This Row],[Font Size]]&lt;&gt;"",Table_Styles[[#This Row],[Font Size]],IF(Table_Styles[[#This Row],[Font Size Default]]&lt;&gt;"",Table_Styles[[#This Row],[Font Size Default]],""))</f>
        <v/>
      </c>
      <c r="J7" s="34"/>
      <c r="K7" s="34"/>
      <c r="L7" s="15" t="str">
        <f>IF(Table_Styles[[#This Row],[Font Weight]]&lt;&gt;"",Table_Styles[[#This Row],[Font Weight]],IF(Table_Styles[[#This Row],[Font Weight Default]]&lt;&gt;"",Table_Styles[[#This Row],[Font Weight Default]],""))</f>
        <v/>
      </c>
      <c r="M7" s="34"/>
      <c r="N7" s="34"/>
      <c r="O7" s="15" t="str">
        <f>IF(Table_Styles[[#This Row],[Colour]]&lt;&gt;"",Table_Styles[[#This Row],[Colour]],IF(Table_Styles[[#This Row],[Colour Default]]&lt;&gt;"",Table_Styles[[#This Row],[Colour Default]],""))</f>
        <v/>
      </c>
      <c r="P7" s="34"/>
      <c r="Q7" s="34"/>
      <c r="R7" s="15" t="str">
        <f>IF(Table_Styles[[#This Row],[Background]]&lt;&gt;"",Table_Styles[[#This Row],[Background]],IF(Table_Styles[[#This Row],[Background Default]]&lt;&gt;"",Table_Styles[[#This Row],[Background Default]],""))</f>
        <v/>
      </c>
      <c r="S7" s="34"/>
      <c r="T7" s="34"/>
      <c r="U7" s="15" t="str">
        <f>IF(Table_Styles[[#This Row],[Border]]&lt;&gt;"",Table_Styles[[#This Row],[Border]],IF(Table_Styles[[#This Row],[Border Default]]&lt;&gt;"",Table_Styles[[#This Row],[Border Default]],""))</f>
        <v/>
      </c>
      <c r="V7" s="34"/>
      <c r="W7" s="34"/>
      <c r="X7" s="15" t="str">
        <f>IF(Table_Styles[[#This Row],[Border Radius]]&lt;&gt;"",Table_Styles[[#This Row],[Border Radius]],IF(Table_Styles[[#This Row],[Border Radius Default]]&lt;&gt;"",Table_Styles[[#This Row],[Border Radius Default]],""))</f>
        <v/>
      </c>
      <c r="Y7" s="34"/>
      <c r="Z7" s="34"/>
      <c r="AA7" s="15" t="str">
        <f>IF(Table_Styles[[#This Row],[MT]]&lt;&gt;"",Table_Styles[[#This Row],[MT]],IF(Table_Styles[[#This Row],[MT Default]]&lt;&gt;"",Table_Styles[[#This Row],[MT Default]],""))</f>
        <v/>
      </c>
      <c r="AB7" s="34"/>
      <c r="AC7" s="34"/>
      <c r="AD7" s="15" t="str">
        <f>IF(Table_Styles[[#This Row],[MR]]&lt;&gt;"",Table_Styles[[#This Row],[MR]],IF(Table_Styles[[#This Row],[MR Default]]&lt;&gt;"",Table_Styles[[#This Row],[MR Default]],""))</f>
        <v/>
      </c>
      <c r="AE7" s="34"/>
      <c r="AF7" s="34"/>
      <c r="AG7" s="15" t="str">
        <f>IF(Table_Styles[[#This Row],[MB]]&lt;&gt;"",Table_Styles[[#This Row],[MB]],IF(Table_Styles[[#This Row],[MB Default]]&lt;&gt;"",Table_Styles[[#This Row],[MB Default]],""))</f>
        <v/>
      </c>
      <c r="AH7" s="34"/>
      <c r="AI7" s="34"/>
      <c r="AJ7" s="15" t="str">
        <f>IF(Table_Styles[[#This Row],[ML]]&lt;&gt;"",Table_Styles[[#This Row],[ML]],IF(Table_Styles[[#This Row],[ML Default]]&lt;&gt;"",Table_Styles[[#This Row],[ML Default]],""))</f>
        <v/>
      </c>
      <c r="AK7" s="34"/>
      <c r="AL7" s="34"/>
      <c r="AM7" s="15" t="str">
        <f>IF(Table_Styles[[#This Row],[PT]]&lt;&gt;"",Table_Styles[[#This Row],[PT]],IF(Table_Styles[[#This Row],[PT Default]]&lt;&gt;"",Table_Styles[[#This Row],[PT Default]],""))</f>
        <v/>
      </c>
      <c r="AN7" s="34"/>
      <c r="AO7" s="34"/>
      <c r="AP7" s="15" t="str">
        <f>IF(Table_Styles[[#This Row],[PR]]&lt;&gt;"",Table_Styles[[#This Row],[PR]],IF(Table_Styles[[#This Row],[PR Default]]&lt;&gt;"",Table_Styles[[#This Row],[PR Default]],""))</f>
        <v/>
      </c>
      <c r="AQ7" s="34"/>
      <c r="AR7" s="34"/>
      <c r="AS7" s="15" t="str">
        <f>IF(Table_Styles[[#This Row],[PB]]&lt;&gt;"",Table_Styles[[#This Row],[PB]],IF(Table_Styles[[#This Row],[PB Default]]&lt;&gt;"",Table_Styles[[#This Row],[PB Default]],""))</f>
        <v/>
      </c>
      <c r="AT7" s="34"/>
      <c r="AU7" s="34"/>
      <c r="AV7" s="15" t="str">
        <f>IF(Table_Styles[[#This Row],[PL]]&lt;&gt;"",Table_Styles[[#This Row],[PL]],IF(Table_Styles[[#This Row],[PL Default]]&lt;&gt;"",Table_Styles[[#This Row],[PL Default]],""))</f>
        <v/>
      </c>
      <c r="AW7" s="34"/>
      <c r="AX7" s="34"/>
      <c r="AY7" s="15" t="str">
        <f>IF(Table_Styles[[#This Row],[BT]]&lt;&gt;"",Table_Styles[[#This Row],[BT]],IF(Table_Styles[[#This Row],[BT Default]]&lt;&gt;"",Table_Styles[[#This Row],[BT Default]],""))</f>
        <v/>
      </c>
      <c r="AZ7" s="34"/>
      <c r="BA7" s="34"/>
      <c r="BB7" s="15" t="str">
        <f>IF(Table_Styles[[#This Row],[BR]]&lt;&gt;"",Table_Styles[[#This Row],[BR]],IF(Table_Styles[[#This Row],[BR Default]]&lt;&gt;"",Table_Styles[[#This Row],[BR Default]],""))</f>
        <v/>
      </c>
      <c r="BC7" s="34"/>
      <c r="BD7" s="34"/>
      <c r="BE7" s="15" t="str">
        <f>IF(Table_Styles[[#This Row],[BB]]&lt;&gt;"",Table_Styles[[#This Row],[BB]],IF(Table_Styles[[#This Row],[BB Default]]&lt;&gt;"",Table_Styles[[#This Row],[BB Default]],""))</f>
        <v/>
      </c>
      <c r="BF7" s="34"/>
      <c r="BG7" s="34"/>
      <c r="BH7" s="15" t="str">
        <f>IF(Table_Styles[[#This Row],[BL]]&lt;&gt;"",Table_Styles[[#This Row],[BL]],IF(Table_Styles[[#This Row],[BL Default]]&lt;&gt;"",Table_Styles[[#This Row],[BL Default]],""))</f>
        <v/>
      </c>
      <c r="BI7" s="34"/>
      <c r="BJ7" s="34"/>
      <c r="BK7" s="15" t="str">
        <f>IF(Table_Styles[[#This Row],[Width]]&lt;&gt;"",Table_Styles[[#This Row],[Width]],IF(Table_Styles[[#This Row],[Width Default]]&lt;&gt;"",Table_Styles[[#This Row],[Width Default]],""))</f>
        <v/>
      </c>
      <c r="BL7" s="34"/>
      <c r="BM7" s="34"/>
      <c r="BN7" s="15" t="str">
        <f>IF(Table_Styles[[#This Row],[Height]]&lt;&gt;"",Table_Styles[[#This Row],[Height]],IF(Table_Styles[[#This Row],[Height Default]]&lt;&gt;"",Table_Styles[[#This Row],[Height Default]],""))</f>
        <v/>
      </c>
      <c r="BO7" s="15"/>
      <c r="BP7" s="15"/>
      <c r="BQ7" s="15" t="str">
        <f>IF(Table_Styles[[#This Row],[Top]]&lt;&gt;"",Table_Styles[[#This Row],[Top]],IF(Table_Styles[[#This Row],[Top Default]]&lt;&gt;"",Table_Styles[[#This Row],[Top Default]],""))</f>
        <v/>
      </c>
      <c r="BR7" s="15"/>
      <c r="BS7" s="15"/>
      <c r="BT7" s="15" t="str">
        <f>IF(Table_Styles[[#This Row],[Right]]&lt;&gt;"",Table_Styles[[#This Row],[Right]],IF(Table_Styles[[#This Row],[Right Default]]&lt;&gt;"",Table_Styles[[#This Row],[Right Default]],""))</f>
        <v/>
      </c>
      <c r="BU7" s="15"/>
      <c r="BV7" s="15"/>
      <c r="BW7" s="15" t="str">
        <f>IF(Table_Styles[[#This Row],[Bottom]]&lt;&gt;"",Table_Styles[[#This Row],[Bottom]],IF(Table_Styles[[#This Row],[Bottom Default]]&lt;&gt;"",Table_Styles[[#This Row],[Bottom Default]],""))</f>
        <v/>
      </c>
      <c r="BX7" s="15"/>
      <c r="BY7" s="15"/>
      <c r="BZ7" s="15" t="str">
        <f>IF(Table_Styles[[#This Row],[Left]]&lt;&gt;"",Table_Styles[[#This Row],[Left]],IF(Table_Styles[[#This Row],[Left Default]]&lt;&gt;"",Table_Styles[[#This Row],[Left Default]],""))</f>
        <v/>
      </c>
      <c r="CA7" s="34"/>
      <c r="CB7" s="17" t="str">
        <f>IF(AND(Table_Styles[[#This Row],[Selector]]&lt;&gt;"",Table_Styles[[#This Row],[Font Family Used]]&lt;&gt;"",Table_Styles[[#This Row],[Font Weight Used]]&lt;&gt;""),Table_Styles[[#This Row],[Font Family Used]]&amp;" "&amp;Table_Styles[[#This Row],[Font Weight Used]],"")</f>
        <v/>
      </c>
      <c r="CC7" s="17" t="str">
        <f ca="1">IF(AND(Table_Styles[[#This Row],[Selector]],COUNTIF(OFFSET(CC:CC,0,0,ROW()-1,1),"="&amp;Table_Styles[[#This Row],[Font]])=0),Table_Styles[[#This Row],[Font]],"")</f>
        <v/>
      </c>
      <c r="CD7" s="17" t="str">
        <f ca="1">IF(Table_Styles[[#This Row],[Unique Font]]&lt;&gt;"",
"{""fontFamily"":"""&amp;Table_Styles[[#This Row],[Font Family Used]]&amp;""",""fontWeight"":"&amp;Table_Styles[[#This Row],[Font Weight Used]]&amp;"}","")</f>
        <v/>
      </c>
      <c r="CE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7" t="str">
        <f>IF(AND(Table_Styles[[#This Row],[Selector]]&lt;&gt;"", Table_Styles[[#This Row],[Config Properties]]&lt;&gt;""),
Table_Styles[[#This Row],[Selector]]&amp;" { "&amp;Table_Styles[[#This Row],[Config Properties]]&amp;" }","")</f>
        <v/>
      </c>
      <c r="CG7" s="17" t="str">
        <f xml:space="preserve">
SUBSTITUTE(SUBSTITUTE(SUBSTITUTE(SUBSTITUTE(SUBSTITUTE(SUBSTITUTE(SUBSTITUTE(SUBSTITUTE(Table_Styles[[#This Row],[Config]],
" {","{"),
"{ ","{"),
" }","}"),
"} ","}"),
" ,",","),
", ",","),
" :",":"),
": ",":")</f>
        <v/>
      </c>
    </row>
    <row r="8" spans="2:85" ht="21" customHeight="1">
      <c r="B8" s="17" t="s">
        <v>514</v>
      </c>
      <c r="C8" s="17" t="s">
        <v>515</v>
      </c>
      <c r="D8" s="34"/>
      <c r="E8" s="34" t="str">
        <f>Settings_Styling_Font_Headings</f>
        <v>Arvo</v>
      </c>
      <c r="F8" s="15" t="str">
        <f>IF(Table_Styles[[#This Row],[Font Family]]&lt;&gt;"",Table_Styles[[#This Row],[Font Family]],IF(Table_Styles[[#This Row],[Font Family Default]]&lt;&gt;"",Table_Styles[[#This Row],[Font Family Default]],""))</f>
        <v>Arvo</v>
      </c>
      <c r="G8" s="34"/>
      <c r="H8" s="34" t="s">
        <v>516</v>
      </c>
      <c r="I8" s="15" t="str">
        <f>IF(Table_Styles[[#This Row],[Font Size]]&lt;&gt;"",Table_Styles[[#This Row],[Font Size]],IF(Table_Styles[[#This Row],[Font Size Default]]&lt;&gt;"",Table_Styles[[#This Row],[Font Size Default]],""))</f>
        <v>45px</v>
      </c>
      <c r="J8" s="34"/>
      <c r="K8" s="34">
        <f>Settings_Styling_Font_Weight_Headings</f>
        <v>700</v>
      </c>
      <c r="L8" s="15">
        <f>IF(Table_Styles[[#This Row],[Font Weight]]&lt;&gt;"",Table_Styles[[#This Row],[Font Weight]],IF(Table_Styles[[#This Row],[Font Weight Default]]&lt;&gt;"",Table_Styles[[#This Row],[Font Weight Default]],""))</f>
        <v>700</v>
      </c>
      <c r="M8" s="15" t="str">
        <f>Colour_Accent_1</f>
        <v>#006ac6</v>
      </c>
      <c r="N8" s="34" t="str">
        <f>Colour_Foreground_1</f>
        <v>#65686b</v>
      </c>
      <c r="O8" s="15" t="str">
        <f>IF(Table_Styles[[#This Row],[Colour]]&lt;&gt;"",Table_Styles[[#This Row],[Colour]],IF(Table_Styles[[#This Row],[Colour Default]]&lt;&gt;"",Table_Styles[[#This Row],[Colour Default]],""))</f>
        <v>#006ac6</v>
      </c>
      <c r="P8" s="34"/>
      <c r="Q8" s="34"/>
      <c r="R8" s="15" t="str">
        <f>IF(Table_Styles[[#This Row],[Background]]&lt;&gt;"",Table_Styles[[#This Row],[Background]],IF(Table_Styles[[#This Row],[Background Default]]&lt;&gt;"",Table_Styles[[#This Row],[Background Default]],""))</f>
        <v/>
      </c>
      <c r="S8" s="34"/>
      <c r="T8" s="34"/>
      <c r="U8" s="15" t="str">
        <f>IF(Table_Styles[[#This Row],[Border]]&lt;&gt;"",Table_Styles[[#This Row],[Border]],IF(Table_Styles[[#This Row],[Border Default]]&lt;&gt;"",Table_Styles[[#This Row],[Border Default]],""))</f>
        <v/>
      </c>
      <c r="V8" s="34"/>
      <c r="W8" s="34"/>
      <c r="X8" s="15" t="str">
        <f>IF(Table_Styles[[#This Row],[Border Radius]]&lt;&gt;"",Table_Styles[[#This Row],[Border Radius]],IF(Table_Styles[[#This Row],[Border Radius Default]]&lt;&gt;"",Table_Styles[[#This Row],[Border Radius Default]],""))</f>
        <v/>
      </c>
      <c r="Y8" s="34"/>
      <c r="Z8" s="34" t="s">
        <v>517</v>
      </c>
      <c r="AA8" s="15" t="str">
        <f>IF(Table_Styles[[#This Row],[MT]]&lt;&gt;"",Table_Styles[[#This Row],[MT]],IF(Table_Styles[[#This Row],[MT Default]]&lt;&gt;"",Table_Styles[[#This Row],[MT Default]],""))</f>
        <v>40px</v>
      </c>
      <c r="AB8" s="34"/>
      <c r="AC8" s="34" t="s">
        <v>511</v>
      </c>
      <c r="AD8" s="15" t="str">
        <f>IF(Table_Styles[[#This Row],[MR]]&lt;&gt;"",Table_Styles[[#This Row],[MR]],IF(Table_Styles[[#This Row],[MR Default]]&lt;&gt;"",Table_Styles[[#This Row],[MR Default]],""))</f>
        <v>30px</v>
      </c>
      <c r="AE8" s="34"/>
      <c r="AF8" s="34" t="s">
        <v>517</v>
      </c>
      <c r="AG8" s="15" t="str">
        <f>IF(Table_Styles[[#This Row],[MB]]&lt;&gt;"",Table_Styles[[#This Row],[MB]],IF(Table_Styles[[#This Row],[MB Default]]&lt;&gt;"",Table_Styles[[#This Row],[MB Default]],""))</f>
        <v>40px</v>
      </c>
      <c r="AH8" s="34"/>
      <c r="AI8" s="34" t="s">
        <v>511</v>
      </c>
      <c r="AJ8" s="15" t="str">
        <f>IF(Table_Styles[[#This Row],[ML]]&lt;&gt;"",Table_Styles[[#This Row],[ML]],IF(Table_Styles[[#This Row],[ML Default]]&lt;&gt;"",Table_Styles[[#This Row],[ML Default]],""))</f>
        <v>30px</v>
      </c>
      <c r="AK8" s="34"/>
      <c r="AL8" s="34"/>
      <c r="AM8" s="15" t="str">
        <f>IF(Table_Styles[[#This Row],[PT]]&lt;&gt;"",Table_Styles[[#This Row],[PT]],IF(Table_Styles[[#This Row],[PT Default]]&lt;&gt;"",Table_Styles[[#This Row],[PT Default]],""))</f>
        <v/>
      </c>
      <c r="AN8" s="34"/>
      <c r="AO8" s="34"/>
      <c r="AP8" s="15" t="str">
        <f>IF(Table_Styles[[#This Row],[PR]]&lt;&gt;"",Table_Styles[[#This Row],[PR]],IF(Table_Styles[[#This Row],[PR Default]]&lt;&gt;"",Table_Styles[[#This Row],[PR Default]],""))</f>
        <v/>
      </c>
      <c r="AQ8" s="34"/>
      <c r="AR8" s="34"/>
      <c r="AS8" s="15" t="str">
        <f>IF(Table_Styles[[#This Row],[PB]]&lt;&gt;"",Table_Styles[[#This Row],[PB]],IF(Table_Styles[[#This Row],[PB Default]]&lt;&gt;"",Table_Styles[[#This Row],[PB Default]],""))</f>
        <v/>
      </c>
      <c r="AT8" s="34"/>
      <c r="AU8" s="34"/>
      <c r="AV8" s="15" t="str">
        <f>IF(Table_Styles[[#This Row],[PL]]&lt;&gt;"",Table_Styles[[#This Row],[PL]],IF(Table_Styles[[#This Row],[PL Default]]&lt;&gt;"",Table_Styles[[#This Row],[PL Default]],""))</f>
        <v/>
      </c>
      <c r="AW8" s="34"/>
      <c r="AX8" s="34"/>
      <c r="AY8" s="15" t="str">
        <f>IF(Table_Styles[[#This Row],[BT]]&lt;&gt;"",Table_Styles[[#This Row],[BT]],IF(Table_Styles[[#This Row],[BT Default]]&lt;&gt;"",Table_Styles[[#This Row],[BT Default]],""))</f>
        <v/>
      </c>
      <c r="AZ8" s="34"/>
      <c r="BA8" s="34"/>
      <c r="BB8" s="15" t="str">
        <f>IF(Table_Styles[[#This Row],[BR]]&lt;&gt;"",Table_Styles[[#This Row],[BR]],IF(Table_Styles[[#This Row],[BR Default]]&lt;&gt;"",Table_Styles[[#This Row],[BR Default]],""))</f>
        <v/>
      </c>
      <c r="BC8" s="34"/>
      <c r="BD8" s="34"/>
      <c r="BE8" s="15" t="str">
        <f>IF(Table_Styles[[#This Row],[BB]]&lt;&gt;"",Table_Styles[[#This Row],[BB]],IF(Table_Styles[[#This Row],[BB Default]]&lt;&gt;"",Table_Styles[[#This Row],[BB Default]],""))</f>
        <v/>
      </c>
      <c r="BF8" s="34"/>
      <c r="BG8" s="34"/>
      <c r="BH8" s="15" t="str">
        <f>IF(Table_Styles[[#This Row],[BL]]&lt;&gt;"",Table_Styles[[#This Row],[BL]],IF(Table_Styles[[#This Row],[BL Default]]&lt;&gt;"",Table_Styles[[#This Row],[BL Default]],""))</f>
        <v/>
      </c>
      <c r="BI8" s="34"/>
      <c r="BJ8" s="34"/>
      <c r="BK8" s="15" t="str">
        <f>IF(Table_Styles[[#This Row],[Width]]&lt;&gt;"",Table_Styles[[#This Row],[Width]],IF(Table_Styles[[#This Row],[Width Default]]&lt;&gt;"",Table_Styles[[#This Row],[Width Default]],""))</f>
        <v/>
      </c>
      <c r="BL8" s="34"/>
      <c r="BM8" s="34"/>
      <c r="BN8" s="15" t="str">
        <f>IF(Table_Styles[[#This Row],[Height]]&lt;&gt;"",Table_Styles[[#This Row],[Height]],IF(Table_Styles[[#This Row],[Height Default]]&lt;&gt;"",Table_Styles[[#This Row],[Height Default]],""))</f>
        <v/>
      </c>
      <c r="BO8" s="15"/>
      <c r="BP8" s="15"/>
      <c r="BQ8" s="15" t="str">
        <f>IF(Table_Styles[[#This Row],[Top]]&lt;&gt;"",Table_Styles[[#This Row],[Top]],IF(Table_Styles[[#This Row],[Top Default]]&lt;&gt;"",Table_Styles[[#This Row],[Top Default]],""))</f>
        <v/>
      </c>
      <c r="BR8" s="15"/>
      <c r="BS8" s="15"/>
      <c r="BT8" s="15" t="str">
        <f>IF(Table_Styles[[#This Row],[Right]]&lt;&gt;"",Table_Styles[[#This Row],[Right]],IF(Table_Styles[[#This Row],[Right Default]]&lt;&gt;"",Table_Styles[[#This Row],[Right Default]],""))</f>
        <v/>
      </c>
      <c r="BU8" s="15"/>
      <c r="BV8" s="15"/>
      <c r="BW8" s="15" t="str">
        <f>IF(Table_Styles[[#This Row],[Bottom]]&lt;&gt;"",Table_Styles[[#This Row],[Bottom]],IF(Table_Styles[[#This Row],[Bottom Default]]&lt;&gt;"",Table_Styles[[#This Row],[Bottom Default]],""))</f>
        <v/>
      </c>
      <c r="BX8" s="15"/>
      <c r="BY8" s="15"/>
      <c r="BZ8" s="15" t="str">
        <f>IF(Table_Styles[[#This Row],[Left]]&lt;&gt;"",Table_Styles[[#This Row],[Left]],IF(Table_Styles[[#This Row],[Left Default]]&lt;&gt;"",Table_Styles[[#This Row],[Left Default]],""))</f>
        <v/>
      </c>
      <c r="CA8" s="34"/>
      <c r="CB8" s="17" t="str">
        <f>IF(AND(Table_Styles[[#This Row],[Selector]]&lt;&gt;"",Table_Styles[[#This Row],[Font Family Used]]&lt;&gt;"",Table_Styles[[#This Row],[Font Weight Used]]&lt;&gt;""),Table_Styles[[#This Row],[Font Family Used]]&amp;" "&amp;Table_Styles[[#This Row],[Font Weight Used]],"")</f>
        <v>Arvo 700</v>
      </c>
      <c r="CC8" s="17" t="str">
        <f ca="1">IF(AND(Table_Styles[[#This Row],[Selector]],COUNTIF(OFFSET(CC:CC,0,0,ROW()-1,1),"="&amp;Table_Styles[[#This Row],[Font]])=0),Table_Styles[[#This Row],[Font]],"")</f>
        <v>Arvo 700</v>
      </c>
      <c r="CD8" s="17" t="str">
        <f ca="1">IF(Table_Styles[[#This Row],[Unique Font]]&lt;&gt;"",
"{""fontFamily"":"""&amp;Table_Styles[[#This Row],[Font Family Used]]&amp;""",""fontWeight"":"&amp;Table_Styles[[#This Row],[Font Weight Used]]&amp;"}","")</f>
        <v>{"fontFamily":"Arvo","fontWeight":700}</v>
      </c>
      <c r="CE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45px;font-weight: 700;color: #006ac6;margin-top: 40px;margin-right: 30px;margin-bottom: 40px;margin-left: 30px</v>
      </c>
      <c r="CF8" s="17" t="str">
        <f>IF(AND(Table_Styles[[#This Row],[Selector]]&lt;&gt;"", Table_Styles[[#This Row],[Config Properties]]&lt;&gt;""),
Table_Styles[[#This Row],[Selector]]&amp;" { "&amp;Table_Styles[[#This Row],[Config Properties]]&amp;" }","")</f>
        <v>h1 { font-family: 'Arvo';font-size: 45px;font-weight: 700;color: #006ac6;margin-top: 40px;margin-right: 30px;margin-bottom: 40px;margin-left: 30px }</v>
      </c>
      <c r="CG8" s="17" t="str">
        <f xml:space="preserve">
SUBSTITUTE(SUBSTITUTE(SUBSTITUTE(SUBSTITUTE(SUBSTITUTE(SUBSTITUTE(SUBSTITUTE(SUBSTITUTE(Table_Styles[[#This Row],[Config]],
" {","{"),
"{ ","{"),
" }","}"),
"} ","}"),
" ,",","),
", ",","),
" :",":"),
": ",":")</f>
        <v>h1{font-family:'Arvo';font-size:45px;font-weight:700;color:#006ac6;margin-top:40px;margin-right:30px;margin-bottom:40px;margin-left:30px}</v>
      </c>
    </row>
    <row r="9" spans="2:85" ht="21" customHeight="1">
      <c r="B9" s="17" t="s">
        <v>518</v>
      </c>
      <c r="C9" s="37" t="s">
        <v>519</v>
      </c>
      <c r="D9" s="34"/>
      <c r="E9" s="34" t="str">
        <f>Settings_Styling_Font_Body_Text</f>
        <v>Arvo</v>
      </c>
      <c r="F9" s="15" t="str">
        <f>IF(Table_Styles[[#This Row],[Font Family]]&lt;&gt;"",Table_Styles[[#This Row],[Font Family]],IF(Table_Styles[[#This Row],[Font Family Default]]&lt;&gt;"",Table_Styles[[#This Row],[Font Family Default]],""))</f>
        <v>Arvo</v>
      </c>
      <c r="G9" s="34"/>
      <c r="H9" s="34"/>
      <c r="I9" s="15" t="str">
        <f>IF(Table_Styles[[#This Row],[Font Size]]&lt;&gt;"",Table_Styles[[#This Row],[Font Size]],IF(Table_Styles[[#This Row],[Font Size Default]]&lt;&gt;"",Table_Styles[[#This Row],[Font Size Default]],""))</f>
        <v/>
      </c>
      <c r="J9" s="34"/>
      <c r="K9" s="34">
        <f>Settings_Styling_Font_Weight_Body_Text</f>
        <v>300</v>
      </c>
      <c r="L9" s="15">
        <f>IF(Table_Styles[[#This Row],[Font Weight]]&lt;&gt;"",Table_Styles[[#This Row],[Font Weight]],IF(Table_Styles[[#This Row],[Font Weight Default]]&lt;&gt;"",Table_Styles[[#This Row],[Font Weight Default]],""))</f>
        <v>300</v>
      </c>
      <c r="M9" s="34"/>
      <c r="N9" s="34"/>
      <c r="O9" s="15" t="str">
        <f>IF(Table_Styles[[#This Row],[Colour]]&lt;&gt;"",Table_Styles[[#This Row],[Colour]],IF(Table_Styles[[#This Row],[Colour Default]]&lt;&gt;"",Table_Styles[[#This Row],[Colour Default]],""))</f>
        <v/>
      </c>
      <c r="P9" s="34"/>
      <c r="Q9" s="34"/>
      <c r="R9" s="15" t="str">
        <f>IF(Table_Styles[[#This Row],[Background]]&lt;&gt;"",Table_Styles[[#This Row],[Background]],IF(Table_Styles[[#This Row],[Background Default]]&lt;&gt;"",Table_Styles[[#This Row],[Background Default]],""))</f>
        <v/>
      </c>
      <c r="S9" s="34"/>
      <c r="T9" s="34"/>
      <c r="U9" s="15" t="str">
        <f>IF(Table_Styles[[#This Row],[Border]]&lt;&gt;"",Table_Styles[[#This Row],[Border]],IF(Table_Styles[[#This Row],[Border Default]]&lt;&gt;"",Table_Styles[[#This Row],[Border Default]],""))</f>
        <v/>
      </c>
      <c r="V9" s="34"/>
      <c r="W9" s="34"/>
      <c r="X9" s="15" t="str">
        <f>IF(Table_Styles[[#This Row],[Border Radius]]&lt;&gt;"",Table_Styles[[#This Row],[Border Radius]],IF(Table_Styles[[#This Row],[Border Radius Default]]&lt;&gt;"",Table_Styles[[#This Row],[Border Radius Default]],""))</f>
        <v/>
      </c>
      <c r="Y9" s="34"/>
      <c r="Z9" s="34"/>
      <c r="AA9" s="15" t="str">
        <f>IF(Table_Styles[[#This Row],[MT]]&lt;&gt;"",Table_Styles[[#This Row],[MT]],IF(Table_Styles[[#This Row],[MT Default]]&lt;&gt;"",Table_Styles[[#This Row],[MT Default]],""))</f>
        <v/>
      </c>
      <c r="AB9" s="34"/>
      <c r="AC9" s="34"/>
      <c r="AD9" s="15" t="str">
        <f>IF(Table_Styles[[#This Row],[MR]]&lt;&gt;"",Table_Styles[[#This Row],[MR]],IF(Table_Styles[[#This Row],[MR Default]]&lt;&gt;"",Table_Styles[[#This Row],[MR Default]],""))</f>
        <v/>
      </c>
      <c r="AE9" s="34"/>
      <c r="AF9" s="34"/>
      <c r="AG9" s="15" t="str">
        <f>IF(Table_Styles[[#This Row],[MB]]&lt;&gt;"",Table_Styles[[#This Row],[MB]],IF(Table_Styles[[#This Row],[MB Default]]&lt;&gt;"",Table_Styles[[#This Row],[MB Default]],""))</f>
        <v/>
      </c>
      <c r="AH9" s="34"/>
      <c r="AI9" s="34"/>
      <c r="AJ9" s="15" t="str">
        <f>IF(Table_Styles[[#This Row],[ML]]&lt;&gt;"",Table_Styles[[#This Row],[ML]],IF(Table_Styles[[#This Row],[ML Default]]&lt;&gt;"",Table_Styles[[#This Row],[ML Default]],""))</f>
        <v/>
      </c>
      <c r="AK9" s="34"/>
      <c r="AL9" s="34"/>
      <c r="AM9" s="15" t="str">
        <f>IF(Table_Styles[[#This Row],[PT]]&lt;&gt;"",Table_Styles[[#This Row],[PT]],IF(Table_Styles[[#This Row],[PT Default]]&lt;&gt;"",Table_Styles[[#This Row],[PT Default]],""))</f>
        <v/>
      </c>
      <c r="AN9" s="34"/>
      <c r="AO9" s="34"/>
      <c r="AP9" s="15" t="str">
        <f>IF(Table_Styles[[#This Row],[PR]]&lt;&gt;"",Table_Styles[[#This Row],[PR]],IF(Table_Styles[[#This Row],[PR Default]]&lt;&gt;"",Table_Styles[[#This Row],[PR Default]],""))</f>
        <v/>
      </c>
      <c r="AQ9" s="34"/>
      <c r="AR9" s="34"/>
      <c r="AS9" s="15" t="str">
        <f>IF(Table_Styles[[#This Row],[PB]]&lt;&gt;"",Table_Styles[[#This Row],[PB]],IF(Table_Styles[[#This Row],[PB Default]]&lt;&gt;"",Table_Styles[[#This Row],[PB Default]],""))</f>
        <v/>
      </c>
      <c r="AT9" s="34"/>
      <c r="AU9" s="34"/>
      <c r="AV9" s="15" t="str">
        <f>IF(Table_Styles[[#This Row],[PL]]&lt;&gt;"",Table_Styles[[#This Row],[PL]],IF(Table_Styles[[#This Row],[PL Default]]&lt;&gt;"",Table_Styles[[#This Row],[PL Default]],""))</f>
        <v/>
      </c>
      <c r="AW9" s="34"/>
      <c r="AX9" s="34"/>
      <c r="AY9" s="15" t="str">
        <f>IF(Table_Styles[[#This Row],[BT]]&lt;&gt;"",Table_Styles[[#This Row],[BT]],IF(Table_Styles[[#This Row],[BT Default]]&lt;&gt;"",Table_Styles[[#This Row],[BT Default]],""))</f>
        <v/>
      </c>
      <c r="AZ9" s="34"/>
      <c r="BA9" s="34"/>
      <c r="BB9" s="15" t="str">
        <f>IF(Table_Styles[[#This Row],[BR]]&lt;&gt;"",Table_Styles[[#This Row],[BR]],IF(Table_Styles[[#This Row],[BR Default]]&lt;&gt;"",Table_Styles[[#This Row],[BR Default]],""))</f>
        <v/>
      </c>
      <c r="BC9" s="34"/>
      <c r="BD9" s="34"/>
      <c r="BE9" s="15" t="str">
        <f>IF(Table_Styles[[#This Row],[BB]]&lt;&gt;"",Table_Styles[[#This Row],[BB]],IF(Table_Styles[[#This Row],[BB Default]]&lt;&gt;"",Table_Styles[[#This Row],[BB Default]],""))</f>
        <v/>
      </c>
      <c r="BF9" s="34"/>
      <c r="BG9" s="34"/>
      <c r="BH9" s="15" t="str">
        <f>IF(Table_Styles[[#This Row],[BL]]&lt;&gt;"",Table_Styles[[#This Row],[BL]],IF(Table_Styles[[#This Row],[BL Default]]&lt;&gt;"",Table_Styles[[#This Row],[BL Default]],""))</f>
        <v/>
      </c>
      <c r="BI9" s="34"/>
      <c r="BJ9" s="34"/>
      <c r="BK9" s="15" t="str">
        <f>IF(Table_Styles[[#This Row],[Width]]&lt;&gt;"",Table_Styles[[#This Row],[Width]],IF(Table_Styles[[#This Row],[Width Default]]&lt;&gt;"",Table_Styles[[#This Row],[Width Default]],""))</f>
        <v/>
      </c>
      <c r="BL9" s="34"/>
      <c r="BM9" s="34"/>
      <c r="BN9" s="15" t="str">
        <f>IF(Table_Styles[[#This Row],[Height]]&lt;&gt;"",Table_Styles[[#This Row],[Height]],IF(Table_Styles[[#This Row],[Height Default]]&lt;&gt;"",Table_Styles[[#This Row],[Height Default]],""))</f>
        <v/>
      </c>
      <c r="BO9" s="15"/>
      <c r="BP9" s="15"/>
      <c r="BQ9" s="15" t="str">
        <f>IF(Table_Styles[[#This Row],[Top]]&lt;&gt;"",Table_Styles[[#This Row],[Top]],IF(Table_Styles[[#This Row],[Top Default]]&lt;&gt;"",Table_Styles[[#This Row],[Top Default]],""))</f>
        <v/>
      </c>
      <c r="BR9" s="15"/>
      <c r="BS9" s="15"/>
      <c r="BT9" s="15" t="str">
        <f>IF(Table_Styles[[#This Row],[Right]]&lt;&gt;"",Table_Styles[[#This Row],[Right]],IF(Table_Styles[[#This Row],[Right Default]]&lt;&gt;"",Table_Styles[[#This Row],[Right Default]],""))</f>
        <v/>
      </c>
      <c r="BU9" s="15"/>
      <c r="BV9" s="15"/>
      <c r="BW9" s="15" t="str">
        <f>IF(Table_Styles[[#This Row],[Bottom]]&lt;&gt;"",Table_Styles[[#This Row],[Bottom]],IF(Table_Styles[[#This Row],[Bottom Default]]&lt;&gt;"",Table_Styles[[#This Row],[Bottom Default]],""))</f>
        <v/>
      </c>
      <c r="BX9" s="15"/>
      <c r="BY9" s="15"/>
      <c r="BZ9" s="15" t="str">
        <f>IF(Table_Styles[[#This Row],[Left]]&lt;&gt;"",Table_Styles[[#This Row],[Left]],IF(Table_Styles[[#This Row],[Left Default]]&lt;&gt;"",Table_Styles[[#This Row],[Left Default]],""))</f>
        <v/>
      </c>
      <c r="CA9" s="34"/>
      <c r="CB9" s="17" t="str">
        <f>IF(AND(Table_Styles[[#This Row],[Selector]]&lt;&gt;"",Table_Styles[[#This Row],[Font Family Used]]&lt;&gt;"",Table_Styles[[#This Row],[Font Weight Used]]&lt;&gt;""),Table_Styles[[#This Row],[Font Family Used]]&amp;" "&amp;Table_Styles[[#This Row],[Font Weight Used]],"")</f>
        <v>Arvo 300</v>
      </c>
      <c r="CC9" s="17" t="str">
        <f ca="1">IF(AND(Table_Styles[[#This Row],[Selector]],COUNTIF(OFFSET(CC:CC,0,0,ROW()-1,1),"="&amp;Table_Styles[[#This Row],[Font]])=0),Table_Styles[[#This Row],[Font]],"")</f>
        <v/>
      </c>
      <c r="CD9" s="17" t="str">
        <f ca="1">IF(Table_Styles[[#This Row],[Unique Font]]&lt;&gt;"",
"{""fontFamily"":"""&amp;Table_Styles[[#This Row],[Font Family Used]]&amp;""",""fontWeight"":"&amp;Table_Styles[[#This Row],[Font Weight Used]]&amp;"}","")</f>
        <v/>
      </c>
      <c r="CE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v>
      </c>
      <c r="CF9" s="17" t="str">
        <f>IF(AND(Table_Styles[[#This Row],[Selector]]&lt;&gt;"", Table_Styles[[#This Row],[Config Properties]]&lt;&gt;""),
Table_Styles[[#This Row],[Selector]]&amp;" { "&amp;Table_Styles[[#This Row],[Config Properties]]&amp;" }","")</f>
        <v>aside#sidebar { font-family: 'Arvo';font-weight: 300 }</v>
      </c>
      <c r="CG9" s="17" t="str">
        <f xml:space="preserve">
SUBSTITUTE(SUBSTITUTE(SUBSTITUTE(SUBSTITUTE(SUBSTITUTE(SUBSTITUTE(SUBSTITUTE(SUBSTITUTE(Table_Styles[[#This Row],[Config]],
" {","{"),
"{ ","{"),
" }","}"),
"} ","}"),
" ,",","),
", ",","),
" :",":"),
": ",":")</f>
        <v>aside#sidebar{font-family:'Arvo';font-weight:300}</v>
      </c>
    </row>
    <row r="10" spans="2:85" ht="21" customHeight="1">
      <c r="B10" s="17" t="s">
        <v>520</v>
      </c>
      <c r="C10" s="17" t="s">
        <v>521</v>
      </c>
      <c r="D10" s="34"/>
      <c r="E10" s="34"/>
      <c r="F10" s="15" t="str">
        <f>IF(Table_Styles[[#This Row],[Font Family]]&lt;&gt;"",Table_Styles[[#This Row],[Font Family]],IF(Table_Styles[[#This Row],[Font Family Default]]&lt;&gt;"",Table_Styles[[#This Row],[Font Family Default]],""))</f>
        <v/>
      </c>
      <c r="G10" s="34"/>
      <c r="H10" s="34"/>
      <c r="I10" s="15" t="str">
        <f>IF(Table_Styles[[#This Row],[Font Size]]&lt;&gt;"",Table_Styles[[#This Row],[Font Size]],IF(Table_Styles[[#This Row],[Font Size Default]]&lt;&gt;"",Table_Styles[[#This Row],[Font Size Default]],""))</f>
        <v/>
      </c>
      <c r="J10" s="34"/>
      <c r="K10" s="34"/>
      <c r="L10" s="15" t="str">
        <f>IF(Table_Styles[[#This Row],[Font Weight]]&lt;&gt;"",Table_Styles[[#This Row],[Font Weight]],IF(Table_Styles[[#This Row],[Font Weight Default]]&lt;&gt;"",Table_Styles[[#This Row],[Font Weight Default]],""))</f>
        <v/>
      </c>
      <c r="M10" s="34"/>
      <c r="N10" s="34"/>
      <c r="O10" s="15" t="str">
        <f>IF(Table_Styles[[#This Row],[Colour]]&lt;&gt;"",Table_Styles[[#This Row],[Colour]],IF(Table_Styles[[#This Row],[Colour Default]]&lt;&gt;"",Table_Styles[[#This Row],[Colour Default]],""))</f>
        <v/>
      </c>
      <c r="P10" s="34"/>
      <c r="Q10" s="34"/>
      <c r="R10" s="15" t="str">
        <f>IF(Table_Styles[[#This Row],[Background]]&lt;&gt;"",Table_Styles[[#This Row],[Background]],IF(Table_Styles[[#This Row],[Background Default]]&lt;&gt;"",Table_Styles[[#This Row],[Background Default]],""))</f>
        <v/>
      </c>
      <c r="S10" s="34"/>
      <c r="T10" s="34"/>
      <c r="U10" s="15" t="str">
        <f>IF(Table_Styles[[#This Row],[Border]]&lt;&gt;"",Table_Styles[[#This Row],[Border]],IF(Table_Styles[[#This Row],[Border Default]]&lt;&gt;"",Table_Styles[[#This Row],[Border Default]],""))</f>
        <v/>
      </c>
      <c r="V10" s="34"/>
      <c r="W10" s="34"/>
      <c r="X10" s="15" t="str">
        <f>IF(Table_Styles[[#This Row],[Border Radius]]&lt;&gt;"",Table_Styles[[#This Row],[Border Radius]],IF(Table_Styles[[#This Row],[Border Radius Default]]&lt;&gt;"",Table_Styles[[#This Row],[Border Radius Default]],""))</f>
        <v/>
      </c>
      <c r="Y10" s="34"/>
      <c r="Z10" s="34"/>
      <c r="AA10" s="15" t="str">
        <f>IF(Table_Styles[[#This Row],[MT]]&lt;&gt;"",Table_Styles[[#This Row],[MT]],IF(Table_Styles[[#This Row],[MT Default]]&lt;&gt;"",Table_Styles[[#This Row],[MT Default]],""))</f>
        <v/>
      </c>
      <c r="AB10" s="34"/>
      <c r="AC10" s="34"/>
      <c r="AD10" s="15" t="str">
        <f>IF(Table_Styles[[#This Row],[MR]]&lt;&gt;"",Table_Styles[[#This Row],[MR]],IF(Table_Styles[[#This Row],[MR Default]]&lt;&gt;"",Table_Styles[[#This Row],[MR Default]],""))</f>
        <v/>
      </c>
      <c r="AE10" s="34"/>
      <c r="AF10" s="34"/>
      <c r="AG10" s="15" t="str">
        <f>IF(Table_Styles[[#This Row],[MB]]&lt;&gt;"",Table_Styles[[#This Row],[MB]],IF(Table_Styles[[#This Row],[MB Default]]&lt;&gt;"",Table_Styles[[#This Row],[MB Default]],""))</f>
        <v/>
      </c>
      <c r="AH10" s="34"/>
      <c r="AI10" s="34"/>
      <c r="AJ10" s="15" t="str">
        <f>IF(Table_Styles[[#This Row],[ML]]&lt;&gt;"",Table_Styles[[#This Row],[ML]],IF(Table_Styles[[#This Row],[ML Default]]&lt;&gt;"",Table_Styles[[#This Row],[ML Default]],""))</f>
        <v/>
      </c>
      <c r="AK10" s="34"/>
      <c r="AL10" s="34"/>
      <c r="AM10" s="15" t="str">
        <f>IF(Table_Styles[[#This Row],[PT]]&lt;&gt;"",Table_Styles[[#This Row],[PT]],IF(Table_Styles[[#This Row],[PT Default]]&lt;&gt;"",Table_Styles[[#This Row],[PT Default]],""))</f>
        <v/>
      </c>
      <c r="AN10" s="34"/>
      <c r="AO10" s="34"/>
      <c r="AP10" s="15" t="str">
        <f>IF(Table_Styles[[#This Row],[PR]]&lt;&gt;"",Table_Styles[[#This Row],[PR]],IF(Table_Styles[[#This Row],[PR Default]]&lt;&gt;"",Table_Styles[[#This Row],[PR Default]],""))</f>
        <v/>
      </c>
      <c r="AQ10" s="34"/>
      <c r="AR10" s="34"/>
      <c r="AS10" s="15" t="str">
        <f>IF(Table_Styles[[#This Row],[PB]]&lt;&gt;"",Table_Styles[[#This Row],[PB]],IF(Table_Styles[[#This Row],[PB Default]]&lt;&gt;"",Table_Styles[[#This Row],[PB Default]],""))</f>
        <v/>
      </c>
      <c r="AT10" s="34"/>
      <c r="AU10" s="34"/>
      <c r="AV10" s="15" t="str">
        <f>IF(Table_Styles[[#This Row],[PL]]&lt;&gt;"",Table_Styles[[#This Row],[PL]],IF(Table_Styles[[#This Row],[PL Default]]&lt;&gt;"",Table_Styles[[#This Row],[PL Default]],""))</f>
        <v/>
      </c>
      <c r="AW10" s="34"/>
      <c r="AX10" s="34"/>
      <c r="AY10" s="15" t="str">
        <f>IF(Table_Styles[[#This Row],[BT]]&lt;&gt;"",Table_Styles[[#This Row],[BT]],IF(Table_Styles[[#This Row],[BT Default]]&lt;&gt;"",Table_Styles[[#This Row],[BT Default]],""))</f>
        <v/>
      </c>
      <c r="AZ10" s="34"/>
      <c r="BA10" s="34"/>
      <c r="BB10" s="15" t="str">
        <f>IF(Table_Styles[[#This Row],[BR]]&lt;&gt;"",Table_Styles[[#This Row],[BR]],IF(Table_Styles[[#This Row],[BR Default]]&lt;&gt;"",Table_Styles[[#This Row],[BR Default]],""))</f>
        <v/>
      </c>
      <c r="BC10" s="34"/>
      <c r="BD10" s="34"/>
      <c r="BE10" s="15" t="str">
        <f>IF(Table_Styles[[#This Row],[BB]]&lt;&gt;"",Table_Styles[[#This Row],[BB]],IF(Table_Styles[[#This Row],[BB Default]]&lt;&gt;"",Table_Styles[[#This Row],[BB Default]],""))</f>
        <v/>
      </c>
      <c r="BF10" s="34"/>
      <c r="BG10" s="34"/>
      <c r="BH10" s="15" t="str">
        <f>IF(Table_Styles[[#This Row],[BL]]&lt;&gt;"",Table_Styles[[#This Row],[BL]],IF(Table_Styles[[#This Row],[BL Default]]&lt;&gt;"",Table_Styles[[#This Row],[BL Default]],""))</f>
        <v/>
      </c>
      <c r="BI10" s="34"/>
      <c r="BJ10" s="34"/>
      <c r="BK10" s="15" t="str">
        <f>IF(Table_Styles[[#This Row],[Width]]&lt;&gt;"",Table_Styles[[#This Row],[Width]],IF(Table_Styles[[#This Row],[Width Default]]&lt;&gt;"",Table_Styles[[#This Row],[Width Default]],""))</f>
        <v/>
      </c>
      <c r="BL10" s="34"/>
      <c r="BM10" s="34"/>
      <c r="BN10" s="15" t="str">
        <f>IF(Table_Styles[[#This Row],[Height]]&lt;&gt;"",Table_Styles[[#This Row],[Height]],IF(Table_Styles[[#This Row],[Height Default]]&lt;&gt;"",Table_Styles[[#This Row],[Height Default]],""))</f>
        <v/>
      </c>
      <c r="BO10" s="15"/>
      <c r="BP10" s="15"/>
      <c r="BQ10" s="15" t="str">
        <f>IF(Table_Styles[[#This Row],[Top]]&lt;&gt;"",Table_Styles[[#This Row],[Top]],IF(Table_Styles[[#This Row],[Top Default]]&lt;&gt;"",Table_Styles[[#This Row],[Top Default]],""))</f>
        <v/>
      </c>
      <c r="BR10" s="15"/>
      <c r="BS10" s="15"/>
      <c r="BT10" s="15" t="str">
        <f>IF(Table_Styles[[#This Row],[Right]]&lt;&gt;"",Table_Styles[[#This Row],[Right]],IF(Table_Styles[[#This Row],[Right Default]]&lt;&gt;"",Table_Styles[[#This Row],[Right Default]],""))</f>
        <v/>
      </c>
      <c r="BU10" s="15"/>
      <c r="BV10" s="15"/>
      <c r="BW10" s="15" t="str">
        <f>IF(Table_Styles[[#This Row],[Bottom]]&lt;&gt;"",Table_Styles[[#This Row],[Bottom]],IF(Table_Styles[[#This Row],[Bottom Default]]&lt;&gt;"",Table_Styles[[#This Row],[Bottom Default]],""))</f>
        <v/>
      </c>
      <c r="BX10" s="15"/>
      <c r="BY10" s="15"/>
      <c r="BZ10" s="15" t="str">
        <f>IF(Table_Styles[[#This Row],[Left]]&lt;&gt;"",Table_Styles[[#This Row],[Left]],IF(Table_Styles[[#This Row],[Left Default]]&lt;&gt;"",Table_Styles[[#This Row],[Left Default]],""))</f>
        <v/>
      </c>
      <c r="CA10" s="34"/>
      <c r="CB10" s="17" t="str">
        <f>IF(AND(Table_Styles[[#This Row],[Selector]]&lt;&gt;"",Table_Styles[[#This Row],[Font Family Used]]&lt;&gt;"",Table_Styles[[#This Row],[Font Weight Used]]&lt;&gt;""),Table_Styles[[#This Row],[Font Family Used]]&amp;" "&amp;Table_Styles[[#This Row],[Font Weight Used]],"")</f>
        <v/>
      </c>
      <c r="CC10" s="17" t="str">
        <f ca="1">IF(AND(Table_Styles[[#This Row],[Selector]],COUNTIF(OFFSET(CC:CC,0,0,ROW()-1,1),"="&amp;Table_Styles[[#This Row],[Font]])=0),Table_Styles[[#This Row],[Font]],"")</f>
        <v/>
      </c>
      <c r="CD10" s="17" t="str">
        <f ca="1">IF(Table_Styles[[#This Row],[Unique Font]]&lt;&gt;"",
"{""fontFamily"":"""&amp;Table_Styles[[#This Row],[Font Family Used]]&amp;""",""fontWeight"":"&amp;Table_Styles[[#This Row],[Font Weight Used]]&amp;"}","")</f>
        <v/>
      </c>
      <c r="CE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7" t="str">
        <f>IF(AND(Table_Styles[[#This Row],[Selector]]&lt;&gt;"", Table_Styles[[#This Row],[Config Properties]]&lt;&gt;""),
Table_Styles[[#This Row],[Selector]]&amp;" { "&amp;Table_Styles[[#This Row],[Config Properties]]&amp;" }","")</f>
        <v/>
      </c>
      <c r="CG10" s="17" t="str">
        <f xml:space="preserve">
SUBSTITUTE(SUBSTITUTE(SUBSTITUTE(SUBSTITUTE(SUBSTITUTE(SUBSTITUTE(SUBSTITUTE(SUBSTITUTE(Table_Styles[[#This Row],[Config]],
" {","{"),
"{ ","{"),
" }","}"),
"} ","}"),
" ,",","),
", ",","),
" :",":"),
": ",":")</f>
        <v/>
      </c>
    </row>
    <row r="11" spans="2:85" ht="21" customHeight="1">
      <c r="B11" s="17" t="s">
        <v>522</v>
      </c>
      <c r="C11" s="37" t="s">
        <v>523</v>
      </c>
      <c r="D11" s="34"/>
      <c r="E11" s="34"/>
      <c r="F11" s="15" t="str">
        <f>IF(Table_Styles[[#This Row],[Font Family]]&lt;&gt;"",Table_Styles[[#This Row],[Font Family]],IF(Table_Styles[[#This Row],[Font Family Default]]&lt;&gt;"",Table_Styles[[#This Row],[Font Family Default]],""))</f>
        <v/>
      </c>
      <c r="G11" s="34"/>
      <c r="H11" s="34"/>
      <c r="I11" s="15" t="str">
        <f>IF(Table_Styles[[#This Row],[Font Size]]&lt;&gt;"",Table_Styles[[#This Row],[Font Size]],IF(Table_Styles[[#This Row],[Font Size Default]]&lt;&gt;"",Table_Styles[[#This Row],[Font Size Default]],""))</f>
        <v/>
      </c>
      <c r="J11" s="34"/>
      <c r="K11" s="34"/>
      <c r="L11" s="15" t="str">
        <f>IF(Table_Styles[[#This Row],[Font Weight]]&lt;&gt;"",Table_Styles[[#This Row],[Font Weight]],IF(Table_Styles[[#This Row],[Font Weight Default]]&lt;&gt;"",Table_Styles[[#This Row],[Font Weight Default]],""))</f>
        <v/>
      </c>
      <c r="M11" s="34"/>
      <c r="N11" s="34"/>
      <c r="O11" s="15" t="str">
        <f>IF(Table_Styles[[#This Row],[Colour]]&lt;&gt;"",Table_Styles[[#This Row],[Colour]],IF(Table_Styles[[#This Row],[Colour Default]]&lt;&gt;"",Table_Styles[[#This Row],[Colour Default]],""))</f>
        <v/>
      </c>
      <c r="P11" s="34"/>
      <c r="Q11" s="34" t="str">
        <f>Colour_Background_2</f>
        <v>#f3f3f3</v>
      </c>
      <c r="R11" s="15" t="str">
        <f>IF(Table_Styles[[#This Row],[Background]]&lt;&gt;"",Table_Styles[[#This Row],[Background]],IF(Table_Styles[[#This Row],[Background Default]]&lt;&gt;"",Table_Styles[[#This Row],[Background Default]],""))</f>
        <v>#f3f3f3</v>
      </c>
      <c r="S11" s="34"/>
      <c r="T11" s="34"/>
      <c r="U11" s="15" t="str">
        <f>IF(Table_Styles[[#This Row],[Border]]&lt;&gt;"",Table_Styles[[#This Row],[Border]],IF(Table_Styles[[#This Row],[Border Default]]&lt;&gt;"",Table_Styles[[#This Row],[Border Default]],""))</f>
        <v/>
      </c>
      <c r="V11" s="34"/>
      <c r="W11" s="34"/>
      <c r="X11" s="15" t="str">
        <f>IF(Table_Styles[[#This Row],[Border Radius]]&lt;&gt;"",Table_Styles[[#This Row],[Border Radius]],IF(Table_Styles[[#This Row],[Border Radius Default]]&lt;&gt;"",Table_Styles[[#This Row],[Border Radius Default]],""))</f>
        <v/>
      </c>
      <c r="Y11" s="34"/>
      <c r="Z11" s="34"/>
      <c r="AA11" s="15" t="str">
        <f>IF(Table_Styles[[#This Row],[MT]]&lt;&gt;"",Table_Styles[[#This Row],[MT]],IF(Table_Styles[[#This Row],[MT Default]]&lt;&gt;"",Table_Styles[[#This Row],[MT Default]],""))</f>
        <v/>
      </c>
      <c r="AB11" s="34"/>
      <c r="AC11" s="34"/>
      <c r="AD11" s="15" t="str">
        <f>IF(Table_Styles[[#This Row],[MR]]&lt;&gt;"",Table_Styles[[#This Row],[MR]],IF(Table_Styles[[#This Row],[MR Default]]&lt;&gt;"",Table_Styles[[#This Row],[MR Default]],""))</f>
        <v/>
      </c>
      <c r="AE11" s="34"/>
      <c r="AF11" s="34" t="s">
        <v>511</v>
      </c>
      <c r="AG11" s="15" t="str">
        <f>IF(Table_Styles[[#This Row],[MB]]&lt;&gt;"",Table_Styles[[#This Row],[MB]],IF(Table_Styles[[#This Row],[MB Default]]&lt;&gt;"",Table_Styles[[#This Row],[MB Default]],""))</f>
        <v>30px</v>
      </c>
      <c r="AH11" s="34"/>
      <c r="AI11" s="34"/>
      <c r="AJ11" s="15" t="str">
        <f>IF(Table_Styles[[#This Row],[ML]]&lt;&gt;"",Table_Styles[[#This Row],[ML]],IF(Table_Styles[[#This Row],[ML Default]]&lt;&gt;"",Table_Styles[[#This Row],[ML Default]],""))</f>
        <v/>
      </c>
      <c r="AK11" s="34"/>
      <c r="AL11" s="36" t="s">
        <v>524</v>
      </c>
      <c r="AM11" s="15" t="str">
        <f>IF(Table_Styles[[#This Row],[PT]]&lt;&gt;"",Table_Styles[[#This Row],[PT]],IF(Table_Styles[[#This Row],[PT Default]]&lt;&gt;"",Table_Styles[[#This Row],[PT Default]],""))</f>
        <v>23px</v>
      </c>
      <c r="AN11" s="34"/>
      <c r="AO11" s="36" t="s">
        <v>511</v>
      </c>
      <c r="AP11" s="15" t="str">
        <f>IF(Table_Styles[[#This Row],[PR]]&lt;&gt;"",Table_Styles[[#This Row],[PR]],IF(Table_Styles[[#This Row],[PR Default]]&lt;&gt;"",Table_Styles[[#This Row],[PR Default]],""))</f>
        <v>30px</v>
      </c>
      <c r="AQ11" s="34"/>
      <c r="AR11" s="36" t="s">
        <v>525</v>
      </c>
      <c r="AS11" s="15" t="str">
        <f>IF(Table_Styles[[#This Row],[PB]]&lt;&gt;"",Table_Styles[[#This Row],[PB]],IF(Table_Styles[[#This Row],[PB Default]]&lt;&gt;"",Table_Styles[[#This Row],[PB Default]],""))</f>
        <v>20px</v>
      </c>
      <c r="AT11" s="34"/>
      <c r="AU11" s="36" t="s">
        <v>511</v>
      </c>
      <c r="AV11" s="15" t="str">
        <f>IF(Table_Styles[[#This Row],[PL]]&lt;&gt;"",Table_Styles[[#This Row],[PL]],IF(Table_Styles[[#This Row],[PL Default]]&lt;&gt;"",Table_Styles[[#This Row],[PL Default]],""))</f>
        <v>30px</v>
      </c>
      <c r="AW11" s="34"/>
      <c r="AX11" s="34"/>
      <c r="AY11" s="15" t="str">
        <f>IF(Table_Styles[[#This Row],[BT]]&lt;&gt;"",Table_Styles[[#This Row],[BT]],IF(Table_Styles[[#This Row],[BT Default]]&lt;&gt;"",Table_Styles[[#This Row],[BT Default]],""))</f>
        <v/>
      </c>
      <c r="AZ11" s="34"/>
      <c r="BA11" s="34"/>
      <c r="BB11" s="15" t="str">
        <f>IF(Table_Styles[[#This Row],[BR]]&lt;&gt;"",Table_Styles[[#This Row],[BR]],IF(Table_Styles[[#This Row],[BR Default]]&lt;&gt;"",Table_Styles[[#This Row],[BR Default]],""))</f>
        <v/>
      </c>
      <c r="BC11" s="34"/>
      <c r="BD11" s="34"/>
      <c r="BE11" s="15" t="str">
        <f>IF(Table_Styles[[#This Row],[BB]]&lt;&gt;"",Table_Styles[[#This Row],[BB]],IF(Table_Styles[[#This Row],[BB Default]]&lt;&gt;"",Table_Styles[[#This Row],[BB Default]],""))</f>
        <v/>
      </c>
      <c r="BF11" s="34"/>
      <c r="BG11" s="34"/>
      <c r="BH11" s="15" t="str">
        <f>IF(Table_Styles[[#This Row],[BL]]&lt;&gt;"",Table_Styles[[#This Row],[BL]],IF(Table_Styles[[#This Row],[BL Default]]&lt;&gt;"",Table_Styles[[#This Row],[BL Default]],""))</f>
        <v/>
      </c>
      <c r="BI11" s="34"/>
      <c r="BJ11" s="34"/>
      <c r="BK11" s="15" t="str">
        <f>IF(Table_Styles[[#This Row],[Width]]&lt;&gt;"",Table_Styles[[#This Row],[Width]],IF(Table_Styles[[#This Row],[Width Default]]&lt;&gt;"",Table_Styles[[#This Row],[Width Default]],""))</f>
        <v/>
      </c>
      <c r="BL11" s="34"/>
      <c r="BM11" s="34"/>
      <c r="BN11" s="15" t="str">
        <f>IF(Table_Styles[[#This Row],[Height]]&lt;&gt;"",Table_Styles[[#This Row],[Height]],IF(Table_Styles[[#This Row],[Height Default]]&lt;&gt;"",Table_Styles[[#This Row],[Height Default]],""))</f>
        <v/>
      </c>
      <c r="BO11" s="15"/>
      <c r="BP11" s="15"/>
      <c r="BQ11" s="15" t="str">
        <f>IF(Table_Styles[[#This Row],[Top]]&lt;&gt;"",Table_Styles[[#This Row],[Top]],IF(Table_Styles[[#This Row],[Top Default]]&lt;&gt;"",Table_Styles[[#This Row],[Top Default]],""))</f>
        <v/>
      </c>
      <c r="BR11" s="15"/>
      <c r="BS11" s="15"/>
      <c r="BT11" s="15" t="str">
        <f>IF(Table_Styles[[#This Row],[Right]]&lt;&gt;"",Table_Styles[[#This Row],[Right]],IF(Table_Styles[[#This Row],[Right Default]]&lt;&gt;"",Table_Styles[[#This Row],[Right Default]],""))</f>
        <v/>
      </c>
      <c r="BU11" s="15"/>
      <c r="BV11" s="15"/>
      <c r="BW11" s="15" t="str">
        <f>IF(Table_Styles[[#This Row],[Bottom]]&lt;&gt;"",Table_Styles[[#This Row],[Bottom]],IF(Table_Styles[[#This Row],[Bottom Default]]&lt;&gt;"",Table_Styles[[#This Row],[Bottom Default]],""))</f>
        <v/>
      </c>
      <c r="BX11" s="15"/>
      <c r="BY11" s="15"/>
      <c r="BZ11" s="15" t="str">
        <f>IF(Table_Styles[[#This Row],[Left]]&lt;&gt;"",Table_Styles[[#This Row],[Left]],IF(Table_Styles[[#This Row],[Left Default]]&lt;&gt;"",Table_Styles[[#This Row],[Left Default]],""))</f>
        <v/>
      </c>
      <c r="CA11" s="34"/>
      <c r="CB11" s="17" t="str">
        <f>IF(AND(Table_Styles[[#This Row],[Selector]]&lt;&gt;"",Table_Styles[[#This Row],[Font Family Used]]&lt;&gt;"",Table_Styles[[#This Row],[Font Weight Used]]&lt;&gt;""),Table_Styles[[#This Row],[Font Family Used]]&amp;" "&amp;Table_Styles[[#This Row],[Font Weight Used]],"")</f>
        <v/>
      </c>
      <c r="CC11" s="17" t="str">
        <f ca="1">IF(AND(Table_Styles[[#This Row],[Selector]],COUNTIF(OFFSET(CC:CC,0,0,ROW()-1,1),"="&amp;Table_Styles[[#This Row],[Font]])=0),Table_Styles[[#This Row],[Font]],"")</f>
        <v/>
      </c>
      <c r="CD11" s="17" t="str">
        <f ca="1">IF(Table_Styles[[#This Row],[Unique Font]]&lt;&gt;"",
"{""fontFamily"":"""&amp;Table_Styles[[#This Row],[Font Family Used]]&amp;""",""fontWeight"":"&amp;Table_Styles[[#This Row],[Font Weight Used]]&amp;"}","")</f>
        <v/>
      </c>
      <c r="CE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#f3f3f3;margin-bottom: 30px;padding-top: 23px;padding-right: 30px;padding-bottom: 20px;padding-left: 30px</v>
      </c>
      <c r="CF11" s="17" t="str">
        <f>IF(AND(Table_Styles[[#This Row],[Selector]]&lt;&gt;"", Table_Styles[[#This Row],[Config Properties]]&lt;&gt;""),
Table_Styles[[#This Row],[Selector]]&amp;" { "&amp;Table_Styles[[#This Row],[Config Properties]]&amp;" }","")</f>
        <v>article { background: #f3f3f3;margin-bottom: 30px;padding-top: 23px;padding-right: 30px;padding-bottom: 20px;padding-left: 30px }</v>
      </c>
      <c r="CG11" s="17" t="str">
        <f xml:space="preserve">
SUBSTITUTE(SUBSTITUTE(SUBSTITUTE(SUBSTITUTE(SUBSTITUTE(SUBSTITUTE(SUBSTITUTE(SUBSTITUTE(Table_Styles[[#This Row],[Config]],
" {","{"),
"{ ","{"),
" }","}"),
"} ","}"),
" ,",","),
", ",","),
" :",":"),
": ",":")</f>
        <v>article{background:#f3f3f3;margin-bottom:30px;padding-top:23px;padding-right:30px;padding-bottom:20px;padding-left:30px}</v>
      </c>
    </row>
    <row r="12" spans="2:85" ht="21" customHeight="1">
      <c r="B12" s="17" t="s">
        <v>526</v>
      </c>
      <c r="C12" s="37" t="s">
        <v>527</v>
      </c>
      <c r="D12" s="34"/>
      <c r="E12" s="34"/>
      <c r="F12" s="15" t="str">
        <f>IF(Table_Styles[[#This Row],[Font Family]]&lt;&gt;"",Table_Styles[[#This Row],[Font Family]],IF(Table_Styles[[#This Row],[Font Family Default]]&lt;&gt;"",Table_Styles[[#This Row],[Font Family Default]],""))</f>
        <v/>
      </c>
      <c r="G12" s="34"/>
      <c r="H12" s="34"/>
      <c r="I12" s="15" t="str">
        <f>IF(Table_Styles[[#This Row],[Font Size]]&lt;&gt;"",Table_Styles[[#This Row],[Font Size]],IF(Table_Styles[[#This Row],[Font Size Default]]&lt;&gt;"",Table_Styles[[#This Row],[Font Size Default]],""))</f>
        <v/>
      </c>
      <c r="J12" s="34"/>
      <c r="K12" s="34"/>
      <c r="L12" s="15" t="str">
        <f>IF(Table_Styles[[#This Row],[Font Weight]]&lt;&gt;"",Table_Styles[[#This Row],[Font Weight]],IF(Table_Styles[[#This Row],[Font Weight Default]]&lt;&gt;"",Table_Styles[[#This Row],[Font Weight Default]],""))</f>
        <v/>
      </c>
      <c r="M12" s="34"/>
      <c r="N12" s="34"/>
      <c r="O12" s="15" t="str">
        <f>IF(Table_Styles[[#This Row],[Colour]]&lt;&gt;"",Table_Styles[[#This Row],[Colour]],IF(Table_Styles[[#This Row],[Colour Default]]&lt;&gt;"",Table_Styles[[#This Row],[Colour Default]],""))</f>
        <v/>
      </c>
      <c r="P12" s="34"/>
      <c r="Q12" s="34"/>
      <c r="R12" s="15" t="str">
        <f>IF(Table_Styles[[#This Row],[Background]]&lt;&gt;"",Table_Styles[[#This Row],[Background]],IF(Table_Styles[[#This Row],[Background Default]]&lt;&gt;"",Table_Styles[[#This Row],[Background Default]],""))</f>
        <v/>
      </c>
      <c r="S12" s="34"/>
      <c r="T12" s="34"/>
      <c r="U12" s="15" t="str">
        <f>IF(Table_Styles[[#This Row],[Border]]&lt;&gt;"",Table_Styles[[#This Row],[Border]],IF(Table_Styles[[#This Row],[Border Default]]&lt;&gt;"",Table_Styles[[#This Row],[Border Default]],""))</f>
        <v/>
      </c>
      <c r="V12" s="34"/>
      <c r="W12" s="34"/>
      <c r="X12" s="15" t="str">
        <f>IF(Table_Styles[[#This Row],[Border Radius]]&lt;&gt;"",Table_Styles[[#This Row],[Border Radius]],IF(Table_Styles[[#This Row],[Border Radius Default]]&lt;&gt;"",Table_Styles[[#This Row],[Border Radius Default]],""))</f>
        <v/>
      </c>
      <c r="Y12" s="34"/>
      <c r="Z12" s="34"/>
      <c r="AA12" s="15" t="str">
        <f>IF(Table_Styles[[#This Row],[MT]]&lt;&gt;"",Table_Styles[[#This Row],[MT]],IF(Table_Styles[[#This Row],[MT Default]]&lt;&gt;"",Table_Styles[[#This Row],[MT Default]],""))</f>
        <v/>
      </c>
      <c r="AB12" s="34"/>
      <c r="AC12" s="34"/>
      <c r="AD12" s="15" t="str">
        <f>IF(Table_Styles[[#This Row],[MR]]&lt;&gt;"",Table_Styles[[#This Row],[MR]],IF(Table_Styles[[#This Row],[MR Default]]&lt;&gt;"",Table_Styles[[#This Row],[MR Default]],""))</f>
        <v/>
      </c>
      <c r="AE12" s="34"/>
      <c r="AF12" s="34"/>
      <c r="AG12" s="15" t="str">
        <f>IF(Table_Styles[[#This Row],[MB]]&lt;&gt;"",Table_Styles[[#This Row],[MB]],IF(Table_Styles[[#This Row],[MB Default]]&lt;&gt;"",Table_Styles[[#This Row],[MB Default]],""))</f>
        <v/>
      </c>
      <c r="AH12" s="34"/>
      <c r="AI12" s="34"/>
      <c r="AJ12" s="15" t="str">
        <f>IF(Table_Styles[[#This Row],[ML]]&lt;&gt;"",Table_Styles[[#This Row],[ML]],IF(Table_Styles[[#This Row],[ML Default]]&lt;&gt;"",Table_Styles[[#This Row],[ML Default]],""))</f>
        <v/>
      </c>
      <c r="AK12" s="34"/>
      <c r="AL12" s="34"/>
      <c r="AM12" s="15" t="str">
        <f>IF(Table_Styles[[#This Row],[PT]]&lt;&gt;"",Table_Styles[[#This Row],[PT]],IF(Table_Styles[[#This Row],[PT Default]]&lt;&gt;"",Table_Styles[[#This Row],[PT Default]],""))</f>
        <v/>
      </c>
      <c r="AN12" s="34"/>
      <c r="AO12" s="34"/>
      <c r="AP12" s="15" t="str">
        <f>IF(Table_Styles[[#This Row],[PR]]&lt;&gt;"",Table_Styles[[#This Row],[PR]],IF(Table_Styles[[#This Row],[PR Default]]&lt;&gt;"",Table_Styles[[#This Row],[PR Default]],""))</f>
        <v/>
      </c>
      <c r="AQ12" s="34"/>
      <c r="AR12" s="34"/>
      <c r="AS12" s="15" t="str">
        <f>IF(Table_Styles[[#This Row],[PB]]&lt;&gt;"",Table_Styles[[#This Row],[PB]],IF(Table_Styles[[#This Row],[PB Default]]&lt;&gt;"",Table_Styles[[#This Row],[PB Default]],""))</f>
        <v/>
      </c>
      <c r="AT12" s="34"/>
      <c r="AU12" s="34"/>
      <c r="AV12" s="15" t="str">
        <f>IF(Table_Styles[[#This Row],[PL]]&lt;&gt;"",Table_Styles[[#This Row],[PL]],IF(Table_Styles[[#This Row],[PL Default]]&lt;&gt;"",Table_Styles[[#This Row],[PL Default]],""))</f>
        <v/>
      </c>
      <c r="AW12" s="34"/>
      <c r="AX12" s="34"/>
      <c r="AY12" s="15" t="str">
        <f>IF(Table_Styles[[#This Row],[BT]]&lt;&gt;"",Table_Styles[[#This Row],[BT]],IF(Table_Styles[[#This Row],[BT Default]]&lt;&gt;"",Table_Styles[[#This Row],[BT Default]],""))</f>
        <v/>
      </c>
      <c r="AZ12" s="34"/>
      <c r="BA12" s="34"/>
      <c r="BB12" s="15" t="str">
        <f>IF(Table_Styles[[#This Row],[BR]]&lt;&gt;"",Table_Styles[[#This Row],[BR]],IF(Table_Styles[[#This Row],[BR Default]]&lt;&gt;"",Table_Styles[[#This Row],[BR Default]],""))</f>
        <v/>
      </c>
      <c r="BC12" s="34"/>
      <c r="BD12" s="34"/>
      <c r="BE12" s="15" t="str">
        <f>IF(Table_Styles[[#This Row],[BB]]&lt;&gt;"",Table_Styles[[#This Row],[BB]],IF(Table_Styles[[#This Row],[BB Default]]&lt;&gt;"",Table_Styles[[#This Row],[BB Default]],""))</f>
        <v/>
      </c>
      <c r="BF12" s="34"/>
      <c r="BG12" s="34"/>
      <c r="BH12" s="15" t="str">
        <f>IF(Table_Styles[[#This Row],[BL]]&lt;&gt;"",Table_Styles[[#This Row],[BL]],IF(Table_Styles[[#This Row],[BL Default]]&lt;&gt;"",Table_Styles[[#This Row],[BL Default]],""))</f>
        <v/>
      </c>
      <c r="BI12" s="34"/>
      <c r="BJ12" s="34"/>
      <c r="BK12" s="15" t="str">
        <f>IF(Table_Styles[[#This Row],[Width]]&lt;&gt;"",Table_Styles[[#This Row],[Width]],IF(Table_Styles[[#This Row],[Width Default]]&lt;&gt;"",Table_Styles[[#This Row],[Width Default]],""))</f>
        <v/>
      </c>
      <c r="BL12" s="34"/>
      <c r="BM12" s="34"/>
      <c r="BN12" s="15" t="str">
        <f>IF(Table_Styles[[#This Row],[Height]]&lt;&gt;"",Table_Styles[[#This Row],[Height]],IF(Table_Styles[[#This Row],[Height Default]]&lt;&gt;"",Table_Styles[[#This Row],[Height Default]],""))</f>
        <v/>
      </c>
      <c r="BO12" s="15"/>
      <c r="BP12" s="15"/>
      <c r="BQ12" s="15" t="str">
        <f>IF(Table_Styles[[#This Row],[Top]]&lt;&gt;"",Table_Styles[[#This Row],[Top]],IF(Table_Styles[[#This Row],[Top Default]]&lt;&gt;"",Table_Styles[[#This Row],[Top Default]],""))</f>
        <v/>
      </c>
      <c r="BR12" s="15"/>
      <c r="BS12" s="15"/>
      <c r="BT12" s="15" t="str">
        <f>IF(Table_Styles[[#This Row],[Right]]&lt;&gt;"",Table_Styles[[#This Row],[Right]],IF(Table_Styles[[#This Row],[Right Default]]&lt;&gt;"",Table_Styles[[#This Row],[Right Default]],""))</f>
        <v/>
      </c>
      <c r="BU12" s="15"/>
      <c r="BV12" s="15"/>
      <c r="BW12" s="15" t="str">
        <f>IF(Table_Styles[[#This Row],[Bottom]]&lt;&gt;"",Table_Styles[[#This Row],[Bottom]],IF(Table_Styles[[#This Row],[Bottom Default]]&lt;&gt;"",Table_Styles[[#This Row],[Bottom Default]],""))</f>
        <v/>
      </c>
      <c r="BX12" s="15"/>
      <c r="BY12" s="15"/>
      <c r="BZ12" s="15" t="str">
        <f>IF(Table_Styles[[#This Row],[Left]]&lt;&gt;"",Table_Styles[[#This Row],[Left]],IF(Table_Styles[[#This Row],[Left Default]]&lt;&gt;"",Table_Styles[[#This Row],[Left Default]],""))</f>
        <v/>
      </c>
      <c r="CA12" s="34"/>
      <c r="CB12" s="17" t="str">
        <f>IF(AND(Table_Styles[[#This Row],[Selector]]&lt;&gt;"",Table_Styles[[#This Row],[Font Family Used]]&lt;&gt;"",Table_Styles[[#This Row],[Font Weight Used]]&lt;&gt;""),Table_Styles[[#This Row],[Font Family Used]]&amp;" "&amp;Table_Styles[[#This Row],[Font Weight Used]],"")</f>
        <v/>
      </c>
      <c r="CC12" s="17" t="str">
        <f ca="1">IF(AND(Table_Styles[[#This Row],[Selector]],COUNTIF(OFFSET(CC:CC,0,0,ROW()-1,1),"="&amp;Table_Styles[[#This Row],[Font]])=0),Table_Styles[[#This Row],[Font]],"")</f>
        <v/>
      </c>
      <c r="CD12" s="17" t="str">
        <f ca="1">IF(Table_Styles[[#This Row],[Unique Font]]&lt;&gt;"",
"{""fontFamily"":"""&amp;Table_Styles[[#This Row],[Font Family Used]]&amp;""",""fontWeight"":"&amp;Table_Styles[[#This Row],[Font Weight Used]]&amp;"}","")</f>
        <v/>
      </c>
      <c r="CE1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7" t="str">
        <f>IF(AND(Table_Styles[[#This Row],[Selector]]&lt;&gt;"", Table_Styles[[#This Row],[Config Properties]]&lt;&gt;""),
Table_Styles[[#This Row],[Selector]]&amp;" { "&amp;Table_Styles[[#This Row],[Config Properties]]&amp;" }","")</f>
        <v/>
      </c>
      <c r="CG12" s="17" t="str">
        <f xml:space="preserve">
SUBSTITUTE(SUBSTITUTE(SUBSTITUTE(SUBSTITUTE(SUBSTITUTE(SUBSTITUTE(SUBSTITUTE(SUBSTITUTE(Table_Styles[[#This Row],[Config]],
" {","{"),
"{ ","{"),
" }","}"),
"} ","}"),
" ,",","),
", ",","),
" :",":"),
": ",":")</f>
        <v/>
      </c>
    </row>
    <row r="13" spans="2:85" ht="29.25" thickBot="1">
      <c r="B13" s="18" t="s">
        <v>528</v>
      </c>
      <c r="C13" s="18"/>
      <c r="D13" s="33"/>
      <c r="E13" s="33"/>
      <c r="F13" s="18" t="str">
        <f>IF(Table_Styles[[#This Row],[Font Family]]&lt;&gt;"",Table_Styles[[#This Row],[Font Family]],IF(Table_Styles[[#This Row],[Font Family Default]]&lt;&gt;"",Table_Styles[[#This Row],[Font Family Default]],""))</f>
        <v/>
      </c>
      <c r="G13" s="33"/>
      <c r="H13" s="33"/>
      <c r="I13" s="18" t="str">
        <f>IF(Table_Styles[[#This Row],[Font Size]]&lt;&gt;"",Table_Styles[[#This Row],[Font Size]],IF(Table_Styles[[#This Row],[Font Size Default]]&lt;&gt;"",Table_Styles[[#This Row],[Font Size Default]],""))</f>
        <v/>
      </c>
      <c r="J13" s="33"/>
      <c r="K13" s="33"/>
      <c r="L13" s="18" t="str">
        <f>IF(Table_Styles[[#This Row],[Font Weight]]&lt;&gt;"",Table_Styles[[#This Row],[Font Weight]],IF(Table_Styles[[#This Row],[Font Weight Default]]&lt;&gt;"",Table_Styles[[#This Row],[Font Weight Default]],""))</f>
        <v/>
      </c>
      <c r="M13" s="33"/>
      <c r="N13" s="33"/>
      <c r="O13" s="18" t="str">
        <f>IF(Table_Styles[[#This Row],[Colour]]&lt;&gt;"",Table_Styles[[#This Row],[Colour]],IF(Table_Styles[[#This Row],[Colour Default]]&lt;&gt;"",Table_Styles[[#This Row],[Colour Default]],""))</f>
        <v/>
      </c>
      <c r="P13" s="33"/>
      <c r="Q13" s="33"/>
      <c r="R13" s="18" t="str">
        <f>IF(Table_Styles[[#This Row],[Background]]&lt;&gt;"",Table_Styles[[#This Row],[Background]],IF(Table_Styles[[#This Row],[Background Default]]&lt;&gt;"",Table_Styles[[#This Row],[Background Default]],""))</f>
        <v/>
      </c>
      <c r="S13" s="33"/>
      <c r="T13" s="33"/>
      <c r="U13" s="18" t="str">
        <f>IF(Table_Styles[[#This Row],[Border]]&lt;&gt;"",Table_Styles[[#This Row],[Border]],IF(Table_Styles[[#This Row],[Border Default]]&lt;&gt;"",Table_Styles[[#This Row],[Border Default]],""))</f>
        <v/>
      </c>
      <c r="V13" s="33"/>
      <c r="W13" s="33"/>
      <c r="X13" s="18" t="str">
        <f>IF(Table_Styles[[#This Row],[Border Radius]]&lt;&gt;"",Table_Styles[[#This Row],[Border Radius]],IF(Table_Styles[[#This Row],[Border Radius Default]]&lt;&gt;"",Table_Styles[[#This Row],[Border Radius Default]],""))</f>
        <v/>
      </c>
      <c r="Y13" s="33"/>
      <c r="Z13" s="33"/>
      <c r="AA13" s="18" t="str">
        <f>IF(Table_Styles[[#This Row],[MT]]&lt;&gt;"",Table_Styles[[#This Row],[MT]],IF(Table_Styles[[#This Row],[MT Default]]&lt;&gt;"",Table_Styles[[#This Row],[MT Default]],""))</f>
        <v/>
      </c>
      <c r="AB13" s="33"/>
      <c r="AC13" s="33"/>
      <c r="AD13" s="18" t="str">
        <f>IF(Table_Styles[[#This Row],[MR]]&lt;&gt;"",Table_Styles[[#This Row],[MR]],IF(Table_Styles[[#This Row],[MR Default]]&lt;&gt;"",Table_Styles[[#This Row],[MR Default]],""))</f>
        <v/>
      </c>
      <c r="AE13" s="33"/>
      <c r="AF13" s="33"/>
      <c r="AG13" s="18" t="str">
        <f>IF(Table_Styles[[#This Row],[MB]]&lt;&gt;"",Table_Styles[[#This Row],[MB]],IF(Table_Styles[[#This Row],[MB Default]]&lt;&gt;"",Table_Styles[[#This Row],[MB Default]],""))</f>
        <v/>
      </c>
      <c r="AH13" s="33"/>
      <c r="AI13" s="33"/>
      <c r="AJ13" s="18" t="str">
        <f>IF(Table_Styles[[#This Row],[ML]]&lt;&gt;"",Table_Styles[[#This Row],[ML]],IF(Table_Styles[[#This Row],[ML Default]]&lt;&gt;"",Table_Styles[[#This Row],[ML Default]],""))</f>
        <v/>
      </c>
      <c r="AK13" s="33"/>
      <c r="AL13" s="33"/>
      <c r="AM13" s="18" t="str">
        <f>IF(Table_Styles[[#This Row],[PT]]&lt;&gt;"",Table_Styles[[#This Row],[PT]],IF(Table_Styles[[#This Row],[PT Default]]&lt;&gt;"",Table_Styles[[#This Row],[PT Default]],""))</f>
        <v/>
      </c>
      <c r="AN13" s="33"/>
      <c r="AO13" s="33"/>
      <c r="AP13" s="18" t="str">
        <f>IF(Table_Styles[[#This Row],[PR]]&lt;&gt;"",Table_Styles[[#This Row],[PR]],IF(Table_Styles[[#This Row],[PR Default]]&lt;&gt;"",Table_Styles[[#This Row],[PR Default]],""))</f>
        <v/>
      </c>
      <c r="AQ13" s="33"/>
      <c r="AR13" s="33"/>
      <c r="AS13" s="18" t="str">
        <f>IF(Table_Styles[[#This Row],[PB]]&lt;&gt;"",Table_Styles[[#This Row],[PB]],IF(Table_Styles[[#This Row],[PB Default]]&lt;&gt;"",Table_Styles[[#This Row],[PB Default]],""))</f>
        <v/>
      </c>
      <c r="AT13" s="33"/>
      <c r="AU13" s="33"/>
      <c r="AV13" s="18" t="str">
        <f>IF(Table_Styles[[#This Row],[PL]]&lt;&gt;"",Table_Styles[[#This Row],[PL]],IF(Table_Styles[[#This Row],[PL Default]]&lt;&gt;"",Table_Styles[[#This Row],[PL Default]],""))</f>
        <v/>
      </c>
      <c r="AW13" s="33"/>
      <c r="AX13" s="33"/>
      <c r="AY13" s="18" t="str">
        <f>IF(Table_Styles[[#This Row],[BT]]&lt;&gt;"",Table_Styles[[#This Row],[BT]],IF(Table_Styles[[#This Row],[BT Default]]&lt;&gt;"",Table_Styles[[#This Row],[BT Default]],""))</f>
        <v/>
      </c>
      <c r="AZ13" s="33"/>
      <c r="BA13" s="33"/>
      <c r="BB13" s="18" t="str">
        <f>IF(Table_Styles[[#This Row],[BR]]&lt;&gt;"",Table_Styles[[#This Row],[BR]],IF(Table_Styles[[#This Row],[BR Default]]&lt;&gt;"",Table_Styles[[#This Row],[BR Default]],""))</f>
        <v/>
      </c>
      <c r="BC13" s="33"/>
      <c r="BD13" s="33"/>
      <c r="BE13" s="18" t="str">
        <f>IF(Table_Styles[[#This Row],[BB]]&lt;&gt;"",Table_Styles[[#This Row],[BB]],IF(Table_Styles[[#This Row],[BB Default]]&lt;&gt;"",Table_Styles[[#This Row],[BB Default]],""))</f>
        <v/>
      </c>
      <c r="BF13" s="33"/>
      <c r="BG13" s="33"/>
      <c r="BH13" s="18" t="str">
        <f>IF(Table_Styles[[#This Row],[BL]]&lt;&gt;"",Table_Styles[[#This Row],[BL]],IF(Table_Styles[[#This Row],[BL Default]]&lt;&gt;"",Table_Styles[[#This Row],[BL Default]],""))</f>
        <v/>
      </c>
      <c r="BI13" s="33"/>
      <c r="BJ13" s="33"/>
      <c r="BK13" s="18" t="str">
        <f>IF(Table_Styles[[#This Row],[Width]]&lt;&gt;"",Table_Styles[[#This Row],[Width]],IF(Table_Styles[[#This Row],[Width Default]]&lt;&gt;"",Table_Styles[[#This Row],[Width Default]],""))</f>
        <v/>
      </c>
      <c r="BL13" s="33"/>
      <c r="BM13" s="33"/>
      <c r="BN13" s="18" t="str">
        <f>IF(Table_Styles[[#This Row],[Height]]&lt;&gt;"",Table_Styles[[#This Row],[Height]],IF(Table_Styles[[#This Row],[Height Default]]&lt;&gt;"",Table_Styles[[#This Row],[Height Default]],""))</f>
        <v/>
      </c>
      <c r="BO13" s="18"/>
      <c r="BP13" s="18"/>
      <c r="BQ13" s="18" t="str">
        <f>IF(Table_Styles[[#This Row],[Top]]&lt;&gt;"",Table_Styles[[#This Row],[Top]],IF(Table_Styles[[#This Row],[Top Default]]&lt;&gt;"",Table_Styles[[#This Row],[Top Default]],""))</f>
        <v/>
      </c>
      <c r="BR13" s="18"/>
      <c r="BS13" s="18"/>
      <c r="BT13" s="18" t="str">
        <f>IF(Table_Styles[[#This Row],[Right]]&lt;&gt;"",Table_Styles[[#This Row],[Right]],IF(Table_Styles[[#This Row],[Right Default]]&lt;&gt;"",Table_Styles[[#This Row],[Right Default]],""))</f>
        <v/>
      </c>
      <c r="BU13" s="18"/>
      <c r="BV13" s="18"/>
      <c r="BW13" s="18" t="str">
        <f>IF(Table_Styles[[#This Row],[Bottom]]&lt;&gt;"",Table_Styles[[#This Row],[Bottom]],IF(Table_Styles[[#This Row],[Bottom Default]]&lt;&gt;"",Table_Styles[[#This Row],[Bottom Default]],""))</f>
        <v/>
      </c>
      <c r="BX13" s="18"/>
      <c r="BY13" s="18"/>
      <c r="BZ13" s="18" t="str">
        <f>IF(Table_Styles[[#This Row],[Left]]&lt;&gt;"",Table_Styles[[#This Row],[Left]],IF(Table_Styles[[#This Row],[Left Default]]&lt;&gt;"",Table_Styles[[#This Row],[Left Default]],""))</f>
        <v/>
      </c>
      <c r="CA13" s="33"/>
      <c r="CB13" s="18" t="str">
        <f>IF(AND(Table_Styles[[#This Row],[Selector]]&lt;&gt;"",Table_Styles[[#This Row],[Font Family Used]]&lt;&gt;"",Table_Styles[[#This Row],[Font Weight Used]]&lt;&gt;""),Table_Styles[[#This Row],[Font Family Used]]&amp;" "&amp;Table_Styles[[#This Row],[Font Weight Used]],"")</f>
        <v/>
      </c>
      <c r="CC13" s="18" t="str">
        <f ca="1">IF(AND(Table_Styles[[#This Row],[Selector]],COUNTIF(OFFSET(CC:CC,0,0,ROW()-1,1),"="&amp;Table_Styles[[#This Row],[Font]])=0),Table_Styles[[#This Row],[Font]],"")</f>
        <v/>
      </c>
      <c r="CD13" s="18" t="str">
        <f ca="1">IF(Table_Styles[[#This Row],[Unique Font]]&lt;&gt;"",
"{""fontFamily"":"""&amp;Table_Styles[[#This Row],[Font Family Used]]&amp;""",""fontWeight"":"&amp;Table_Styles[[#This Row],[Font Weight Used]]&amp;"}","")</f>
        <v/>
      </c>
      <c r="CE1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8" t="str">
        <f>IF(AND(Table_Styles[[#This Row],[Selector]]&lt;&gt;"", Table_Styles[[#This Row],[Config Properties]]&lt;&gt;""),
Table_Styles[[#This Row],[Selector]]&amp;" { "&amp;Table_Styles[[#This Row],[Config Properties]]&amp;" }","")</f>
        <v/>
      </c>
      <c r="CG13" s="18" t="str">
        <f xml:space="preserve">
SUBSTITUTE(SUBSTITUTE(SUBSTITUTE(SUBSTITUTE(SUBSTITUTE(SUBSTITUTE(SUBSTITUTE(SUBSTITUTE(Table_Styles[[#This Row],[Config]],
" {","{"),
"{ ","{"),
" }","}"),
"} ","}"),
" ,",","),
", ",","),
" :",":"),
": ",":")</f>
        <v/>
      </c>
    </row>
    <row r="14" spans="2:85" ht="21" customHeight="1" thickBot="1">
      <c r="B14" t="s">
        <v>529</v>
      </c>
      <c r="C14" s="17" t="s">
        <v>515</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4"/>
      <c r="CB14" s="18" t="str">
        <f>IF(AND(Table_Styles[[#This Row],[Selector]]&lt;&gt;"",Table_Styles[[#This Row],[Font Family Used]]&lt;&gt;"",Table_Styles[[#This Row],[Font Weight Used]]&lt;&gt;""),Table_Styles[[#This Row],[Font Family Used]]&amp;" "&amp;Table_Styles[[#This Row],[Font Weight Used]],"")</f>
        <v/>
      </c>
      <c r="CC14" s="18" t="str">
        <f ca="1">IF(AND(Table_Styles[[#This Row],[Selector]],COUNTIF(OFFSET(CC:CC,0,0,ROW()-1,1),"="&amp;Table_Styles[[#This Row],[Font]])=0),Table_Styles[[#This Row],[Font]],"")</f>
        <v/>
      </c>
      <c r="CD14" s="18" t="str">
        <f ca="1">IF(Table_Styles[[#This Row],[Unique Font]]&lt;&gt;"",
"{""fontFamily"":"""&amp;Table_Styles[[#This Row],[Font Family Used]]&amp;""",""fontWeight"":"&amp;Table_Styles[[#This Row],[Font Weight Used]]&amp;"}","")</f>
        <v/>
      </c>
      <c r="CE1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7" t="str">
        <f>IF(AND(Table_Styles[[#This Row],[Selector]]&lt;&gt;"", Table_Styles[[#This Row],[Config Properties]]&lt;&gt;""),
Table_Styles[[#This Row],[Selector]]&amp;" { "&amp;Table_Styles[[#This Row],[Config Properties]]&amp;" }","")</f>
        <v/>
      </c>
      <c r="CG14" s="17" t="str">
        <f xml:space="preserve">
SUBSTITUTE(SUBSTITUTE(SUBSTITUTE(SUBSTITUTE(SUBSTITUTE(SUBSTITUTE(SUBSTITUTE(SUBSTITUTE(Table_Styles[[#This Row],[Config]],
" {","{"),
"{ ","{"),
" }","}"),
"} ","}"),
" ,",","),
", ",","),
" :",":"),
": ",":")</f>
        <v/>
      </c>
    </row>
    <row r="15" spans="2:85" ht="21" customHeight="1">
      <c r="B15" s="17" t="s">
        <v>23</v>
      </c>
      <c r="C15" s="37" t="s">
        <v>530</v>
      </c>
      <c r="D15" s="34"/>
      <c r="E15" s="34" t="str">
        <f>Settings_Styling_Font_Headings</f>
        <v>Arvo</v>
      </c>
      <c r="F15" s="15" t="str">
        <f>IF(Table_Styles[[#This Row],[Font Family]]&lt;&gt;"",Table_Styles[[#This Row],[Font Family]],IF(Table_Styles[[#This Row],[Font Family Default]]&lt;&gt;"",Table_Styles[[#This Row],[Font Family Default]],""))</f>
        <v>Arvo</v>
      </c>
      <c r="G15" s="34" t="s">
        <v>511</v>
      </c>
      <c r="H15" s="34" t="s">
        <v>531</v>
      </c>
      <c r="I15" s="15" t="str">
        <f>IF(Table_Styles[[#This Row],[Font Size]]&lt;&gt;"",Table_Styles[[#This Row],[Font Size]],IF(Table_Styles[[#This Row],[Font Size Default]]&lt;&gt;"",Table_Styles[[#This Row],[Font Size Default]],""))</f>
        <v>30px</v>
      </c>
      <c r="J15" s="87" t="s">
        <v>532</v>
      </c>
      <c r="K15" s="34">
        <f>Settings_Styling_Font_Weight_Headings</f>
        <v>700</v>
      </c>
      <c r="L15" s="15" t="str">
        <f>IF(Table_Styles[[#This Row],[Font Weight]]&lt;&gt;"",Table_Styles[[#This Row],[Font Weight]],IF(Table_Styles[[#This Row],[Font Weight Default]]&lt;&gt;"",Table_Styles[[#This Row],[Font Weight Default]],""))</f>
        <v>500</v>
      </c>
      <c r="M15" s="15" t="str">
        <f>Colour_Accent_1</f>
        <v>#006ac6</v>
      </c>
      <c r="N15" s="34"/>
      <c r="O15" s="15" t="str">
        <f>IF(Table_Styles[[#This Row],[Colour]]&lt;&gt;"",Table_Styles[[#This Row],[Colour]],IF(Table_Styles[[#This Row],[Colour Default]]&lt;&gt;"",Table_Styles[[#This Row],[Colour Default]],""))</f>
        <v>#006ac6</v>
      </c>
      <c r="P15" s="34"/>
      <c r="Q15" s="34"/>
      <c r="R15" s="15" t="str">
        <f>IF(Table_Styles[[#This Row],[Background]]&lt;&gt;"",Table_Styles[[#This Row],[Background]],IF(Table_Styles[[#This Row],[Background Default]]&lt;&gt;"",Table_Styles[[#This Row],[Background Default]],""))</f>
        <v/>
      </c>
      <c r="S15" s="34"/>
      <c r="T15" s="34"/>
      <c r="U15" s="15" t="str">
        <f>IF(Table_Styles[[#This Row],[Border]]&lt;&gt;"",Table_Styles[[#This Row],[Border]],IF(Table_Styles[[#This Row],[Border Default]]&lt;&gt;"",Table_Styles[[#This Row],[Border Default]],""))</f>
        <v/>
      </c>
      <c r="V15" s="34"/>
      <c r="W15" s="34"/>
      <c r="X15" s="15" t="str">
        <f>IF(Table_Styles[[#This Row],[Border Radius]]&lt;&gt;"",Table_Styles[[#This Row],[Border Radius]],IF(Table_Styles[[#This Row],[Border Radius Default]]&lt;&gt;"",Table_Styles[[#This Row],[Border Radius Default]],""))</f>
        <v/>
      </c>
      <c r="Y15" s="34"/>
      <c r="Z15" s="34" t="s">
        <v>533</v>
      </c>
      <c r="AA15" s="15" t="str">
        <f>IF(Table_Styles[[#This Row],[MT]]&lt;&gt;"",Table_Styles[[#This Row],[MT]],IF(Table_Styles[[#This Row],[MT Default]]&lt;&gt;"",Table_Styles[[#This Row],[MT Default]],""))</f>
        <v>10px</v>
      </c>
      <c r="AB15" s="34"/>
      <c r="AC15" s="34"/>
      <c r="AD15" s="15" t="str">
        <f>IF(Table_Styles[[#This Row],[MR]]&lt;&gt;"",Table_Styles[[#This Row],[MR]],IF(Table_Styles[[#This Row],[MR Default]]&lt;&gt;"",Table_Styles[[#This Row],[MR Default]],""))</f>
        <v/>
      </c>
      <c r="AE15" s="34"/>
      <c r="AF15" s="34">
        <v>0</v>
      </c>
      <c r="AG15" s="15">
        <f>IF(Table_Styles[[#This Row],[MB]]&lt;&gt;"",Table_Styles[[#This Row],[MB]],IF(Table_Styles[[#This Row],[MB Default]]&lt;&gt;"",Table_Styles[[#This Row],[MB Default]],""))</f>
        <v>0</v>
      </c>
      <c r="AH15" s="34"/>
      <c r="AI15" s="34"/>
      <c r="AJ15" s="15" t="str">
        <f>IF(Table_Styles[[#This Row],[ML]]&lt;&gt;"",Table_Styles[[#This Row],[ML]],IF(Table_Styles[[#This Row],[ML Default]]&lt;&gt;"",Table_Styles[[#This Row],[ML Default]],""))</f>
        <v/>
      </c>
      <c r="AK15" s="34"/>
      <c r="AL15" s="34"/>
      <c r="AM15" s="15" t="str">
        <f>IF(Table_Styles[[#This Row],[PT]]&lt;&gt;"",Table_Styles[[#This Row],[PT]],IF(Table_Styles[[#This Row],[PT Default]]&lt;&gt;"",Table_Styles[[#This Row],[PT Default]],""))</f>
        <v/>
      </c>
      <c r="AN15" s="34"/>
      <c r="AO15" s="34"/>
      <c r="AP15" s="15" t="str">
        <f>IF(Table_Styles[[#This Row],[PR]]&lt;&gt;"",Table_Styles[[#This Row],[PR]],IF(Table_Styles[[#This Row],[PR Default]]&lt;&gt;"",Table_Styles[[#This Row],[PR Default]],""))</f>
        <v/>
      </c>
      <c r="AQ15" s="34"/>
      <c r="AR15" s="34"/>
      <c r="AS15" s="15" t="str">
        <f>IF(Table_Styles[[#This Row],[PB]]&lt;&gt;"",Table_Styles[[#This Row],[PB]],IF(Table_Styles[[#This Row],[PB Default]]&lt;&gt;"",Table_Styles[[#This Row],[PB Default]],""))</f>
        <v/>
      </c>
      <c r="AT15" s="34"/>
      <c r="AU15" s="34"/>
      <c r="AV15" s="15" t="str">
        <f>IF(Table_Styles[[#This Row],[PL]]&lt;&gt;"",Table_Styles[[#This Row],[PL]],IF(Table_Styles[[#This Row],[PL Default]]&lt;&gt;"",Table_Styles[[#This Row],[PL Default]],""))</f>
        <v/>
      </c>
      <c r="AW15" s="34"/>
      <c r="AX15" s="34"/>
      <c r="AY15" s="15" t="str">
        <f>IF(Table_Styles[[#This Row],[BT]]&lt;&gt;"",Table_Styles[[#This Row],[BT]],IF(Table_Styles[[#This Row],[BT Default]]&lt;&gt;"",Table_Styles[[#This Row],[BT Default]],""))</f>
        <v/>
      </c>
      <c r="AZ15" s="34"/>
      <c r="BA15" s="34"/>
      <c r="BB15" s="15" t="str">
        <f>IF(Table_Styles[[#This Row],[BR]]&lt;&gt;"",Table_Styles[[#This Row],[BR]],IF(Table_Styles[[#This Row],[BR Default]]&lt;&gt;"",Table_Styles[[#This Row],[BR Default]],""))</f>
        <v/>
      </c>
      <c r="BC15" s="34"/>
      <c r="BD15" s="34"/>
      <c r="BE15" s="15" t="str">
        <f>IF(Table_Styles[[#This Row],[BB]]&lt;&gt;"",Table_Styles[[#This Row],[BB]],IF(Table_Styles[[#This Row],[BB Default]]&lt;&gt;"",Table_Styles[[#This Row],[BB Default]],""))</f>
        <v/>
      </c>
      <c r="BF15" s="34"/>
      <c r="BG15" s="34"/>
      <c r="BH15" s="15" t="str">
        <f>IF(Table_Styles[[#This Row],[BL]]&lt;&gt;"",Table_Styles[[#This Row],[BL]],IF(Table_Styles[[#This Row],[BL Default]]&lt;&gt;"",Table_Styles[[#This Row],[BL Default]],""))</f>
        <v/>
      </c>
      <c r="BI15" s="34"/>
      <c r="BJ15" s="34"/>
      <c r="BK15" s="15" t="str">
        <f>IF(Table_Styles[[#This Row],[Width]]&lt;&gt;"",Table_Styles[[#This Row],[Width]],IF(Table_Styles[[#This Row],[Width Default]]&lt;&gt;"",Table_Styles[[#This Row],[Width Default]],""))</f>
        <v/>
      </c>
      <c r="BL15" s="34"/>
      <c r="BM15" s="34"/>
      <c r="BN15" s="15" t="str">
        <f>IF(Table_Styles[[#This Row],[Height]]&lt;&gt;"",Table_Styles[[#This Row],[Height]],IF(Table_Styles[[#This Row],[Height Default]]&lt;&gt;"",Table_Styles[[#This Row],[Height Default]],""))</f>
        <v/>
      </c>
      <c r="BO15" s="15"/>
      <c r="BP15" s="15"/>
      <c r="BQ15" s="15" t="str">
        <f>IF(Table_Styles[[#This Row],[Top]]&lt;&gt;"",Table_Styles[[#This Row],[Top]],IF(Table_Styles[[#This Row],[Top Default]]&lt;&gt;"",Table_Styles[[#This Row],[Top Default]],""))</f>
        <v/>
      </c>
      <c r="BR15" s="15"/>
      <c r="BS15" s="15"/>
      <c r="BT15" s="15" t="str">
        <f>IF(Table_Styles[[#This Row],[Right]]&lt;&gt;"",Table_Styles[[#This Row],[Right]],IF(Table_Styles[[#This Row],[Right Default]]&lt;&gt;"",Table_Styles[[#This Row],[Right Default]],""))</f>
        <v/>
      </c>
      <c r="BU15" s="15"/>
      <c r="BV15" s="15"/>
      <c r="BW15" s="15" t="str">
        <f>IF(Table_Styles[[#This Row],[Bottom]]&lt;&gt;"",Table_Styles[[#This Row],[Bottom]],IF(Table_Styles[[#This Row],[Bottom Default]]&lt;&gt;"",Table_Styles[[#This Row],[Bottom Default]],""))</f>
        <v/>
      </c>
      <c r="BX15" s="15"/>
      <c r="BY15" s="15"/>
      <c r="BZ15" s="15" t="str">
        <f>IF(Table_Styles[[#This Row],[Left]]&lt;&gt;"",Table_Styles[[#This Row],[Left]],IF(Table_Styles[[#This Row],[Left Default]]&lt;&gt;"",Table_Styles[[#This Row],[Left Default]],""))</f>
        <v/>
      </c>
      <c r="CA15" s="34"/>
      <c r="CB15" s="17" t="str">
        <f>IF(AND(Table_Styles[[#This Row],[Selector]]&lt;&gt;"",Table_Styles[[#This Row],[Font Family Used]]&lt;&gt;"",Table_Styles[[#This Row],[Font Weight Used]]&lt;&gt;""),Table_Styles[[#This Row],[Font Family Used]]&amp;" "&amp;Table_Styles[[#This Row],[Font Weight Used]],"")</f>
        <v>Arvo 500</v>
      </c>
      <c r="CC15" s="17" t="str">
        <f ca="1">IF(AND(Table_Styles[[#This Row],[Selector]],COUNTIF(OFFSET(CC:CC,0,0,ROW()-1,1),"="&amp;Table_Styles[[#This Row],[Font]])=0),Table_Styles[[#This Row],[Font]],"")</f>
        <v>Arvo 500</v>
      </c>
      <c r="CD15" s="17" t="str">
        <f ca="1">IF(Table_Styles[[#This Row],[Unique Font]]&lt;&gt;"",
"{""fontFamily"":"""&amp;Table_Styles[[#This Row],[Font Family Used]]&amp;""",""fontWeight"":"&amp;Table_Styles[[#This Row],[Font Weight Used]]&amp;"}","")</f>
        <v>{"fontFamily":"Arvo","fontWeight":500}</v>
      </c>
      <c r="CE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30px;font-weight: 500;color: #006ac6;margin-top: 10px;margin-bottom: 0</v>
      </c>
      <c r="CF15" s="17" t="str">
        <f>IF(AND(Table_Styles[[#This Row],[Selector]]&lt;&gt;"", Table_Styles[[#This Row],[Config Properties]]&lt;&gt;""),
Table_Styles[[#This Row],[Selector]]&amp;" { "&amp;Table_Styles[[#This Row],[Config Properties]]&amp;" }","")</f>
        <v>section h2 { font-family: 'Arvo';font-size: 30px;font-weight: 500;color: #006ac6;margin-top: 10px;margin-bottom: 0 }</v>
      </c>
      <c r="CG15" s="17" t="str">
        <f xml:space="preserve">
SUBSTITUTE(SUBSTITUTE(SUBSTITUTE(SUBSTITUTE(SUBSTITUTE(SUBSTITUTE(SUBSTITUTE(SUBSTITUTE(Table_Styles[[#This Row],[Config]],
" {","{"),
"{ ","{"),
" }","}"),
"} ","}"),
" ,",","),
", ",","),
" :",":"),
": ",":")</f>
        <v>section h2{font-family:'Arvo';font-size:30px;font-weight:500;color:#006ac6;margin-top:10px;margin-bottom:0}</v>
      </c>
    </row>
    <row r="16" spans="2:85" ht="21" customHeight="1">
      <c r="B16" s="17" t="s">
        <v>24</v>
      </c>
      <c r="C16" s="37" t="s">
        <v>534</v>
      </c>
      <c r="D16" s="34"/>
      <c r="E16" s="34" t="str">
        <f>Settings_Styling_Font_Headings</f>
        <v>Arvo</v>
      </c>
      <c r="F16" s="15" t="str">
        <f>IF(Table_Styles[[#This Row],[Font Family]]&lt;&gt;"",Table_Styles[[#This Row],[Font Family]],IF(Table_Styles[[#This Row],[Font Family Default]]&lt;&gt;"",Table_Styles[[#This Row],[Font Family Default]],""))</f>
        <v>Arvo</v>
      </c>
      <c r="G16" s="34"/>
      <c r="H16" s="34" t="s">
        <v>535</v>
      </c>
      <c r="I16" s="15" t="str">
        <f>IF(Table_Styles[[#This Row],[Font Size]]&lt;&gt;"",Table_Styles[[#This Row],[Font Size]],IF(Table_Styles[[#This Row],[Font Size Default]]&lt;&gt;"",Table_Styles[[#This Row],[Font Size Default]],""))</f>
        <v>24px</v>
      </c>
      <c r="J16" s="87" t="s">
        <v>532</v>
      </c>
      <c r="K16" s="34">
        <v>400</v>
      </c>
      <c r="L16" s="15" t="str">
        <f>IF(Table_Styles[[#This Row],[Font Weight]]&lt;&gt;"",Table_Styles[[#This Row],[Font Weight]],IF(Table_Styles[[#This Row],[Font Weight Default]]&lt;&gt;"",Table_Styles[[#This Row],[Font Weight Default]],""))</f>
        <v>500</v>
      </c>
      <c r="M16" s="15" t="str">
        <f>Colour_Accent_1</f>
        <v>#006ac6</v>
      </c>
      <c r="N16" s="34"/>
      <c r="O16" s="15" t="str">
        <f>IF(Table_Styles[[#This Row],[Colour]]&lt;&gt;"",Table_Styles[[#This Row],[Colour]],IF(Table_Styles[[#This Row],[Colour Default]]&lt;&gt;"",Table_Styles[[#This Row],[Colour Default]],""))</f>
        <v>#006ac6</v>
      </c>
      <c r="P16" s="34"/>
      <c r="Q16" s="34"/>
      <c r="R16" s="15" t="str">
        <f>IF(Table_Styles[[#This Row],[Background]]&lt;&gt;"",Table_Styles[[#This Row],[Background]],IF(Table_Styles[[#This Row],[Background Default]]&lt;&gt;"",Table_Styles[[#This Row],[Background Default]],""))</f>
        <v/>
      </c>
      <c r="S16" s="34"/>
      <c r="T16" s="34"/>
      <c r="U16" s="15" t="str">
        <f>IF(Table_Styles[[#This Row],[Border]]&lt;&gt;"",Table_Styles[[#This Row],[Border]],IF(Table_Styles[[#This Row],[Border Default]]&lt;&gt;"",Table_Styles[[#This Row],[Border Default]],""))</f>
        <v/>
      </c>
      <c r="V16" s="34"/>
      <c r="W16" s="34"/>
      <c r="X16" s="15" t="str">
        <f>IF(Table_Styles[[#This Row],[Border Radius]]&lt;&gt;"",Table_Styles[[#This Row],[Border Radius]],IF(Table_Styles[[#This Row],[Border Radius Default]]&lt;&gt;"",Table_Styles[[#This Row],[Border Radius Default]],""))</f>
        <v/>
      </c>
      <c r="Y16" s="34" t="s">
        <v>525</v>
      </c>
      <c r="Z16" s="34" t="s">
        <v>517</v>
      </c>
      <c r="AA16" s="15" t="str">
        <f>IF(Table_Styles[[#This Row],[MT]]&lt;&gt;"",Table_Styles[[#This Row],[MT]],IF(Table_Styles[[#This Row],[MT Default]]&lt;&gt;"",Table_Styles[[#This Row],[MT Default]],""))</f>
        <v>20px</v>
      </c>
      <c r="AB16" s="34"/>
      <c r="AC16" s="34"/>
      <c r="AD16" s="15" t="str">
        <f>IF(Table_Styles[[#This Row],[MR]]&lt;&gt;"",Table_Styles[[#This Row],[MR]],IF(Table_Styles[[#This Row],[MR Default]]&lt;&gt;"",Table_Styles[[#This Row],[MR Default]],""))</f>
        <v/>
      </c>
      <c r="AE16" s="34"/>
      <c r="AF16" s="34">
        <v>0</v>
      </c>
      <c r="AG16" s="15">
        <f>IF(Table_Styles[[#This Row],[MB]]&lt;&gt;"",Table_Styles[[#This Row],[MB]],IF(Table_Styles[[#This Row],[MB Default]]&lt;&gt;"",Table_Styles[[#This Row],[MB Default]],""))</f>
        <v>0</v>
      </c>
      <c r="AH16" s="34"/>
      <c r="AI16" s="34"/>
      <c r="AJ16" s="15" t="str">
        <f>IF(Table_Styles[[#This Row],[ML]]&lt;&gt;"",Table_Styles[[#This Row],[ML]],IF(Table_Styles[[#This Row],[ML Default]]&lt;&gt;"",Table_Styles[[#This Row],[ML Default]],""))</f>
        <v/>
      </c>
      <c r="AK16" s="34"/>
      <c r="AL16" s="34"/>
      <c r="AM16" s="15" t="str">
        <f>IF(Table_Styles[[#This Row],[PT]]&lt;&gt;"",Table_Styles[[#This Row],[PT]],IF(Table_Styles[[#This Row],[PT Default]]&lt;&gt;"",Table_Styles[[#This Row],[PT Default]],""))</f>
        <v/>
      </c>
      <c r="AN16" s="34"/>
      <c r="AO16" s="34"/>
      <c r="AP16" s="15" t="str">
        <f>IF(Table_Styles[[#This Row],[PR]]&lt;&gt;"",Table_Styles[[#This Row],[PR]],IF(Table_Styles[[#This Row],[PR Default]]&lt;&gt;"",Table_Styles[[#This Row],[PR Default]],""))</f>
        <v/>
      </c>
      <c r="AQ16" s="34"/>
      <c r="AR16" s="34"/>
      <c r="AS16" s="15" t="str">
        <f>IF(Table_Styles[[#This Row],[PB]]&lt;&gt;"",Table_Styles[[#This Row],[PB]],IF(Table_Styles[[#This Row],[PB Default]]&lt;&gt;"",Table_Styles[[#This Row],[PB Default]],""))</f>
        <v/>
      </c>
      <c r="AT16" s="34"/>
      <c r="AU16" s="34"/>
      <c r="AV16" s="15" t="str">
        <f>IF(Table_Styles[[#This Row],[PL]]&lt;&gt;"",Table_Styles[[#This Row],[PL]],IF(Table_Styles[[#This Row],[PL Default]]&lt;&gt;"",Table_Styles[[#This Row],[PL Default]],""))</f>
        <v/>
      </c>
      <c r="AW16" s="34"/>
      <c r="AX16" s="34"/>
      <c r="AY16" s="15" t="str">
        <f>IF(Table_Styles[[#This Row],[BT]]&lt;&gt;"",Table_Styles[[#This Row],[BT]],IF(Table_Styles[[#This Row],[BT Default]]&lt;&gt;"",Table_Styles[[#This Row],[BT Default]],""))</f>
        <v/>
      </c>
      <c r="AZ16" s="34"/>
      <c r="BA16" s="34"/>
      <c r="BB16" s="15" t="str">
        <f>IF(Table_Styles[[#This Row],[BR]]&lt;&gt;"",Table_Styles[[#This Row],[BR]],IF(Table_Styles[[#This Row],[BR Default]]&lt;&gt;"",Table_Styles[[#This Row],[BR Default]],""))</f>
        <v/>
      </c>
      <c r="BC16" s="34"/>
      <c r="BD16" s="34"/>
      <c r="BE16" s="15" t="str">
        <f>IF(Table_Styles[[#This Row],[BB]]&lt;&gt;"",Table_Styles[[#This Row],[BB]],IF(Table_Styles[[#This Row],[BB Default]]&lt;&gt;"",Table_Styles[[#This Row],[BB Default]],""))</f>
        <v/>
      </c>
      <c r="BF16" s="34"/>
      <c r="BG16" s="34"/>
      <c r="BH16" s="15" t="str">
        <f>IF(Table_Styles[[#This Row],[BL]]&lt;&gt;"",Table_Styles[[#This Row],[BL]],IF(Table_Styles[[#This Row],[BL Default]]&lt;&gt;"",Table_Styles[[#This Row],[BL Default]],""))</f>
        <v/>
      </c>
      <c r="BI16" s="34"/>
      <c r="BJ16" s="34"/>
      <c r="BK16" s="15" t="str">
        <f>IF(Table_Styles[[#This Row],[Width]]&lt;&gt;"",Table_Styles[[#This Row],[Width]],IF(Table_Styles[[#This Row],[Width Default]]&lt;&gt;"",Table_Styles[[#This Row],[Width Default]],""))</f>
        <v/>
      </c>
      <c r="BL16" s="34"/>
      <c r="BM16" s="34"/>
      <c r="BN16" s="15" t="str">
        <f>IF(Table_Styles[[#This Row],[Height]]&lt;&gt;"",Table_Styles[[#This Row],[Height]],IF(Table_Styles[[#This Row],[Height Default]]&lt;&gt;"",Table_Styles[[#This Row],[Height Default]],""))</f>
        <v/>
      </c>
      <c r="BO16" s="15"/>
      <c r="BP16" s="15"/>
      <c r="BQ16" s="15" t="str">
        <f>IF(Table_Styles[[#This Row],[Top]]&lt;&gt;"",Table_Styles[[#This Row],[Top]],IF(Table_Styles[[#This Row],[Top Default]]&lt;&gt;"",Table_Styles[[#This Row],[Top Default]],""))</f>
        <v/>
      </c>
      <c r="BR16" s="15"/>
      <c r="BS16" s="15"/>
      <c r="BT16" s="15" t="str">
        <f>IF(Table_Styles[[#This Row],[Right]]&lt;&gt;"",Table_Styles[[#This Row],[Right]],IF(Table_Styles[[#This Row],[Right Default]]&lt;&gt;"",Table_Styles[[#This Row],[Right Default]],""))</f>
        <v/>
      </c>
      <c r="BU16" s="15"/>
      <c r="BV16" s="15"/>
      <c r="BW16" s="15" t="str">
        <f>IF(Table_Styles[[#This Row],[Bottom]]&lt;&gt;"",Table_Styles[[#This Row],[Bottom]],IF(Table_Styles[[#This Row],[Bottom Default]]&lt;&gt;"",Table_Styles[[#This Row],[Bottom Default]],""))</f>
        <v/>
      </c>
      <c r="BX16" s="15"/>
      <c r="BY16" s="15"/>
      <c r="BZ16" s="15" t="str">
        <f>IF(Table_Styles[[#This Row],[Left]]&lt;&gt;"",Table_Styles[[#This Row],[Left]],IF(Table_Styles[[#This Row],[Left Default]]&lt;&gt;"",Table_Styles[[#This Row],[Left Default]],""))</f>
        <v/>
      </c>
      <c r="CA16" s="34"/>
      <c r="CB16" s="17" t="str">
        <f>IF(AND(Table_Styles[[#This Row],[Selector]]&lt;&gt;"",Table_Styles[[#This Row],[Font Family Used]]&lt;&gt;"",Table_Styles[[#This Row],[Font Weight Used]]&lt;&gt;""),Table_Styles[[#This Row],[Font Family Used]]&amp;" "&amp;Table_Styles[[#This Row],[Font Weight Used]],"")</f>
        <v>Arvo 500</v>
      </c>
      <c r="CC16" s="17" t="str">
        <f ca="1">IF(AND(Table_Styles[[#This Row],[Selector]],COUNTIF(OFFSET(CC:CC,0,0,ROW()-1,1),"="&amp;Table_Styles[[#This Row],[Font]])=0),Table_Styles[[#This Row],[Font]],"")</f>
        <v/>
      </c>
      <c r="CD16" s="17" t="str">
        <f ca="1">IF(Table_Styles[[#This Row],[Unique Font]]&lt;&gt;"",
"{""fontFamily"":"""&amp;Table_Styles[[#This Row],[Font Family Used]]&amp;""",""fontWeight"":"&amp;Table_Styles[[#This Row],[Font Weight Used]]&amp;"}","")</f>
        <v/>
      </c>
      <c r="CE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24px;font-weight: 500;color: #006ac6;margin-top: 20px;margin-bottom: 0</v>
      </c>
      <c r="CF16" s="17" t="str">
        <f>IF(AND(Table_Styles[[#This Row],[Selector]]&lt;&gt;"", Table_Styles[[#This Row],[Config Properties]]&lt;&gt;""),
Table_Styles[[#This Row],[Selector]]&amp;" { "&amp;Table_Styles[[#This Row],[Config Properties]]&amp;" }","")</f>
        <v>section h3 { font-family: 'Arvo';font-size: 24px;font-weight: 500;color: #006ac6;margin-top: 20px;margin-bottom: 0 }</v>
      </c>
      <c r="CG16" s="17" t="str">
        <f xml:space="preserve">
SUBSTITUTE(SUBSTITUTE(SUBSTITUTE(SUBSTITUTE(SUBSTITUTE(SUBSTITUTE(SUBSTITUTE(SUBSTITUTE(Table_Styles[[#This Row],[Config]],
" {","{"),
"{ ","{"),
" }","}"),
"} ","}"),
" ,",","),
", ",","),
" :",":"),
": ",":")</f>
        <v>section h3{font-family:'Arvo';font-size:24px;font-weight:500;color:#006ac6;margin-top:20px;margin-bottom:0}</v>
      </c>
    </row>
    <row r="17" spans="2:85" ht="21" customHeight="1">
      <c r="B17" s="17" t="s">
        <v>25</v>
      </c>
      <c r="C17" s="37" t="s">
        <v>536</v>
      </c>
      <c r="D17" s="34"/>
      <c r="E17" s="34" t="str">
        <f>Settings_Styling_Font_Headings</f>
        <v>Arvo</v>
      </c>
      <c r="F17" s="15" t="str">
        <f>IF(Table_Styles[[#This Row],[Font Family]]&lt;&gt;"",Table_Styles[[#This Row],[Font Family]],IF(Table_Styles[[#This Row],[Font Family Default]]&lt;&gt;"",Table_Styles[[#This Row],[Font Family Default]],""))</f>
        <v>Arvo</v>
      </c>
      <c r="G17" s="34"/>
      <c r="H17" s="34" t="s">
        <v>525</v>
      </c>
      <c r="I17" s="15" t="str">
        <f>IF(Table_Styles[[#This Row],[Font Size]]&lt;&gt;"",Table_Styles[[#This Row],[Font Size]],IF(Table_Styles[[#This Row],[Font Size Default]]&lt;&gt;"",Table_Styles[[#This Row],[Font Size Default]],""))</f>
        <v>20px</v>
      </c>
      <c r="J17" s="87" t="s">
        <v>532</v>
      </c>
      <c r="K17" s="34">
        <v>400</v>
      </c>
      <c r="L17" s="15" t="str">
        <f>IF(Table_Styles[[#This Row],[Font Weight]]&lt;&gt;"",Table_Styles[[#This Row],[Font Weight]],IF(Table_Styles[[#This Row],[Font Weight Default]]&lt;&gt;"",Table_Styles[[#This Row],[Font Weight Default]],""))</f>
        <v>500</v>
      </c>
      <c r="M17" s="15" t="str">
        <f>Colour_Accent_1</f>
        <v>#006ac6</v>
      </c>
      <c r="N17" s="34"/>
      <c r="O17" s="15" t="str">
        <f>IF(Table_Styles[[#This Row],[Colour]]&lt;&gt;"",Table_Styles[[#This Row],[Colour]],IF(Table_Styles[[#This Row],[Colour Default]]&lt;&gt;"",Table_Styles[[#This Row],[Colour Default]],""))</f>
        <v>#006ac6</v>
      </c>
      <c r="P17" s="34"/>
      <c r="Q17" s="34"/>
      <c r="R17" s="15" t="str">
        <f>IF(Table_Styles[[#This Row],[Background]]&lt;&gt;"",Table_Styles[[#This Row],[Background]],IF(Table_Styles[[#This Row],[Background Default]]&lt;&gt;"",Table_Styles[[#This Row],[Background Default]],""))</f>
        <v/>
      </c>
      <c r="S17" s="34"/>
      <c r="T17" s="34"/>
      <c r="U17" s="15" t="str">
        <f>IF(Table_Styles[[#This Row],[Border]]&lt;&gt;"",Table_Styles[[#This Row],[Border]],IF(Table_Styles[[#This Row],[Border Default]]&lt;&gt;"",Table_Styles[[#This Row],[Border Default]],""))</f>
        <v/>
      </c>
      <c r="V17" s="34"/>
      <c r="W17" s="34"/>
      <c r="X17" s="15" t="str">
        <f>IF(Table_Styles[[#This Row],[Border Radius]]&lt;&gt;"",Table_Styles[[#This Row],[Border Radius]],IF(Table_Styles[[#This Row],[Border Radius Default]]&lt;&gt;"",Table_Styles[[#This Row],[Border Radius Default]],""))</f>
        <v/>
      </c>
      <c r="Y17" s="34"/>
      <c r="Z17" s="34">
        <v>0</v>
      </c>
      <c r="AA17" s="15">
        <f>IF(Table_Styles[[#This Row],[MT]]&lt;&gt;"",Table_Styles[[#This Row],[MT]],IF(Table_Styles[[#This Row],[MT Default]]&lt;&gt;"",Table_Styles[[#This Row],[MT Default]],""))</f>
        <v>0</v>
      </c>
      <c r="AB17" s="34"/>
      <c r="AC17" s="34"/>
      <c r="AD17" s="15" t="str">
        <f>IF(Table_Styles[[#This Row],[MR]]&lt;&gt;"",Table_Styles[[#This Row],[MR]],IF(Table_Styles[[#This Row],[MR Default]]&lt;&gt;"",Table_Styles[[#This Row],[MR Default]],""))</f>
        <v/>
      </c>
      <c r="AE17" s="34"/>
      <c r="AF17" s="34">
        <v>0</v>
      </c>
      <c r="AG17" s="15">
        <f>IF(Table_Styles[[#This Row],[MB]]&lt;&gt;"",Table_Styles[[#This Row],[MB]],IF(Table_Styles[[#This Row],[MB Default]]&lt;&gt;"",Table_Styles[[#This Row],[MB Default]],""))</f>
        <v>0</v>
      </c>
      <c r="AH17" s="34"/>
      <c r="AI17" s="34"/>
      <c r="AJ17" s="15" t="str">
        <f>IF(Table_Styles[[#This Row],[ML]]&lt;&gt;"",Table_Styles[[#This Row],[ML]],IF(Table_Styles[[#This Row],[ML Default]]&lt;&gt;"",Table_Styles[[#This Row],[ML Default]],""))</f>
        <v/>
      </c>
      <c r="AK17" s="34"/>
      <c r="AL17" s="34"/>
      <c r="AM17" s="15" t="str">
        <f>IF(Table_Styles[[#This Row],[PT]]&lt;&gt;"",Table_Styles[[#This Row],[PT]],IF(Table_Styles[[#This Row],[PT Default]]&lt;&gt;"",Table_Styles[[#This Row],[PT Default]],""))</f>
        <v/>
      </c>
      <c r="AN17" s="34"/>
      <c r="AO17" s="34"/>
      <c r="AP17" s="15" t="str">
        <f>IF(Table_Styles[[#This Row],[PR]]&lt;&gt;"",Table_Styles[[#This Row],[PR]],IF(Table_Styles[[#This Row],[PR Default]]&lt;&gt;"",Table_Styles[[#This Row],[PR Default]],""))</f>
        <v/>
      </c>
      <c r="AQ17" s="34"/>
      <c r="AR17" s="34"/>
      <c r="AS17" s="15" t="str">
        <f>IF(Table_Styles[[#This Row],[PB]]&lt;&gt;"",Table_Styles[[#This Row],[PB]],IF(Table_Styles[[#This Row],[PB Default]]&lt;&gt;"",Table_Styles[[#This Row],[PB Default]],""))</f>
        <v/>
      </c>
      <c r="AT17" s="34"/>
      <c r="AU17" s="34"/>
      <c r="AV17" s="15" t="str">
        <f>IF(Table_Styles[[#This Row],[PL]]&lt;&gt;"",Table_Styles[[#This Row],[PL]],IF(Table_Styles[[#This Row],[PL Default]]&lt;&gt;"",Table_Styles[[#This Row],[PL Default]],""))</f>
        <v/>
      </c>
      <c r="AW17" s="34"/>
      <c r="AX17" s="34"/>
      <c r="AY17" s="15" t="str">
        <f>IF(Table_Styles[[#This Row],[BT]]&lt;&gt;"",Table_Styles[[#This Row],[BT]],IF(Table_Styles[[#This Row],[BT Default]]&lt;&gt;"",Table_Styles[[#This Row],[BT Default]],""))</f>
        <v/>
      </c>
      <c r="AZ17" s="34"/>
      <c r="BA17" s="34"/>
      <c r="BB17" s="15" t="str">
        <f>IF(Table_Styles[[#This Row],[BR]]&lt;&gt;"",Table_Styles[[#This Row],[BR]],IF(Table_Styles[[#This Row],[BR Default]]&lt;&gt;"",Table_Styles[[#This Row],[BR Default]],""))</f>
        <v/>
      </c>
      <c r="BC17" s="34"/>
      <c r="BD17" s="34"/>
      <c r="BE17" s="15" t="str">
        <f>IF(Table_Styles[[#This Row],[BB]]&lt;&gt;"",Table_Styles[[#This Row],[BB]],IF(Table_Styles[[#This Row],[BB Default]]&lt;&gt;"",Table_Styles[[#This Row],[BB Default]],""))</f>
        <v/>
      </c>
      <c r="BF17" s="34"/>
      <c r="BG17" s="34"/>
      <c r="BH17" s="15" t="str">
        <f>IF(Table_Styles[[#This Row],[BL]]&lt;&gt;"",Table_Styles[[#This Row],[BL]],IF(Table_Styles[[#This Row],[BL Default]]&lt;&gt;"",Table_Styles[[#This Row],[BL Default]],""))</f>
        <v/>
      </c>
      <c r="BI17" s="34"/>
      <c r="BJ17" s="34"/>
      <c r="BK17" s="15" t="str">
        <f>IF(Table_Styles[[#This Row],[Width]]&lt;&gt;"",Table_Styles[[#This Row],[Width]],IF(Table_Styles[[#This Row],[Width Default]]&lt;&gt;"",Table_Styles[[#This Row],[Width Default]],""))</f>
        <v/>
      </c>
      <c r="BL17" s="34"/>
      <c r="BM17" s="34"/>
      <c r="BN17" s="15" t="str">
        <f>IF(Table_Styles[[#This Row],[Height]]&lt;&gt;"",Table_Styles[[#This Row],[Height]],IF(Table_Styles[[#This Row],[Height Default]]&lt;&gt;"",Table_Styles[[#This Row],[Height Default]],""))</f>
        <v/>
      </c>
      <c r="BO17" s="15"/>
      <c r="BP17" s="15"/>
      <c r="BQ17" s="15" t="str">
        <f>IF(Table_Styles[[#This Row],[Top]]&lt;&gt;"",Table_Styles[[#This Row],[Top]],IF(Table_Styles[[#This Row],[Top Default]]&lt;&gt;"",Table_Styles[[#This Row],[Top Default]],""))</f>
        <v/>
      </c>
      <c r="BR17" s="15"/>
      <c r="BS17" s="15"/>
      <c r="BT17" s="15" t="str">
        <f>IF(Table_Styles[[#This Row],[Right]]&lt;&gt;"",Table_Styles[[#This Row],[Right]],IF(Table_Styles[[#This Row],[Right Default]]&lt;&gt;"",Table_Styles[[#This Row],[Right Default]],""))</f>
        <v/>
      </c>
      <c r="BU17" s="15"/>
      <c r="BV17" s="15"/>
      <c r="BW17" s="15" t="str">
        <f>IF(Table_Styles[[#This Row],[Bottom]]&lt;&gt;"",Table_Styles[[#This Row],[Bottom]],IF(Table_Styles[[#This Row],[Bottom Default]]&lt;&gt;"",Table_Styles[[#This Row],[Bottom Default]],""))</f>
        <v/>
      </c>
      <c r="BX17" s="15"/>
      <c r="BY17" s="15"/>
      <c r="BZ17" s="15" t="str">
        <f>IF(Table_Styles[[#This Row],[Left]]&lt;&gt;"",Table_Styles[[#This Row],[Left]],IF(Table_Styles[[#This Row],[Left Default]]&lt;&gt;"",Table_Styles[[#This Row],[Left Default]],""))</f>
        <v/>
      </c>
      <c r="CA17" s="34"/>
      <c r="CB17" s="17" t="str">
        <f>IF(AND(Table_Styles[[#This Row],[Selector]]&lt;&gt;"",Table_Styles[[#This Row],[Font Family Used]]&lt;&gt;"",Table_Styles[[#This Row],[Font Weight Used]]&lt;&gt;""),Table_Styles[[#This Row],[Font Family Used]]&amp;" "&amp;Table_Styles[[#This Row],[Font Weight Used]],"")</f>
        <v>Arvo 500</v>
      </c>
      <c r="CC17" s="17" t="str">
        <f ca="1">IF(AND(Table_Styles[[#This Row],[Selector]],COUNTIF(OFFSET(CC:CC,0,0,ROW()-1,1),"="&amp;Table_Styles[[#This Row],[Font]])=0),Table_Styles[[#This Row],[Font]],"")</f>
        <v/>
      </c>
      <c r="CD17" s="17" t="str">
        <f ca="1">IF(Table_Styles[[#This Row],[Unique Font]]&lt;&gt;"",
"{""fontFamily"":"""&amp;Table_Styles[[#This Row],[Font Family Used]]&amp;""",""fontWeight"":"&amp;Table_Styles[[#This Row],[Font Weight Used]]&amp;"}","")</f>
        <v/>
      </c>
      <c r="CE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20px;font-weight: 500;color: #006ac6;margin-top: 0;margin-bottom: 0</v>
      </c>
      <c r="CF17" s="17" t="str">
        <f>IF(AND(Table_Styles[[#This Row],[Selector]]&lt;&gt;"", Table_Styles[[#This Row],[Config Properties]]&lt;&gt;""),
Table_Styles[[#This Row],[Selector]]&amp;" { "&amp;Table_Styles[[#This Row],[Config Properties]]&amp;" }","")</f>
        <v>section h4 { font-family: 'Arvo';font-size: 20px;font-weight: 500;color: #006ac6;margin-top: 0;margin-bottom: 0 }</v>
      </c>
      <c r="CG17" s="17" t="str">
        <f xml:space="preserve">
SUBSTITUTE(SUBSTITUTE(SUBSTITUTE(SUBSTITUTE(SUBSTITUTE(SUBSTITUTE(SUBSTITUTE(SUBSTITUTE(Table_Styles[[#This Row],[Config]],
" {","{"),
"{ ","{"),
" }","}"),
"} ","}"),
" ,",","),
", ",","),
" :",":"),
": ",":")</f>
        <v>section h4{font-family:'Arvo';font-size:20px;font-weight:500;color:#006ac6;margin-top:0;margin-bottom:0}</v>
      </c>
    </row>
    <row r="18" spans="2:85" ht="21" customHeight="1">
      <c r="B18" s="17" t="s">
        <v>26</v>
      </c>
      <c r="C18" s="37" t="s">
        <v>537</v>
      </c>
      <c r="D18" s="34"/>
      <c r="E18" s="34" t="str">
        <f>Settings_Styling_Font_Body_Text</f>
        <v>Arvo</v>
      </c>
      <c r="F18" s="15" t="str">
        <f>IF(Table_Styles[[#This Row],[Font Family]]&lt;&gt;"",Table_Styles[[#This Row],[Font Family]],IF(Table_Styles[[#This Row],[Font Family Default]]&lt;&gt;"",Table_Styles[[#This Row],[Font Family Default]],""))</f>
        <v>Arvo</v>
      </c>
      <c r="G18" s="34"/>
      <c r="H18" s="87" t="s">
        <v>510</v>
      </c>
      <c r="I18" s="15" t="str">
        <f>IF(Table_Styles[[#This Row],[Font Size]]&lt;&gt;"",Table_Styles[[#This Row],[Font Size]],IF(Table_Styles[[#This Row],[Font Size Default]]&lt;&gt;"",Table_Styles[[#This Row],[Font Size Default]],""))</f>
        <v>15px</v>
      </c>
      <c r="J18" s="34"/>
      <c r="K18" s="34">
        <f>Settings_Styling_Font_Weight_Body_Text</f>
        <v>300</v>
      </c>
      <c r="L18" s="15">
        <f>IF(Table_Styles[[#This Row],[Font Weight]]&lt;&gt;"",Table_Styles[[#This Row],[Font Weight]],IF(Table_Styles[[#This Row],[Font Weight Default]]&lt;&gt;"",Table_Styles[[#This Row],[Font Weight Default]],""))</f>
        <v>300</v>
      </c>
      <c r="M18" s="34"/>
      <c r="N18" s="34"/>
      <c r="O18" s="15" t="str">
        <f>IF(Table_Styles[[#This Row],[Colour]]&lt;&gt;"",Table_Styles[[#This Row],[Colour]],IF(Table_Styles[[#This Row],[Colour Default]]&lt;&gt;"",Table_Styles[[#This Row],[Colour Default]],""))</f>
        <v/>
      </c>
      <c r="P18" s="34"/>
      <c r="Q18" s="34"/>
      <c r="R18" s="15" t="str">
        <f>IF(Table_Styles[[#This Row],[Background]]&lt;&gt;"",Table_Styles[[#This Row],[Background]],IF(Table_Styles[[#This Row],[Background Default]]&lt;&gt;"",Table_Styles[[#This Row],[Background Default]],""))</f>
        <v/>
      </c>
      <c r="S18" s="34"/>
      <c r="T18" s="34"/>
      <c r="U18" s="15" t="str">
        <f>IF(Table_Styles[[#This Row],[Border]]&lt;&gt;"",Table_Styles[[#This Row],[Border]],IF(Table_Styles[[#This Row],[Border Default]]&lt;&gt;"",Table_Styles[[#This Row],[Border Default]],""))</f>
        <v/>
      </c>
      <c r="V18" s="34"/>
      <c r="W18" s="34"/>
      <c r="X18" s="15" t="str">
        <f>IF(Table_Styles[[#This Row],[Border Radius]]&lt;&gt;"",Table_Styles[[#This Row],[Border Radius]],IF(Table_Styles[[#This Row],[Border Radius Default]]&lt;&gt;"",Table_Styles[[#This Row],[Border Radius Default]],""))</f>
        <v/>
      </c>
      <c r="Y18" s="34"/>
      <c r="Z18" s="34" t="s">
        <v>538</v>
      </c>
      <c r="AA18" s="15" t="str">
        <f>IF(Table_Styles[[#This Row],[MT]]&lt;&gt;"",Table_Styles[[#This Row],[MT]],IF(Table_Styles[[#This Row],[MT Default]]&lt;&gt;"",Table_Styles[[#This Row],[MT Default]],""))</f>
        <v>5px</v>
      </c>
      <c r="AB18" s="34"/>
      <c r="AC18" s="34"/>
      <c r="AD18" s="15" t="str">
        <f>IF(Table_Styles[[#This Row],[MR]]&lt;&gt;"",Table_Styles[[#This Row],[MR]],IF(Table_Styles[[#This Row],[MR Default]]&lt;&gt;"",Table_Styles[[#This Row],[MR Default]],""))</f>
        <v/>
      </c>
      <c r="AE18" s="34"/>
      <c r="AF18" s="34" t="s">
        <v>538</v>
      </c>
      <c r="AG18" s="15" t="str">
        <f>IF(Table_Styles[[#This Row],[MB]]&lt;&gt;"",Table_Styles[[#This Row],[MB]],IF(Table_Styles[[#This Row],[MB Default]]&lt;&gt;"",Table_Styles[[#This Row],[MB Default]],""))</f>
        <v>5px</v>
      </c>
      <c r="AH18" s="34"/>
      <c r="AI18" s="34"/>
      <c r="AJ18" s="15" t="str">
        <f>IF(Table_Styles[[#This Row],[ML]]&lt;&gt;"",Table_Styles[[#This Row],[ML]],IF(Table_Styles[[#This Row],[ML Default]]&lt;&gt;"",Table_Styles[[#This Row],[ML Default]],""))</f>
        <v/>
      </c>
      <c r="AK18" s="34"/>
      <c r="AL18" s="34"/>
      <c r="AM18" s="15" t="str">
        <f>IF(Table_Styles[[#This Row],[PT]]&lt;&gt;"",Table_Styles[[#This Row],[PT]],IF(Table_Styles[[#This Row],[PT Default]]&lt;&gt;"",Table_Styles[[#This Row],[PT Default]],""))</f>
        <v/>
      </c>
      <c r="AN18" s="34"/>
      <c r="AO18" s="34"/>
      <c r="AP18" s="15" t="str">
        <f>IF(Table_Styles[[#This Row],[PR]]&lt;&gt;"",Table_Styles[[#This Row],[PR]],IF(Table_Styles[[#This Row],[PR Default]]&lt;&gt;"",Table_Styles[[#This Row],[PR Default]],""))</f>
        <v/>
      </c>
      <c r="AQ18" s="34"/>
      <c r="AR18" s="34"/>
      <c r="AS18" s="15" t="str">
        <f>IF(Table_Styles[[#This Row],[PB]]&lt;&gt;"",Table_Styles[[#This Row],[PB]],IF(Table_Styles[[#This Row],[PB Default]]&lt;&gt;"",Table_Styles[[#This Row],[PB Default]],""))</f>
        <v/>
      </c>
      <c r="AT18" s="34"/>
      <c r="AU18" s="34"/>
      <c r="AV18" s="15" t="str">
        <f>IF(Table_Styles[[#This Row],[PL]]&lt;&gt;"",Table_Styles[[#This Row],[PL]],IF(Table_Styles[[#This Row],[PL Default]]&lt;&gt;"",Table_Styles[[#This Row],[PL Default]],""))</f>
        <v/>
      </c>
      <c r="AW18" s="34"/>
      <c r="AX18" s="34"/>
      <c r="AY18" s="15" t="str">
        <f>IF(Table_Styles[[#This Row],[BT]]&lt;&gt;"",Table_Styles[[#This Row],[BT]],IF(Table_Styles[[#This Row],[BT Default]]&lt;&gt;"",Table_Styles[[#This Row],[BT Default]],""))</f>
        <v/>
      </c>
      <c r="AZ18" s="34"/>
      <c r="BA18" s="34"/>
      <c r="BB18" s="15" t="str">
        <f>IF(Table_Styles[[#This Row],[BR]]&lt;&gt;"",Table_Styles[[#This Row],[BR]],IF(Table_Styles[[#This Row],[BR Default]]&lt;&gt;"",Table_Styles[[#This Row],[BR Default]],""))</f>
        <v/>
      </c>
      <c r="BC18" s="34"/>
      <c r="BD18" s="34"/>
      <c r="BE18" s="15" t="str">
        <f>IF(Table_Styles[[#This Row],[BB]]&lt;&gt;"",Table_Styles[[#This Row],[BB]],IF(Table_Styles[[#This Row],[BB Default]]&lt;&gt;"",Table_Styles[[#This Row],[BB Default]],""))</f>
        <v/>
      </c>
      <c r="BF18" s="34"/>
      <c r="BG18" s="34"/>
      <c r="BH18" s="15" t="str">
        <f>IF(Table_Styles[[#This Row],[BL]]&lt;&gt;"",Table_Styles[[#This Row],[BL]],IF(Table_Styles[[#This Row],[BL Default]]&lt;&gt;"",Table_Styles[[#This Row],[BL Default]],""))</f>
        <v/>
      </c>
      <c r="BI18" s="34"/>
      <c r="BJ18" s="34"/>
      <c r="BK18" s="15" t="str">
        <f>IF(Table_Styles[[#This Row],[Width]]&lt;&gt;"",Table_Styles[[#This Row],[Width]],IF(Table_Styles[[#This Row],[Width Default]]&lt;&gt;"",Table_Styles[[#This Row],[Width Default]],""))</f>
        <v/>
      </c>
      <c r="BL18" s="34"/>
      <c r="BM18" s="34"/>
      <c r="BN18" s="15" t="str">
        <f>IF(Table_Styles[[#This Row],[Height]]&lt;&gt;"",Table_Styles[[#This Row],[Height]],IF(Table_Styles[[#This Row],[Height Default]]&lt;&gt;"",Table_Styles[[#This Row],[Height Default]],""))</f>
        <v/>
      </c>
      <c r="BO18" s="15"/>
      <c r="BP18" s="15"/>
      <c r="BQ18" s="15" t="str">
        <f>IF(Table_Styles[[#This Row],[Top]]&lt;&gt;"",Table_Styles[[#This Row],[Top]],IF(Table_Styles[[#This Row],[Top Default]]&lt;&gt;"",Table_Styles[[#This Row],[Top Default]],""))</f>
        <v/>
      </c>
      <c r="BR18" s="15"/>
      <c r="BS18" s="15"/>
      <c r="BT18" s="15" t="str">
        <f>IF(Table_Styles[[#This Row],[Right]]&lt;&gt;"",Table_Styles[[#This Row],[Right]],IF(Table_Styles[[#This Row],[Right Default]]&lt;&gt;"",Table_Styles[[#This Row],[Right Default]],""))</f>
        <v/>
      </c>
      <c r="BU18" s="15"/>
      <c r="BV18" s="15"/>
      <c r="BW18" s="15" t="str">
        <f>IF(Table_Styles[[#This Row],[Bottom]]&lt;&gt;"",Table_Styles[[#This Row],[Bottom]],IF(Table_Styles[[#This Row],[Bottom Default]]&lt;&gt;"",Table_Styles[[#This Row],[Bottom Default]],""))</f>
        <v/>
      </c>
      <c r="BX18" s="15"/>
      <c r="BY18" s="15"/>
      <c r="BZ18" s="15" t="str">
        <f>IF(Table_Styles[[#This Row],[Left]]&lt;&gt;"",Table_Styles[[#This Row],[Left]],IF(Table_Styles[[#This Row],[Left Default]]&lt;&gt;"",Table_Styles[[#This Row],[Left Default]],""))</f>
        <v/>
      </c>
      <c r="CA18" s="34"/>
      <c r="CB18" s="17" t="str">
        <f>IF(AND(Table_Styles[[#This Row],[Selector]]&lt;&gt;"",Table_Styles[[#This Row],[Font Family Used]]&lt;&gt;"",Table_Styles[[#This Row],[Font Weight Used]]&lt;&gt;""),Table_Styles[[#This Row],[Font Family Used]]&amp;" "&amp;Table_Styles[[#This Row],[Font Weight Used]],"")</f>
        <v>Arvo 300</v>
      </c>
      <c r="CC18" s="17" t="str">
        <f ca="1">IF(AND(Table_Styles[[#This Row],[Selector]],COUNTIF(OFFSET(CC:CC,0,0,ROW()-1,1),"="&amp;Table_Styles[[#This Row],[Font]])=0),Table_Styles[[#This Row],[Font]],"")</f>
        <v/>
      </c>
      <c r="CD18" s="17" t="str">
        <f ca="1">IF(Table_Styles[[#This Row],[Unique Font]]&lt;&gt;"",
"{""fontFamily"":"""&amp;Table_Styles[[#This Row],[Font Family Used]]&amp;""",""fontWeight"":"&amp;Table_Styles[[#This Row],[Font Weight Used]]&amp;"}","")</f>
        <v/>
      </c>
      <c r="CE1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300;margin-top: 5px;margin-bottom: 5px</v>
      </c>
      <c r="CF18" s="17" t="str">
        <f>IF(AND(Table_Styles[[#This Row],[Selector]]&lt;&gt;"", Table_Styles[[#This Row],[Config Properties]]&lt;&gt;""),
Table_Styles[[#This Row],[Selector]]&amp;" { "&amp;Table_Styles[[#This Row],[Config Properties]]&amp;" }","")</f>
        <v>section p { font-family: 'Arvo';font-size: 15px;font-weight: 300;margin-top: 5px;margin-bottom: 5px }</v>
      </c>
      <c r="CG18" s="17" t="str">
        <f xml:space="preserve">
SUBSTITUTE(SUBSTITUTE(SUBSTITUTE(SUBSTITUTE(SUBSTITUTE(SUBSTITUTE(SUBSTITUTE(SUBSTITUTE(Table_Styles[[#This Row],[Config]],
" {","{"),
"{ ","{"),
" }","}"),
"} ","}"),
" ,",","),
", ",","),
" :",":"),
": ",":")</f>
        <v>section p{font-family:'Arvo';font-size:15px;font-weight:300;margin-top:5px;margin-bottom:5px}</v>
      </c>
    </row>
    <row r="19" spans="2:85" ht="29.25" thickBot="1">
      <c r="B19" s="18" t="s">
        <v>539</v>
      </c>
      <c r="C19" s="18"/>
      <c r="D19" s="33"/>
      <c r="E19" s="33"/>
      <c r="F19" s="18" t="str">
        <f>IF(Table_Styles[[#This Row],[Font Family]]&lt;&gt;"",Table_Styles[[#This Row],[Font Family]],IF(Table_Styles[[#This Row],[Font Family Default]]&lt;&gt;"",Table_Styles[[#This Row],[Font Family Default]],""))</f>
        <v/>
      </c>
      <c r="G19" s="33"/>
      <c r="H19" s="33"/>
      <c r="I19" s="18" t="str">
        <f>IF(Table_Styles[[#This Row],[Font Size]]&lt;&gt;"",Table_Styles[[#This Row],[Font Size]],IF(Table_Styles[[#This Row],[Font Size Default]]&lt;&gt;"",Table_Styles[[#This Row],[Font Size Default]],""))</f>
        <v/>
      </c>
      <c r="J19" s="33"/>
      <c r="K19" s="33"/>
      <c r="L19" s="18" t="str">
        <f>IF(Table_Styles[[#This Row],[Font Weight]]&lt;&gt;"",Table_Styles[[#This Row],[Font Weight]],IF(Table_Styles[[#This Row],[Font Weight Default]]&lt;&gt;"",Table_Styles[[#This Row],[Font Weight Default]],""))</f>
        <v/>
      </c>
      <c r="M19" s="33"/>
      <c r="N19" s="33"/>
      <c r="O19" s="18" t="str">
        <f>IF(Table_Styles[[#This Row],[Colour]]&lt;&gt;"",Table_Styles[[#This Row],[Colour]],IF(Table_Styles[[#This Row],[Colour Default]]&lt;&gt;"",Table_Styles[[#This Row],[Colour Default]],""))</f>
        <v/>
      </c>
      <c r="P19" s="33"/>
      <c r="Q19" s="33"/>
      <c r="R19" s="18" t="str">
        <f>IF(Table_Styles[[#This Row],[Background]]&lt;&gt;"",Table_Styles[[#This Row],[Background]],IF(Table_Styles[[#This Row],[Background Default]]&lt;&gt;"",Table_Styles[[#This Row],[Background Default]],""))</f>
        <v/>
      </c>
      <c r="S19" s="33"/>
      <c r="T19" s="33"/>
      <c r="U19" s="18" t="str">
        <f>IF(Table_Styles[[#This Row],[Border]]&lt;&gt;"",Table_Styles[[#This Row],[Border]],IF(Table_Styles[[#This Row],[Border Default]]&lt;&gt;"",Table_Styles[[#This Row],[Border Default]],""))</f>
        <v/>
      </c>
      <c r="V19" s="33"/>
      <c r="W19" s="33"/>
      <c r="X19" s="18" t="str">
        <f>IF(Table_Styles[[#This Row],[Border Radius]]&lt;&gt;"",Table_Styles[[#This Row],[Border Radius]],IF(Table_Styles[[#This Row],[Border Radius Default]]&lt;&gt;"",Table_Styles[[#This Row],[Border Radius Default]],""))</f>
        <v/>
      </c>
      <c r="Y19" s="33"/>
      <c r="Z19" s="33"/>
      <c r="AA19" s="18" t="str">
        <f>IF(Table_Styles[[#This Row],[MT]]&lt;&gt;"",Table_Styles[[#This Row],[MT]],IF(Table_Styles[[#This Row],[MT Default]]&lt;&gt;"",Table_Styles[[#This Row],[MT Default]],""))</f>
        <v/>
      </c>
      <c r="AB19" s="33"/>
      <c r="AC19" s="33"/>
      <c r="AD19" s="18" t="str">
        <f>IF(Table_Styles[[#This Row],[MR]]&lt;&gt;"",Table_Styles[[#This Row],[MR]],IF(Table_Styles[[#This Row],[MR Default]]&lt;&gt;"",Table_Styles[[#This Row],[MR Default]],""))</f>
        <v/>
      </c>
      <c r="AE19" s="33"/>
      <c r="AF19" s="33"/>
      <c r="AG19" s="18" t="str">
        <f>IF(Table_Styles[[#This Row],[MB]]&lt;&gt;"",Table_Styles[[#This Row],[MB]],IF(Table_Styles[[#This Row],[MB Default]]&lt;&gt;"",Table_Styles[[#This Row],[MB Default]],""))</f>
        <v/>
      </c>
      <c r="AH19" s="33"/>
      <c r="AI19" s="33"/>
      <c r="AJ19" s="18" t="str">
        <f>IF(Table_Styles[[#This Row],[ML]]&lt;&gt;"",Table_Styles[[#This Row],[ML]],IF(Table_Styles[[#This Row],[ML Default]]&lt;&gt;"",Table_Styles[[#This Row],[ML Default]],""))</f>
        <v/>
      </c>
      <c r="AK19" s="33"/>
      <c r="AL19" s="33"/>
      <c r="AM19" s="18" t="str">
        <f>IF(Table_Styles[[#This Row],[PT]]&lt;&gt;"",Table_Styles[[#This Row],[PT]],IF(Table_Styles[[#This Row],[PT Default]]&lt;&gt;"",Table_Styles[[#This Row],[PT Default]],""))</f>
        <v/>
      </c>
      <c r="AN19" s="33"/>
      <c r="AO19" s="33"/>
      <c r="AP19" s="18" t="str">
        <f>IF(Table_Styles[[#This Row],[PR]]&lt;&gt;"",Table_Styles[[#This Row],[PR]],IF(Table_Styles[[#This Row],[PR Default]]&lt;&gt;"",Table_Styles[[#This Row],[PR Default]],""))</f>
        <v/>
      </c>
      <c r="AQ19" s="33"/>
      <c r="AR19" s="33"/>
      <c r="AS19" s="18" t="str">
        <f>IF(Table_Styles[[#This Row],[PB]]&lt;&gt;"",Table_Styles[[#This Row],[PB]],IF(Table_Styles[[#This Row],[PB Default]]&lt;&gt;"",Table_Styles[[#This Row],[PB Default]],""))</f>
        <v/>
      </c>
      <c r="AT19" s="33"/>
      <c r="AU19" s="33"/>
      <c r="AV19" s="18" t="str">
        <f>IF(Table_Styles[[#This Row],[PL]]&lt;&gt;"",Table_Styles[[#This Row],[PL]],IF(Table_Styles[[#This Row],[PL Default]]&lt;&gt;"",Table_Styles[[#This Row],[PL Default]],""))</f>
        <v/>
      </c>
      <c r="AW19" s="33"/>
      <c r="AX19" s="33"/>
      <c r="AY19" s="18" t="str">
        <f>IF(Table_Styles[[#This Row],[BT]]&lt;&gt;"",Table_Styles[[#This Row],[BT]],IF(Table_Styles[[#This Row],[BT Default]]&lt;&gt;"",Table_Styles[[#This Row],[BT Default]],""))</f>
        <v/>
      </c>
      <c r="AZ19" s="33"/>
      <c r="BA19" s="33"/>
      <c r="BB19" s="18" t="str">
        <f>IF(Table_Styles[[#This Row],[BR]]&lt;&gt;"",Table_Styles[[#This Row],[BR]],IF(Table_Styles[[#This Row],[BR Default]]&lt;&gt;"",Table_Styles[[#This Row],[BR Default]],""))</f>
        <v/>
      </c>
      <c r="BC19" s="33"/>
      <c r="BD19" s="33"/>
      <c r="BE19" s="18" t="str">
        <f>IF(Table_Styles[[#This Row],[BB]]&lt;&gt;"",Table_Styles[[#This Row],[BB]],IF(Table_Styles[[#This Row],[BB Default]]&lt;&gt;"",Table_Styles[[#This Row],[BB Default]],""))</f>
        <v/>
      </c>
      <c r="BF19" s="33"/>
      <c r="BG19" s="33"/>
      <c r="BH19" s="18" t="str">
        <f>IF(Table_Styles[[#This Row],[BL]]&lt;&gt;"",Table_Styles[[#This Row],[BL]],IF(Table_Styles[[#This Row],[BL Default]]&lt;&gt;"",Table_Styles[[#This Row],[BL Default]],""))</f>
        <v/>
      </c>
      <c r="BI19" s="33"/>
      <c r="BJ19" s="33"/>
      <c r="BK19" s="18" t="str">
        <f>IF(Table_Styles[[#This Row],[Width]]&lt;&gt;"",Table_Styles[[#This Row],[Width]],IF(Table_Styles[[#This Row],[Width Default]]&lt;&gt;"",Table_Styles[[#This Row],[Width Default]],""))</f>
        <v/>
      </c>
      <c r="BL19" s="33"/>
      <c r="BM19" s="33"/>
      <c r="BN19" s="18" t="str">
        <f>IF(Table_Styles[[#This Row],[Height]]&lt;&gt;"",Table_Styles[[#This Row],[Height]],IF(Table_Styles[[#This Row],[Height Default]]&lt;&gt;"",Table_Styles[[#This Row],[Height Default]],""))</f>
        <v/>
      </c>
      <c r="BO19" s="18"/>
      <c r="BP19" s="18"/>
      <c r="BQ19" s="18" t="str">
        <f>IF(Table_Styles[[#This Row],[Top]]&lt;&gt;"",Table_Styles[[#This Row],[Top]],IF(Table_Styles[[#This Row],[Top Default]]&lt;&gt;"",Table_Styles[[#This Row],[Top Default]],""))</f>
        <v/>
      </c>
      <c r="BR19" s="18"/>
      <c r="BS19" s="18"/>
      <c r="BT19" s="18" t="str">
        <f>IF(Table_Styles[[#This Row],[Right]]&lt;&gt;"",Table_Styles[[#This Row],[Right]],IF(Table_Styles[[#This Row],[Right Default]]&lt;&gt;"",Table_Styles[[#This Row],[Right Default]],""))</f>
        <v/>
      </c>
      <c r="BU19" s="18"/>
      <c r="BV19" s="18"/>
      <c r="BW19" s="18" t="str">
        <f>IF(Table_Styles[[#This Row],[Bottom]]&lt;&gt;"",Table_Styles[[#This Row],[Bottom]],IF(Table_Styles[[#This Row],[Bottom Default]]&lt;&gt;"",Table_Styles[[#This Row],[Bottom Default]],""))</f>
        <v/>
      </c>
      <c r="BX19" s="18"/>
      <c r="BY19" s="18"/>
      <c r="BZ19" s="18" t="str">
        <f>IF(Table_Styles[[#This Row],[Left]]&lt;&gt;"",Table_Styles[[#This Row],[Left]],IF(Table_Styles[[#This Row],[Left Default]]&lt;&gt;"",Table_Styles[[#This Row],[Left Default]],""))</f>
        <v/>
      </c>
      <c r="CA19" s="33"/>
      <c r="CB19" s="18" t="str">
        <f>IF(AND(Table_Styles[[#This Row],[Selector]]&lt;&gt;"",Table_Styles[[#This Row],[Font Family Used]]&lt;&gt;"",Table_Styles[[#This Row],[Font Weight Used]]&lt;&gt;""),Table_Styles[[#This Row],[Font Family Used]]&amp;" "&amp;Table_Styles[[#This Row],[Font Weight Used]],"")</f>
        <v/>
      </c>
      <c r="CC19" s="18" t="str">
        <f ca="1">IF(AND(Table_Styles[[#This Row],[Selector]],COUNTIF(OFFSET(CC:CC,0,0,ROW()-1,1),"="&amp;Table_Styles[[#This Row],[Font]])=0),Table_Styles[[#This Row],[Font]],"")</f>
        <v/>
      </c>
      <c r="CD19" s="18" t="str">
        <f ca="1">IF(Table_Styles[[#This Row],[Unique Font]]&lt;&gt;"",
"{""fontFamily"":"""&amp;Table_Styles[[#This Row],[Font Family Used]]&amp;""",""fontWeight"":"&amp;Table_Styles[[#This Row],[Font Weight Used]]&amp;"}","")</f>
        <v/>
      </c>
      <c r="CE1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8" t="str">
        <f>IF(AND(Table_Styles[[#This Row],[Selector]]&lt;&gt;"", Table_Styles[[#This Row],[Config Properties]]&lt;&gt;""),
Table_Styles[[#This Row],[Selector]]&amp;" { "&amp;Table_Styles[[#This Row],[Config Properties]]&amp;" }","")</f>
        <v/>
      </c>
      <c r="CG19" s="18" t="str">
        <f xml:space="preserve">
SUBSTITUTE(SUBSTITUTE(SUBSTITUTE(SUBSTITUTE(SUBSTITUTE(SUBSTITUTE(SUBSTITUTE(SUBSTITUTE(Table_Styles[[#This Row],[Config]],
" {","{"),
"{ ","{"),
" }","}"),
"} ","}"),
" ,",","),
", ",","),
" :",":"),
": ",":")</f>
        <v/>
      </c>
    </row>
    <row r="20" spans="2:85" ht="21" customHeight="1">
      <c r="B20" s="37" t="s">
        <v>540</v>
      </c>
      <c r="C20" s="37" t="s">
        <v>541</v>
      </c>
      <c r="D20" s="34"/>
      <c r="E20" s="34"/>
      <c r="F20" s="15" t="str">
        <f>IF(Table_Styles[[#This Row],[Font Family]]&lt;&gt;"",Table_Styles[[#This Row],[Font Family]],IF(Table_Styles[[#This Row],[Font Family Default]]&lt;&gt;"",Table_Styles[[#This Row],[Font Family Default]],""))</f>
        <v/>
      </c>
      <c r="G20" s="34"/>
      <c r="H20" s="34"/>
      <c r="I20" s="15" t="str">
        <f>IF(Table_Styles[[#This Row],[Font Size]]&lt;&gt;"",Table_Styles[[#This Row],[Font Size]],IF(Table_Styles[[#This Row],[Font Size Default]]&lt;&gt;"",Table_Styles[[#This Row],[Font Size Default]],""))</f>
        <v/>
      </c>
      <c r="J20" s="34"/>
      <c r="K20" s="34"/>
      <c r="L20" s="15" t="str">
        <f>IF(Table_Styles[[#This Row],[Font Weight]]&lt;&gt;"",Table_Styles[[#This Row],[Font Weight]],IF(Table_Styles[[#This Row],[Font Weight Default]]&lt;&gt;"",Table_Styles[[#This Row],[Font Weight Default]],""))</f>
        <v/>
      </c>
      <c r="M20" s="34"/>
      <c r="N20" s="34"/>
      <c r="O20" s="15" t="str">
        <f>IF(Table_Styles[[#This Row],[Colour]]&lt;&gt;"",Table_Styles[[#This Row],[Colour]],IF(Table_Styles[[#This Row],[Colour Default]]&lt;&gt;"",Table_Styles[[#This Row],[Colour Default]],""))</f>
        <v/>
      </c>
      <c r="P20" s="34"/>
      <c r="Q20" s="34"/>
      <c r="R20" s="15" t="str">
        <f>IF(Table_Styles[[#This Row],[Background]]&lt;&gt;"",Table_Styles[[#This Row],[Background]],IF(Table_Styles[[#This Row],[Background Default]]&lt;&gt;"",Table_Styles[[#This Row],[Background Default]],""))</f>
        <v/>
      </c>
      <c r="S20" s="34"/>
      <c r="T20" s="34"/>
      <c r="U20" s="15" t="str">
        <f>IF(Table_Styles[[#This Row],[Border]]&lt;&gt;"",Table_Styles[[#This Row],[Border]],IF(Table_Styles[[#This Row],[Border Default]]&lt;&gt;"",Table_Styles[[#This Row],[Border Default]],""))</f>
        <v/>
      </c>
      <c r="V20" s="34"/>
      <c r="W20" s="34"/>
      <c r="X20" s="15" t="str">
        <f>IF(Table_Styles[[#This Row],[Border Radius]]&lt;&gt;"",Table_Styles[[#This Row],[Border Radius]],IF(Table_Styles[[#This Row],[Border Radius Default]]&lt;&gt;"",Table_Styles[[#This Row],[Border Radius Default]],""))</f>
        <v/>
      </c>
      <c r="Y20" s="34"/>
      <c r="Z20" s="34" t="s">
        <v>510</v>
      </c>
      <c r="AA20" s="15" t="str">
        <f>IF(Table_Styles[[#This Row],[MT]]&lt;&gt;"",Table_Styles[[#This Row],[MT]],IF(Table_Styles[[#This Row],[MT Default]]&lt;&gt;"",Table_Styles[[#This Row],[MT Default]],""))</f>
        <v>15px</v>
      </c>
      <c r="AB20" s="34"/>
      <c r="AC20" s="34"/>
      <c r="AD20" s="15" t="str">
        <f>IF(Table_Styles[[#This Row],[MR]]&lt;&gt;"",Table_Styles[[#This Row],[MR]],IF(Table_Styles[[#This Row],[MR Default]]&lt;&gt;"",Table_Styles[[#This Row],[MR Default]],""))</f>
        <v/>
      </c>
      <c r="AE20" s="34"/>
      <c r="AF20" s="34" t="s">
        <v>510</v>
      </c>
      <c r="AG20" s="15" t="str">
        <f>IF(Table_Styles[[#This Row],[MB]]&lt;&gt;"",Table_Styles[[#This Row],[MB]],IF(Table_Styles[[#This Row],[MB Default]]&lt;&gt;"",Table_Styles[[#This Row],[MB Default]],""))</f>
        <v>15px</v>
      </c>
      <c r="AH20" s="34"/>
      <c r="AI20" s="34"/>
      <c r="AJ20" s="15" t="str">
        <f>IF(Table_Styles[[#This Row],[ML]]&lt;&gt;"",Table_Styles[[#This Row],[ML]],IF(Table_Styles[[#This Row],[ML Default]]&lt;&gt;"",Table_Styles[[#This Row],[ML Default]],""))</f>
        <v/>
      </c>
      <c r="AK20" s="34"/>
      <c r="AL20" s="34"/>
      <c r="AM20" s="15" t="str">
        <f>IF(Table_Styles[[#This Row],[PT]]&lt;&gt;"",Table_Styles[[#This Row],[PT]],IF(Table_Styles[[#This Row],[PT Default]]&lt;&gt;"",Table_Styles[[#This Row],[PT Default]],""))</f>
        <v/>
      </c>
      <c r="AN20" s="34"/>
      <c r="AO20" s="34"/>
      <c r="AP20" s="15" t="str">
        <f>IF(Table_Styles[[#This Row],[PR]]&lt;&gt;"",Table_Styles[[#This Row],[PR]],IF(Table_Styles[[#This Row],[PR Default]]&lt;&gt;"",Table_Styles[[#This Row],[PR Default]],""))</f>
        <v/>
      </c>
      <c r="AQ20" s="34"/>
      <c r="AR20" s="34"/>
      <c r="AS20" s="15" t="str">
        <f>IF(Table_Styles[[#This Row],[PB]]&lt;&gt;"",Table_Styles[[#This Row],[PB]],IF(Table_Styles[[#This Row],[PB Default]]&lt;&gt;"",Table_Styles[[#This Row],[PB Default]],""))</f>
        <v/>
      </c>
      <c r="AT20" s="34"/>
      <c r="AU20" s="34"/>
      <c r="AV20" s="15" t="str">
        <f>IF(Table_Styles[[#This Row],[PL]]&lt;&gt;"",Table_Styles[[#This Row],[PL]],IF(Table_Styles[[#This Row],[PL Default]]&lt;&gt;"",Table_Styles[[#This Row],[PL Default]],""))</f>
        <v/>
      </c>
      <c r="AW20" s="34"/>
      <c r="AX20" s="34"/>
      <c r="AY20" s="15" t="str">
        <f>IF(Table_Styles[[#This Row],[BT]]&lt;&gt;"",Table_Styles[[#This Row],[BT]],IF(Table_Styles[[#This Row],[BT Default]]&lt;&gt;"",Table_Styles[[#This Row],[BT Default]],""))</f>
        <v/>
      </c>
      <c r="AZ20" s="34"/>
      <c r="BA20" s="34"/>
      <c r="BB20" s="15" t="str">
        <f>IF(Table_Styles[[#This Row],[BR]]&lt;&gt;"",Table_Styles[[#This Row],[BR]],IF(Table_Styles[[#This Row],[BR Default]]&lt;&gt;"",Table_Styles[[#This Row],[BR Default]],""))</f>
        <v/>
      </c>
      <c r="BC20" s="34"/>
      <c r="BD20" s="34"/>
      <c r="BE20" s="15" t="str">
        <f>IF(Table_Styles[[#This Row],[BB]]&lt;&gt;"",Table_Styles[[#This Row],[BB]],IF(Table_Styles[[#This Row],[BB Default]]&lt;&gt;"",Table_Styles[[#This Row],[BB Default]],""))</f>
        <v/>
      </c>
      <c r="BF20" s="34"/>
      <c r="BG20" s="34"/>
      <c r="BH20" s="15" t="str">
        <f>IF(Table_Styles[[#This Row],[BL]]&lt;&gt;"",Table_Styles[[#This Row],[BL]],IF(Table_Styles[[#This Row],[BL Default]]&lt;&gt;"",Table_Styles[[#This Row],[BL Default]],""))</f>
        <v/>
      </c>
      <c r="BI20" s="34"/>
      <c r="BJ20" s="34"/>
      <c r="BK20" s="15" t="str">
        <f>IF(Table_Styles[[#This Row],[Width]]&lt;&gt;"",Table_Styles[[#This Row],[Width]],IF(Table_Styles[[#This Row],[Width Default]]&lt;&gt;"",Table_Styles[[#This Row],[Width Default]],""))</f>
        <v/>
      </c>
      <c r="BL20" s="34"/>
      <c r="BM20" s="34"/>
      <c r="BN20" s="15" t="str">
        <f>IF(Table_Styles[[#This Row],[Height]]&lt;&gt;"",Table_Styles[[#This Row],[Height]],IF(Table_Styles[[#This Row],[Height Default]]&lt;&gt;"",Table_Styles[[#This Row],[Height Default]],""))</f>
        <v/>
      </c>
      <c r="BO20" s="15"/>
      <c r="BP20" s="15"/>
      <c r="BQ20" s="15" t="str">
        <f>IF(Table_Styles[[#This Row],[Top]]&lt;&gt;"",Table_Styles[[#This Row],[Top]],IF(Table_Styles[[#This Row],[Top Default]]&lt;&gt;"",Table_Styles[[#This Row],[Top Default]],""))</f>
        <v/>
      </c>
      <c r="BR20" s="15"/>
      <c r="BS20" s="15"/>
      <c r="BT20" s="15" t="str">
        <f>IF(Table_Styles[[#This Row],[Right]]&lt;&gt;"",Table_Styles[[#This Row],[Right]],IF(Table_Styles[[#This Row],[Right Default]]&lt;&gt;"",Table_Styles[[#This Row],[Right Default]],""))</f>
        <v/>
      </c>
      <c r="BU20" s="15"/>
      <c r="BV20" s="15"/>
      <c r="BW20" s="15" t="str">
        <f>IF(Table_Styles[[#This Row],[Bottom]]&lt;&gt;"",Table_Styles[[#This Row],[Bottom]],IF(Table_Styles[[#This Row],[Bottom Default]]&lt;&gt;"",Table_Styles[[#This Row],[Bottom Default]],""))</f>
        <v/>
      </c>
      <c r="BX20" s="15"/>
      <c r="BY20" s="15"/>
      <c r="BZ20" s="15" t="str">
        <f>IF(Table_Styles[[#This Row],[Left]]&lt;&gt;"",Table_Styles[[#This Row],[Left]],IF(Table_Styles[[#This Row],[Left Default]]&lt;&gt;"",Table_Styles[[#This Row],[Left Default]],""))</f>
        <v/>
      </c>
      <c r="CA20" s="34"/>
      <c r="CB20" s="17" t="str">
        <f>IF(AND(Table_Styles[[#This Row],[Selector]]&lt;&gt;"",Table_Styles[[#This Row],[Font Family Used]]&lt;&gt;"",Table_Styles[[#This Row],[Font Weight Used]]&lt;&gt;""),Table_Styles[[#This Row],[Font Family Used]]&amp;" "&amp;Table_Styles[[#This Row],[Font Weight Used]],"")</f>
        <v/>
      </c>
      <c r="CC20" s="17" t="str">
        <f ca="1">IF(AND(Table_Styles[[#This Row],[Selector]],COUNTIF(OFFSET(CC:CC,0,0,ROW()-1,1),"="&amp;Table_Styles[[#This Row],[Font]])=0),Table_Styles[[#This Row],[Font]],"")</f>
        <v/>
      </c>
      <c r="CD20" s="17" t="str">
        <f ca="1">IF(Table_Styles[[#This Row],[Unique Font]]&lt;&gt;"",
"{""fontFamily"":"""&amp;Table_Styles[[#This Row],[Font Family Used]]&amp;""",""fontWeight"":"&amp;Table_Styles[[#This Row],[Font Weight Used]]&amp;"}","")</f>
        <v/>
      </c>
      <c r="CE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17" t="str">
        <f>IF(AND(Table_Styles[[#This Row],[Selector]]&lt;&gt;"", Table_Styles[[#This Row],[Config Properties]]&lt;&gt;""),
Table_Styles[[#This Row],[Selector]]&amp;" { "&amp;Table_Styles[[#This Row],[Config Properties]]&amp;" }","")</f>
        <v>formly-field .form-group { margin-top: 15px;margin-bottom: 15px }</v>
      </c>
      <c r="CG20" s="17" t="str">
        <f xml:space="preserve">
SUBSTITUTE(SUBSTITUTE(SUBSTITUTE(SUBSTITUTE(SUBSTITUTE(SUBSTITUTE(SUBSTITUTE(SUBSTITUTE(Table_Styles[[#This Row],[Config]],
" {","{"),
"{ ","{"),
" }","}"),
"} ","}"),
" ,",","),
", ",","),
" :",":"),
": ",":")</f>
        <v>formly-field .form-group{margin-top:15px;margin-bottom:15px}</v>
      </c>
    </row>
    <row r="21" spans="2:85" ht="21" customHeight="1">
      <c r="B21" s="17" t="s">
        <v>542</v>
      </c>
      <c r="C21" s="37" t="s">
        <v>543</v>
      </c>
      <c r="D21" s="49"/>
      <c r="E21" s="34"/>
      <c r="F21" s="15" t="str">
        <f>IF(Table_Styles[[#This Row],[Font Family]]&lt;&gt;"",Table_Styles[[#This Row],[Font Family]],IF(Table_Styles[[#This Row],[Font Family Default]]&lt;&gt;"",Table_Styles[[#This Row],[Font Family Default]],""))</f>
        <v/>
      </c>
      <c r="G21" s="49"/>
      <c r="H21" s="34"/>
      <c r="I21" s="15" t="str">
        <f>IF(Table_Styles[[#This Row],[Font Size]]&lt;&gt;"",Table_Styles[[#This Row],[Font Size]],IF(Table_Styles[[#This Row],[Font Size Default]]&lt;&gt;"",Table_Styles[[#This Row],[Font Size Default]],""))</f>
        <v/>
      </c>
      <c r="J21" s="49"/>
      <c r="K21" s="34"/>
      <c r="L21" s="15" t="str">
        <f>IF(Table_Styles[[#This Row],[Font Weight]]&lt;&gt;"",Table_Styles[[#This Row],[Font Weight]],IF(Table_Styles[[#This Row],[Font Weight Default]]&lt;&gt;"",Table_Styles[[#This Row],[Font Weight Default]],""))</f>
        <v/>
      </c>
      <c r="M21" s="49"/>
      <c r="N21" s="34"/>
      <c r="O21" s="15" t="str">
        <f>IF(Table_Styles[[#This Row],[Colour]]&lt;&gt;"",Table_Styles[[#This Row],[Colour]],IF(Table_Styles[[#This Row],[Colour Default]]&lt;&gt;"",Table_Styles[[#This Row],[Colour Default]],""))</f>
        <v/>
      </c>
      <c r="P21" s="49"/>
      <c r="Q21" s="34"/>
      <c r="R21" s="15" t="str">
        <f>IF(Table_Styles[[#This Row],[Background]]&lt;&gt;"",Table_Styles[[#This Row],[Background]],IF(Table_Styles[[#This Row],[Background Default]]&lt;&gt;"",Table_Styles[[#This Row],[Background Default]],""))</f>
        <v/>
      </c>
      <c r="S21" s="49"/>
      <c r="T21" s="34"/>
      <c r="U21" s="15" t="str">
        <f>IF(Table_Styles[[#This Row],[Border]]&lt;&gt;"",Table_Styles[[#This Row],[Border]],IF(Table_Styles[[#This Row],[Border Default]]&lt;&gt;"",Table_Styles[[#This Row],[Border Default]],""))</f>
        <v/>
      </c>
      <c r="V21" s="34"/>
      <c r="W21" s="34"/>
      <c r="X21" s="15" t="str">
        <f>IF(Table_Styles[[#This Row],[Border Radius]]&lt;&gt;"",Table_Styles[[#This Row],[Border Radius]],IF(Table_Styles[[#This Row],[Border Radius Default]]&lt;&gt;"",Table_Styles[[#This Row],[Border Radius Default]],""))</f>
        <v/>
      </c>
      <c r="Y21" s="49"/>
      <c r="Z21" s="34"/>
      <c r="AA21" s="15" t="str">
        <f>IF(Table_Styles[[#This Row],[MT]]&lt;&gt;"",Table_Styles[[#This Row],[MT]],IF(Table_Styles[[#This Row],[MT Default]]&lt;&gt;"",Table_Styles[[#This Row],[MT Default]],""))</f>
        <v/>
      </c>
      <c r="AB21" s="49"/>
      <c r="AC21" s="34"/>
      <c r="AD21" s="15" t="str">
        <f>IF(Table_Styles[[#This Row],[MR]]&lt;&gt;"",Table_Styles[[#This Row],[MR]],IF(Table_Styles[[#This Row],[MR Default]]&lt;&gt;"",Table_Styles[[#This Row],[MR Default]],""))</f>
        <v/>
      </c>
      <c r="AE21" s="49"/>
      <c r="AF21" s="34" t="s">
        <v>510</v>
      </c>
      <c r="AG21" s="15" t="str">
        <f>IF(Table_Styles[[#This Row],[MB]]&lt;&gt;"",Table_Styles[[#This Row],[MB]],IF(Table_Styles[[#This Row],[MB Default]]&lt;&gt;"",Table_Styles[[#This Row],[MB Default]],""))</f>
        <v>15px</v>
      </c>
      <c r="AH21" s="49"/>
      <c r="AI21" s="34"/>
      <c r="AJ21" s="15" t="str">
        <f>IF(Table_Styles[[#This Row],[ML]]&lt;&gt;"",Table_Styles[[#This Row],[ML]],IF(Table_Styles[[#This Row],[ML Default]]&lt;&gt;"",Table_Styles[[#This Row],[ML Default]],""))</f>
        <v/>
      </c>
      <c r="AK21" s="49"/>
      <c r="AL21" s="34"/>
      <c r="AM21" s="15" t="str">
        <f>IF(Table_Styles[[#This Row],[PT]]&lt;&gt;"",Table_Styles[[#This Row],[PT]],IF(Table_Styles[[#This Row],[PT Default]]&lt;&gt;"",Table_Styles[[#This Row],[PT Default]],""))</f>
        <v/>
      </c>
      <c r="AN21" s="49"/>
      <c r="AO21" s="34"/>
      <c r="AP21" s="15" t="str">
        <f>IF(Table_Styles[[#This Row],[PR]]&lt;&gt;"",Table_Styles[[#This Row],[PR]],IF(Table_Styles[[#This Row],[PR Default]]&lt;&gt;"",Table_Styles[[#This Row],[PR Default]],""))</f>
        <v/>
      </c>
      <c r="AQ21" s="49"/>
      <c r="AR21" s="34"/>
      <c r="AS21" s="15" t="str">
        <f>IF(Table_Styles[[#This Row],[PB]]&lt;&gt;"",Table_Styles[[#This Row],[PB]],IF(Table_Styles[[#This Row],[PB Default]]&lt;&gt;"",Table_Styles[[#This Row],[PB Default]],""))</f>
        <v/>
      </c>
      <c r="AT21" s="49"/>
      <c r="AU21" s="34"/>
      <c r="AV21" s="15" t="str">
        <f>IF(Table_Styles[[#This Row],[PL]]&lt;&gt;"",Table_Styles[[#This Row],[PL]],IF(Table_Styles[[#This Row],[PL Default]]&lt;&gt;"",Table_Styles[[#This Row],[PL Default]],""))</f>
        <v/>
      </c>
      <c r="AW21" s="49"/>
      <c r="AX21" s="34"/>
      <c r="AY21" s="15" t="str">
        <f>IF(Table_Styles[[#This Row],[BT]]&lt;&gt;"",Table_Styles[[#This Row],[BT]],IF(Table_Styles[[#This Row],[BT Default]]&lt;&gt;"",Table_Styles[[#This Row],[BT Default]],""))</f>
        <v/>
      </c>
      <c r="AZ21" s="49"/>
      <c r="BA21" s="34"/>
      <c r="BB21" s="15" t="str">
        <f>IF(Table_Styles[[#This Row],[BR]]&lt;&gt;"",Table_Styles[[#This Row],[BR]],IF(Table_Styles[[#This Row],[BR Default]]&lt;&gt;"",Table_Styles[[#This Row],[BR Default]],""))</f>
        <v/>
      </c>
      <c r="BC21" s="49"/>
      <c r="BD21" s="34"/>
      <c r="BE21" s="15" t="str">
        <f>IF(Table_Styles[[#This Row],[BB]]&lt;&gt;"",Table_Styles[[#This Row],[BB]],IF(Table_Styles[[#This Row],[BB Default]]&lt;&gt;"",Table_Styles[[#This Row],[BB Default]],""))</f>
        <v/>
      </c>
      <c r="BF21" s="49"/>
      <c r="BG21" s="34"/>
      <c r="BH21" s="15" t="str">
        <f>IF(Table_Styles[[#This Row],[BL]]&lt;&gt;"",Table_Styles[[#This Row],[BL]],IF(Table_Styles[[#This Row],[BL Default]]&lt;&gt;"",Table_Styles[[#This Row],[BL Default]],""))</f>
        <v/>
      </c>
      <c r="BI21" s="34"/>
      <c r="BJ21" s="34"/>
      <c r="BK21" s="15" t="str">
        <f>IF(Table_Styles[[#This Row],[Width]]&lt;&gt;"",Table_Styles[[#This Row],[Width]],IF(Table_Styles[[#This Row],[Width Default]]&lt;&gt;"",Table_Styles[[#This Row],[Width Default]],""))</f>
        <v/>
      </c>
      <c r="BL21" s="34"/>
      <c r="BM21" s="34"/>
      <c r="BN21" s="15" t="str">
        <f>IF(Table_Styles[[#This Row],[Height]]&lt;&gt;"",Table_Styles[[#This Row],[Height]],IF(Table_Styles[[#This Row],[Height Default]]&lt;&gt;"",Table_Styles[[#This Row],[Height Default]],""))</f>
        <v/>
      </c>
      <c r="BO21" s="15"/>
      <c r="BP21" s="15"/>
      <c r="BQ21" s="15" t="str">
        <f>IF(Table_Styles[[#This Row],[Top]]&lt;&gt;"",Table_Styles[[#This Row],[Top]],IF(Table_Styles[[#This Row],[Top Default]]&lt;&gt;"",Table_Styles[[#This Row],[Top Default]],""))</f>
        <v/>
      </c>
      <c r="BR21" s="15"/>
      <c r="BS21" s="15"/>
      <c r="BT21" s="15" t="str">
        <f>IF(Table_Styles[[#This Row],[Right]]&lt;&gt;"",Table_Styles[[#This Row],[Right]],IF(Table_Styles[[#This Row],[Right Default]]&lt;&gt;"",Table_Styles[[#This Row],[Right Default]],""))</f>
        <v/>
      </c>
      <c r="BU21" s="15"/>
      <c r="BV21" s="15"/>
      <c r="BW21" s="15" t="str">
        <f>IF(Table_Styles[[#This Row],[Bottom]]&lt;&gt;"",Table_Styles[[#This Row],[Bottom]],IF(Table_Styles[[#This Row],[Bottom Default]]&lt;&gt;"",Table_Styles[[#This Row],[Bottom Default]],""))</f>
        <v/>
      </c>
      <c r="BX21" s="15"/>
      <c r="BY21" s="15"/>
      <c r="BZ21" s="15" t="str">
        <f>IF(Table_Styles[[#This Row],[Left]]&lt;&gt;"",Table_Styles[[#This Row],[Left]],IF(Table_Styles[[#This Row],[Left Default]]&lt;&gt;"",Table_Styles[[#This Row],[Left Default]],""))</f>
        <v/>
      </c>
      <c r="CA21" s="49"/>
      <c r="CB21" s="17" t="str">
        <f>IF(AND(Table_Styles[[#This Row],[Selector]]&lt;&gt;"",Table_Styles[[#This Row],[Font Family Used]]&lt;&gt;"",Table_Styles[[#This Row],[Font Weight Used]]&lt;&gt;""),Table_Styles[[#This Row],[Font Family Used]]&amp;" "&amp;Table_Styles[[#This Row],[Font Weight Used]],"")</f>
        <v/>
      </c>
      <c r="CC21" s="17" t="str">
        <f ca="1">IF(AND(Table_Styles[[#This Row],[Selector]],COUNTIF(OFFSET(CC:CC,0,0,ROW()-1,1),"="&amp;Table_Styles[[#This Row],[Font]])=0),Table_Styles[[#This Row],[Font]],"")</f>
        <v/>
      </c>
      <c r="CD21" s="17" t="str">
        <f ca="1">IF(Table_Styles[[#This Row],[Unique Font]]&lt;&gt;"",
"{""fontFamily"":"""&amp;Table_Styles[[#This Row],[Font Family Used]]&amp;""",""fontWeight"":"&amp;Table_Styles[[#This Row],[Font Weight Used]]&amp;"}","")</f>
        <v/>
      </c>
      <c r="CE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7" t="str">
        <f>IF(AND(Table_Styles[[#This Row],[Selector]]&lt;&gt;"", Table_Styles[[#This Row],[Config Properties]]&lt;&gt;""),
Table_Styles[[#This Row],[Selector]]&amp;" { "&amp;Table_Styles[[#This Row],[Config Properties]]&amp;" }","")</f>
        <v>formly-field .field-content { margin-bottom: 15px }</v>
      </c>
      <c r="CG21" s="17" t="str">
        <f xml:space="preserve">
SUBSTITUTE(SUBSTITUTE(SUBSTITUTE(SUBSTITUTE(SUBSTITUTE(SUBSTITUTE(SUBSTITUTE(SUBSTITUTE(Table_Styles[[#This Row],[Config]],
" {","{"),
"{ ","{"),
" }","}"),
"} ","}"),
" ,",","),
", ",","),
" :",":"),
": ",":")</f>
        <v>formly-field .field-content{margin-bottom:15px}</v>
      </c>
    </row>
    <row r="22" spans="2:85" ht="21" customHeight="1">
      <c r="B22" s="37" t="s">
        <v>19</v>
      </c>
      <c r="C22" s="37" t="s">
        <v>544</v>
      </c>
      <c r="D22" s="34"/>
      <c r="E22" s="34" t="str">
        <f>Settings_Styling_Font_Labels</f>
        <v>Arvo</v>
      </c>
      <c r="F22" s="15" t="str">
        <f>IF(Table_Styles[[#This Row],[Font Family]]&lt;&gt;"",Table_Styles[[#This Row],[Font Family]],IF(Table_Styles[[#This Row],[Font Family Default]]&lt;&gt;"",Table_Styles[[#This Row],[Font Family Default]],""))</f>
        <v>Arvo</v>
      </c>
      <c r="G22" s="34" t="s">
        <v>545</v>
      </c>
      <c r="H22" s="36" t="s">
        <v>546</v>
      </c>
      <c r="I22" s="15" t="str">
        <f>IF(Table_Styles[[#This Row],[Font Size]]&lt;&gt;"",Table_Styles[[#This Row],[Font Size]],IF(Table_Styles[[#This Row],[Font Size Default]]&lt;&gt;"",Table_Styles[[#This Row],[Font Size Default]],""))</f>
        <v>16px</v>
      </c>
      <c r="J22" s="34"/>
      <c r="K22" s="34">
        <f>Settings_Styling_Font_Weight_Labels</f>
        <v>700</v>
      </c>
      <c r="L22" s="15">
        <f>IF(Table_Styles[[#This Row],[Font Weight]]&lt;&gt;"",Table_Styles[[#This Row],[Font Weight]],IF(Table_Styles[[#This Row],[Font Weight Default]]&lt;&gt;"",Table_Styles[[#This Row],[Font Weight Default]],""))</f>
        <v>700</v>
      </c>
      <c r="M22" s="34"/>
      <c r="N22" s="34" t="str">
        <f>Colour_Foreground_1</f>
        <v>#65686b</v>
      </c>
      <c r="O22" s="15" t="str">
        <f>IF(Table_Styles[[#This Row],[Colour]]&lt;&gt;"",Table_Styles[[#This Row],[Colour]],IF(Table_Styles[[#This Row],[Colour Default]]&lt;&gt;"",Table_Styles[[#This Row],[Colour Default]],""))</f>
        <v>#65686b</v>
      </c>
      <c r="P22" s="34"/>
      <c r="Q22" s="34"/>
      <c r="R22" s="15" t="str">
        <f>IF(Table_Styles[[#This Row],[Background]]&lt;&gt;"",Table_Styles[[#This Row],[Background]],IF(Table_Styles[[#This Row],[Background Default]]&lt;&gt;"",Table_Styles[[#This Row],[Background Default]],""))</f>
        <v/>
      </c>
      <c r="S22" s="34"/>
      <c r="T22" s="34"/>
      <c r="U22" s="15" t="str">
        <f>IF(Table_Styles[[#This Row],[Border]]&lt;&gt;"",Table_Styles[[#This Row],[Border]],IF(Table_Styles[[#This Row],[Border Default]]&lt;&gt;"",Table_Styles[[#This Row],[Border Default]],""))</f>
        <v/>
      </c>
      <c r="V22" s="34"/>
      <c r="W22" s="34"/>
      <c r="X22" s="15" t="str">
        <f>IF(Table_Styles[[#This Row],[Border Radius]]&lt;&gt;"",Table_Styles[[#This Row],[Border Radius]],IF(Table_Styles[[#This Row],[Border Radius Default]]&lt;&gt;"",Table_Styles[[#This Row],[Border Radius Default]],""))</f>
        <v/>
      </c>
      <c r="Y22" s="34"/>
      <c r="Z22" s="34"/>
      <c r="AA22" s="15" t="str">
        <f>IF(Table_Styles[[#This Row],[MT]]&lt;&gt;"",Table_Styles[[#This Row],[MT]],IF(Table_Styles[[#This Row],[MT Default]]&lt;&gt;"",Table_Styles[[#This Row],[MT Default]],""))</f>
        <v/>
      </c>
      <c r="AB22" s="34"/>
      <c r="AC22" s="34"/>
      <c r="AD22" s="15" t="str">
        <f>IF(Table_Styles[[#This Row],[MR]]&lt;&gt;"",Table_Styles[[#This Row],[MR]],IF(Table_Styles[[#This Row],[MR Default]]&lt;&gt;"",Table_Styles[[#This Row],[MR Default]],""))</f>
        <v/>
      </c>
      <c r="AE22" s="34"/>
      <c r="AF22" s="34"/>
      <c r="AG22" s="15" t="str">
        <f>IF(Table_Styles[[#This Row],[MB]]&lt;&gt;"",Table_Styles[[#This Row],[MB]],IF(Table_Styles[[#This Row],[MB Default]]&lt;&gt;"",Table_Styles[[#This Row],[MB Default]],""))</f>
        <v/>
      </c>
      <c r="AH22" s="34"/>
      <c r="AI22" s="34"/>
      <c r="AJ22" s="15" t="str">
        <f>IF(Table_Styles[[#This Row],[ML]]&lt;&gt;"",Table_Styles[[#This Row],[ML]],IF(Table_Styles[[#This Row],[ML Default]]&lt;&gt;"",Table_Styles[[#This Row],[ML Default]],""))</f>
        <v/>
      </c>
      <c r="AK22" s="34"/>
      <c r="AL22" s="34"/>
      <c r="AM22" s="15" t="str">
        <f>IF(Table_Styles[[#This Row],[PT]]&lt;&gt;"",Table_Styles[[#This Row],[PT]],IF(Table_Styles[[#This Row],[PT Default]]&lt;&gt;"",Table_Styles[[#This Row],[PT Default]],""))</f>
        <v/>
      </c>
      <c r="AN22" s="34"/>
      <c r="AO22" s="34"/>
      <c r="AP22" s="15" t="str">
        <f>IF(Table_Styles[[#This Row],[PR]]&lt;&gt;"",Table_Styles[[#This Row],[PR]],IF(Table_Styles[[#This Row],[PR Default]]&lt;&gt;"",Table_Styles[[#This Row],[PR Default]],""))</f>
        <v/>
      </c>
      <c r="AQ22" s="34"/>
      <c r="AR22" s="34"/>
      <c r="AS22" s="15" t="str">
        <f>IF(Table_Styles[[#This Row],[PB]]&lt;&gt;"",Table_Styles[[#This Row],[PB]],IF(Table_Styles[[#This Row],[PB Default]]&lt;&gt;"",Table_Styles[[#This Row],[PB Default]],""))</f>
        <v/>
      </c>
      <c r="AT22" s="34"/>
      <c r="AU22" s="34"/>
      <c r="AV22" s="15" t="str">
        <f>IF(Table_Styles[[#This Row],[PL]]&lt;&gt;"",Table_Styles[[#This Row],[PL]],IF(Table_Styles[[#This Row],[PL Default]]&lt;&gt;"",Table_Styles[[#This Row],[PL Default]],""))</f>
        <v/>
      </c>
      <c r="AW22" s="34"/>
      <c r="AX22" s="34"/>
      <c r="AY22" s="15" t="str">
        <f>IF(Table_Styles[[#This Row],[BT]]&lt;&gt;"",Table_Styles[[#This Row],[BT]],IF(Table_Styles[[#This Row],[BT Default]]&lt;&gt;"",Table_Styles[[#This Row],[BT Default]],""))</f>
        <v/>
      </c>
      <c r="AZ22" s="34"/>
      <c r="BA22" s="34"/>
      <c r="BB22" s="15" t="str">
        <f>IF(Table_Styles[[#This Row],[BR]]&lt;&gt;"",Table_Styles[[#This Row],[BR]],IF(Table_Styles[[#This Row],[BR Default]]&lt;&gt;"",Table_Styles[[#This Row],[BR Default]],""))</f>
        <v/>
      </c>
      <c r="BC22" s="34"/>
      <c r="BD22" s="34"/>
      <c r="BE22" s="15" t="str">
        <f>IF(Table_Styles[[#This Row],[BB]]&lt;&gt;"",Table_Styles[[#This Row],[BB]],IF(Table_Styles[[#This Row],[BB Default]]&lt;&gt;"",Table_Styles[[#This Row],[BB Default]],""))</f>
        <v/>
      </c>
      <c r="BF22" s="34"/>
      <c r="BG22" s="34"/>
      <c r="BH22" s="15" t="str">
        <f>IF(Table_Styles[[#This Row],[BL]]&lt;&gt;"",Table_Styles[[#This Row],[BL]],IF(Table_Styles[[#This Row],[BL Default]]&lt;&gt;"",Table_Styles[[#This Row],[BL Default]],""))</f>
        <v/>
      </c>
      <c r="BI22" s="34"/>
      <c r="BJ22" s="34"/>
      <c r="BK22" s="15" t="str">
        <f>IF(Table_Styles[[#This Row],[Width]]&lt;&gt;"",Table_Styles[[#This Row],[Width]],IF(Table_Styles[[#This Row],[Width Default]]&lt;&gt;"",Table_Styles[[#This Row],[Width Default]],""))</f>
        <v/>
      </c>
      <c r="BL22" s="34"/>
      <c r="BM22" s="34"/>
      <c r="BN22" s="15" t="str">
        <f>IF(Table_Styles[[#This Row],[Height]]&lt;&gt;"",Table_Styles[[#This Row],[Height]],IF(Table_Styles[[#This Row],[Height Default]]&lt;&gt;"",Table_Styles[[#This Row],[Height Default]],""))</f>
        <v/>
      </c>
      <c r="BO22" s="15"/>
      <c r="BP22" s="15"/>
      <c r="BQ22" s="15" t="str">
        <f>IF(Table_Styles[[#This Row],[Top]]&lt;&gt;"",Table_Styles[[#This Row],[Top]],IF(Table_Styles[[#This Row],[Top Default]]&lt;&gt;"",Table_Styles[[#This Row],[Top Default]],""))</f>
        <v/>
      </c>
      <c r="BR22" s="15"/>
      <c r="BS22" s="15"/>
      <c r="BT22" s="15" t="str">
        <f>IF(Table_Styles[[#This Row],[Right]]&lt;&gt;"",Table_Styles[[#This Row],[Right]],IF(Table_Styles[[#This Row],[Right Default]]&lt;&gt;"",Table_Styles[[#This Row],[Right Default]],""))</f>
        <v/>
      </c>
      <c r="BU22" s="15"/>
      <c r="BV22" s="15"/>
      <c r="BW22" s="15" t="str">
        <f>IF(Table_Styles[[#This Row],[Bottom]]&lt;&gt;"",Table_Styles[[#This Row],[Bottom]],IF(Table_Styles[[#This Row],[Bottom Default]]&lt;&gt;"",Table_Styles[[#This Row],[Bottom Default]],""))</f>
        <v/>
      </c>
      <c r="BX22" s="15"/>
      <c r="BY22" s="15"/>
      <c r="BZ22" s="15" t="str">
        <f>IF(Table_Styles[[#This Row],[Left]]&lt;&gt;"",Table_Styles[[#This Row],[Left]],IF(Table_Styles[[#This Row],[Left Default]]&lt;&gt;"",Table_Styles[[#This Row],[Left Default]],""))</f>
        <v/>
      </c>
      <c r="CA22" s="34"/>
      <c r="CB22" s="17" t="str">
        <f>IF(AND(Table_Styles[[#This Row],[Selector]]&lt;&gt;"",Table_Styles[[#This Row],[Font Family Used]]&lt;&gt;"",Table_Styles[[#This Row],[Font Weight Used]]&lt;&gt;""),Table_Styles[[#This Row],[Font Family Used]]&amp;" "&amp;Table_Styles[[#This Row],[Font Weight Used]],"")</f>
        <v>Arvo 700</v>
      </c>
      <c r="CC22" s="17" t="str">
        <f ca="1">IF(AND(Table_Styles[[#This Row],[Selector]],COUNTIF(OFFSET(CC:CC,0,0,ROW()-1,1),"="&amp;Table_Styles[[#This Row],[Font]])=0),Table_Styles[[#This Row],[Font]],"")</f>
        <v/>
      </c>
      <c r="CD22" s="17" t="str">
        <f ca="1">IF(Table_Styles[[#This Row],[Unique Font]]&lt;&gt;"",
"{""fontFamily"":"""&amp;Table_Styles[[#This Row],[Font Family Used]]&amp;""",""fontWeight"":"&amp;Table_Styles[[#This Row],[Font Weight Used]]&amp;"}","")</f>
        <v/>
      </c>
      <c r="CE2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16px;font-weight: 700;color: #65686b</v>
      </c>
      <c r="CF22" s="17" t="str">
        <f>IF(AND(Table_Styles[[#This Row],[Selector]]&lt;&gt;"", Table_Styles[[#This Row],[Config Properties]]&lt;&gt;""),
Table_Styles[[#This Row],[Selector]]&amp;" { "&amp;Table_Styles[[#This Row],[Config Properties]]&amp;" }","")</f>
        <v>formly-field label { font-family: 'Arvo';font-size: 16px;font-weight: 700;color: #65686b }</v>
      </c>
      <c r="CG22" s="17" t="str">
        <f xml:space="preserve">
SUBSTITUTE(SUBSTITUTE(SUBSTITUTE(SUBSTITUTE(SUBSTITUTE(SUBSTITUTE(SUBSTITUTE(SUBSTITUTE(Table_Styles[[#This Row],[Config]],
" {","{"),
"{ ","{"),
" }","}"),
"} ","}"),
" ,",","),
", ",","),
" :",":"),
": ",":")</f>
        <v>formly-field label{font-family:'Arvo';font-size:16px;font-weight:700;color:#65686b}</v>
      </c>
    </row>
    <row r="23" spans="2:85" ht="21" customHeight="1">
      <c r="B23" s="17" t="s">
        <v>20</v>
      </c>
      <c r="C23" s="37" t="s">
        <v>547</v>
      </c>
      <c r="D23" s="49"/>
      <c r="E23" s="34"/>
      <c r="F23" s="15" t="str">
        <f>IF(Table_Styles[[#This Row],[Font Family]]&lt;&gt;"",Table_Styles[[#This Row],[Font Family]],IF(Table_Styles[[#This Row],[Font Family Default]]&lt;&gt;"",Table_Styles[[#This Row],[Font Family Default]],""))</f>
        <v/>
      </c>
      <c r="G23" s="49"/>
      <c r="H23" s="36"/>
      <c r="I23" s="15" t="str">
        <f>IF(Table_Styles[[#This Row],[Font Size]]&lt;&gt;"",Table_Styles[[#This Row],[Font Size]],IF(Table_Styles[[#This Row],[Font Size Default]]&lt;&gt;"",Table_Styles[[#This Row],[Font Size Default]],""))</f>
        <v/>
      </c>
      <c r="J23" s="49"/>
      <c r="K23" s="34"/>
      <c r="L23" s="15" t="str">
        <f>IF(Table_Styles[[#This Row],[Font Weight]]&lt;&gt;"",Table_Styles[[#This Row],[Font Weight]],IF(Table_Styles[[#This Row],[Font Weight Default]]&lt;&gt;"",Table_Styles[[#This Row],[Font Weight Default]],""))</f>
        <v/>
      </c>
      <c r="M23" s="49"/>
      <c r="N23" s="34"/>
      <c r="O23" s="15" t="str">
        <f>IF(Table_Styles[[#This Row],[Colour]]&lt;&gt;"",Table_Styles[[#This Row],[Colour]],IF(Table_Styles[[#This Row],[Colour Default]]&lt;&gt;"",Table_Styles[[#This Row],[Colour Default]],""))</f>
        <v/>
      </c>
      <c r="P23" s="49"/>
      <c r="Q23" s="34"/>
      <c r="R23" s="15" t="str">
        <f>IF(Table_Styles[[#This Row],[Background]]&lt;&gt;"",Table_Styles[[#This Row],[Background]],IF(Table_Styles[[#This Row],[Background Default]]&lt;&gt;"",Table_Styles[[#This Row],[Background Default]],""))</f>
        <v/>
      </c>
      <c r="S23" s="49"/>
      <c r="T23" s="34"/>
      <c r="U23" s="15" t="str">
        <f>IF(Table_Styles[[#This Row],[Border]]&lt;&gt;"",Table_Styles[[#This Row],[Border]],IF(Table_Styles[[#This Row],[Border Default]]&lt;&gt;"",Table_Styles[[#This Row],[Border Default]],""))</f>
        <v/>
      </c>
      <c r="V23" s="34"/>
      <c r="W23" s="34"/>
      <c r="X23" s="15" t="str">
        <f>IF(Table_Styles[[#This Row],[Border Radius]]&lt;&gt;"",Table_Styles[[#This Row],[Border Radius]],IF(Table_Styles[[#This Row],[Border Radius Default]]&lt;&gt;"",Table_Styles[[#This Row],[Border Radius Default]],""))</f>
        <v/>
      </c>
      <c r="Y23" s="49"/>
      <c r="Z23" s="34" t="s">
        <v>548</v>
      </c>
      <c r="AA23" s="15" t="str">
        <f>IF(Table_Styles[[#This Row],[MT]]&lt;&gt;"",Table_Styles[[#This Row],[MT]],IF(Table_Styles[[#This Row],[MT Default]]&lt;&gt;"",Table_Styles[[#This Row],[MT Default]],""))</f>
        <v>0px</v>
      </c>
      <c r="AB23" s="49"/>
      <c r="AC23" s="34"/>
      <c r="AD23" s="15" t="str">
        <f>IF(Table_Styles[[#This Row],[MR]]&lt;&gt;"",Table_Styles[[#This Row],[MR]],IF(Table_Styles[[#This Row],[MR Default]]&lt;&gt;"",Table_Styles[[#This Row],[MR Default]],""))</f>
        <v/>
      </c>
      <c r="AE23" s="49"/>
      <c r="AF23" s="34" t="s">
        <v>510</v>
      </c>
      <c r="AG23" s="15" t="str">
        <f>IF(Table_Styles[[#This Row],[MB]]&lt;&gt;"",Table_Styles[[#This Row],[MB]],IF(Table_Styles[[#This Row],[MB Default]]&lt;&gt;"",Table_Styles[[#This Row],[MB Default]],""))</f>
        <v>15px</v>
      </c>
      <c r="AH23" s="49"/>
      <c r="AI23" s="34"/>
      <c r="AJ23" s="15" t="str">
        <f>IF(Table_Styles[[#This Row],[ML]]&lt;&gt;"",Table_Styles[[#This Row],[ML]],IF(Table_Styles[[#This Row],[ML Default]]&lt;&gt;"",Table_Styles[[#This Row],[ML Default]],""))</f>
        <v/>
      </c>
      <c r="AK23" s="49"/>
      <c r="AL23" s="34"/>
      <c r="AM23" s="15" t="str">
        <f>IF(Table_Styles[[#This Row],[PT]]&lt;&gt;"",Table_Styles[[#This Row],[PT]],IF(Table_Styles[[#This Row],[PT Default]]&lt;&gt;"",Table_Styles[[#This Row],[PT Default]],""))</f>
        <v/>
      </c>
      <c r="AN23" s="49"/>
      <c r="AO23" s="34"/>
      <c r="AP23" s="15" t="str">
        <f>IF(Table_Styles[[#This Row],[PR]]&lt;&gt;"",Table_Styles[[#This Row],[PR]],IF(Table_Styles[[#This Row],[PR Default]]&lt;&gt;"",Table_Styles[[#This Row],[PR Default]],""))</f>
        <v/>
      </c>
      <c r="AQ23" s="49"/>
      <c r="AR23" s="34"/>
      <c r="AS23" s="15" t="str">
        <f>IF(Table_Styles[[#This Row],[PB]]&lt;&gt;"",Table_Styles[[#This Row],[PB]],IF(Table_Styles[[#This Row],[PB Default]]&lt;&gt;"",Table_Styles[[#This Row],[PB Default]],""))</f>
        <v/>
      </c>
      <c r="AT23" s="49"/>
      <c r="AU23" s="34"/>
      <c r="AV23" s="15" t="str">
        <f>IF(Table_Styles[[#This Row],[PL]]&lt;&gt;"",Table_Styles[[#This Row],[PL]],IF(Table_Styles[[#This Row],[PL Default]]&lt;&gt;"",Table_Styles[[#This Row],[PL Default]],""))</f>
        <v/>
      </c>
      <c r="AW23" s="49"/>
      <c r="AX23" s="34"/>
      <c r="AY23" s="15" t="str">
        <f>IF(Table_Styles[[#This Row],[BT]]&lt;&gt;"",Table_Styles[[#This Row],[BT]],IF(Table_Styles[[#This Row],[BT Default]]&lt;&gt;"",Table_Styles[[#This Row],[BT Default]],""))</f>
        <v/>
      </c>
      <c r="AZ23" s="49"/>
      <c r="BA23" s="34"/>
      <c r="BB23" s="15" t="str">
        <f>IF(Table_Styles[[#This Row],[BR]]&lt;&gt;"",Table_Styles[[#This Row],[BR]],IF(Table_Styles[[#This Row],[BR Default]]&lt;&gt;"",Table_Styles[[#This Row],[BR Default]],""))</f>
        <v/>
      </c>
      <c r="BC23" s="49"/>
      <c r="BD23" s="34"/>
      <c r="BE23" s="15" t="str">
        <f>IF(Table_Styles[[#This Row],[BB]]&lt;&gt;"",Table_Styles[[#This Row],[BB]],IF(Table_Styles[[#This Row],[BB Default]]&lt;&gt;"",Table_Styles[[#This Row],[BB Default]],""))</f>
        <v/>
      </c>
      <c r="BF23" s="49"/>
      <c r="BG23" s="34"/>
      <c r="BH23" s="15" t="str">
        <f>IF(Table_Styles[[#This Row],[BL]]&lt;&gt;"",Table_Styles[[#This Row],[BL]],IF(Table_Styles[[#This Row],[BL Default]]&lt;&gt;"",Table_Styles[[#This Row],[BL Default]],""))</f>
        <v/>
      </c>
      <c r="BI23" s="34"/>
      <c r="BJ23" s="34"/>
      <c r="BK23" s="15" t="str">
        <f>IF(Table_Styles[[#This Row],[Width]]&lt;&gt;"",Table_Styles[[#This Row],[Width]],IF(Table_Styles[[#This Row],[Width Default]]&lt;&gt;"",Table_Styles[[#This Row],[Width Default]],""))</f>
        <v/>
      </c>
      <c r="BL23" s="34"/>
      <c r="BM23" s="34"/>
      <c r="BN23" s="15" t="str">
        <f>IF(Table_Styles[[#This Row],[Height]]&lt;&gt;"",Table_Styles[[#This Row],[Height]],IF(Table_Styles[[#This Row],[Height Default]]&lt;&gt;"",Table_Styles[[#This Row],[Height Default]],""))</f>
        <v/>
      </c>
      <c r="BO23" s="15"/>
      <c r="BP23" s="15"/>
      <c r="BQ23" s="15" t="str">
        <f>IF(Table_Styles[[#This Row],[Top]]&lt;&gt;"",Table_Styles[[#This Row],[Top]],IF(Table_Styles[[#This Row],[Top Default]]&lt;&gt;"",Table_Styles[[#This Row],[Top Default]],""))</f>
        <v/>
      </c>
      <c r="BR23" s="15"/>
      <c r="BS23" s="15"/>
      <c r="BT23" s="15" t="str">
        <f>IF(Table_Styles[[#This Row],[Right]]&lt;&gt;"",Table_Styles[[#This Row],[Right]],IF(Table_Styles[[#This Row],[Right Default]]&lt;&gt;"",Table_Styles[[#This Row],[Right Default]],""))</f>
        <v/>
      </c>
      <c r="BU23" s="15"/>
      <c r="BV23" s="15"/>
      <c r="BW23" s="15" t="str">
        <f>IF(Table_Styles[[#This Row],[Bottom]]&lt;&gt;"",Table_Styles[[#This Row],[Bottom]],IF(Table_Styles[[#This Row],[Bottom Default]]&lt;&gt;"",Table_Styles[[#This Row],[Bottom Default]],""))</f>
        <v/>
      </c>
      <c r="BX23" s="15"/>
      <c r="BY23" s="15"/>
      <c r="BZ23" s="15" t="str">
        <f>IF(Table_Styles[[#This Row],[Left]]&lt;&gt;"",Table_Styles[[#This Row],[Left]],IF(Table_Styles[[#This Row],[Left Default]]&lt;&gt;"",Table_Styles[[#This Row],[Left Default]],""))</f>
        <v/>
      </c>
      <c r="CA23" s="49"/>
      <c r="CB23" s="17" t="str">
        <f>IF(AND(Table_Styles[[#This Row],[Selector]]&lt;&gt;"",Table_Styles[[#This Row],[Font Family Used]]&lt;&gt;"",Table_Styles[[#This Row],[Font Weight Used]]&lt;&gt;""),Table_Styles[[#This Row],[Font Family Used]]&amp;" "&amp;Table_Styles[[#This Row],[Font Weight Used]],"")</f>
        <v/>
      </c>
      <c r="CC23" s="17" t="str">
        <f ca="1">IF(AND(Table_Styles[[#This Row],[Selector]],COUNTIF(OFFSET(CC:CC,0,0,ROW()-1,1),"="&amp;Table_Styles[[#This Row],[Font]])=0),Table_Styles[[#This Row],[Font]],"")</f>
        <v/>
      </c>
      <c r="CD23" s="17" t="str">
        <f ca="1">IF(Table_Styles[[#This Row],[Unique Font]]&lt;&gt;"",
"{""fontFamily"":"""&amp;Table_Styles[[#This Row],[Font Family Used]]&amp;""",""fontWeight"":"&amp;Table_Styles[[#This Row],[Font Weight Used]]&amp;"}","")</f>
        <v/>
      </c>
      <c r="CE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7" t="str">
        <f>IF(AND(Table_Styles[[#This Row],[Selector]]&lt;&gt;"", Table_Styles[[#This Row],[Config Properties]]&lt;&gt;""),
Table_Styles[[#This Row],[Selector]]&amp;" { "&amp;Table_Styles[[#This Row],[Config Properties]]&amp;" }","")</f>
        <v>formly-field .question { margin-top: 0px;margin-bottom: 15px }</v>
      </c>
      <c r="CG23" s="17" t="str">
        <f xml:space="preserve">
SUBSTITUTE(SUBSTITUTE(SUBSTITUTE(SUBSTITUTE(SUBSTITUTE(SUBSTITUTE(SUBSTITUTE(SUBSTITUTE(Table_Styles[[#This Row],[Config]],
" {","{"),
"{ ","{"),
" }","}"),
"} ","}"),
" ,",","),
", ",","),
" :",":"),
": ",":")</f>
        <v>formly-field .question{margin-top:0px;margin-bottom:15px}</v>
      </c>
    </row>
    <row r="24" spans="2:85" ht="21" customHeight="1">
      <c r="B24" s="17" t="s">
        <v>549</v>
      </c>
      <c r="C24" s="37" t="s">
        <v>550</v>
      </c>
      <c r="D24" s="34"/>
      <c r="E24" s="34" t="str">
        <f>Settings_Styling_Font_Body_Text</f>
        <v>Arvo</v>
      </c>
      <c r="F24" s="15" t="str">
        <f>IF(Table_Styles[[#This Row],[Font Family]]&lt;&gt;"",Table_Styles[[#This Row],[Font Family]],IF(Table_Styles[[#This Row],[Font Family Default]]&lt;&gt;"",Table_Styles[[#This Row],[Font Family Default]],""))</f>
        <v>Arvo</v>
      </c>
      <c r="G24" s="34"/>
      <c r="H24" s="36" t="s">
        <v>551</v>
      </c>
      <c r="I24" s="15" t="str">
        <f>IF(Table_Styles[[#This Row],[Font Size]]&lt;&gt;"",Table_Styles[[#This Row],[Font Size]],IF(Table_Styles[[#This Row],[Font Size Default]]&lt;&gt;"",Table_Styles[[#This Row],[Font Size Default]],""))</f>
        <v>13px</v>
      </c>
      <c r="J24" s="34"/>
      <c r="K24" s="34">
        <f>Settings_Styling_Font_Weight_Body_Text</f>
        <v>300</v>
      </c>
      <c r="L24" s="15">
        <f>IF(Table_Styles[[#This Row],[Font Weight]]&lt;&gt;"",Table_Styles[[#This Row],[Font Weight]],IF(Table_Styles[[#This Row],[Font Weight Default]]&lt;&gt;"",Table_Styles[[#This Row],[Font Weight Default]],""))</f>
        <v>300</v>
      </c>
      <c r="M24" s="34"/>
      <c r="N24" s="34" t="str">
        <f>Colour_Foreground_2</f>
        <v>#75787b</v>
      </c>
      <c r="O24" s="15" t="str">
        <f>IF(Table_Styles[[#This Row],[Colour]]&lt;&gt;"",Table_Styles[[#This Row],[Colour]],IF(Table_Styles[[#This Row],[Colour Default]]&lt;&gt;"",Table_Styles[[#This Row],[Colour Default]],""))</f>
        <v>#75787b</v>
      </c>
      <c r="P24" s="34"/>
      <c r="Q24" s="34"/>
      <c r="R24" s="15" t="str">
        <f>IF(Table_Styles[[#This Row],[Background]]&lt;&gt;"",Table_Styles[[#This Row],[Background]],IF(Table_Styles[[#This Row],[Background Default]]&lt;&gt;"",Table_Styles[[#This Row],[Background Default]],""))</f>
        <v/>
      </c>
      <c r="S24" s="34"/>
      <c r="T24" s="34"/>
      <c r="U24" s="15" t="str">
        <f>IF(Table_Styles[[#This Row],[Border]]&lt;&gt;"",Table_Styles[[#This Row],[Border]],IF(Table_Styles[[#This Row],[Border Default]]&lt;&gt;"",Table_Styles[[#This Row],[Border Default]],""))</f>
        <v/>
      </c>
      <c r="V24" s="34"/>
      <c r="W24" s="34"/>
      <c r="X24" s="15" t="str">
        <f>IF(Table_Styles[[#This Row],[Border Radius]]&lt;&gt;"",Table_Styles[[#This Row],[Border Radius]],IF(Table_Styles[[#This Row],[Border Radius Default]]&lt;&gt;"",Table_Styles[[#This Row],[Border Radius Default]],""))</f>
        <v/>
      </c>
      <c r="Y24" s="34"/>
      <c r="Z24" s="34"/>
      <c r="AA24" s="15" t="str">
        <f>IF(Table_Styles[[#This Row],[MT]]&lt;&gt;"",Table_Styles[[#This Row],[MT]],IF(Table_Styles[[#This Row],[MT Default]]&lt;&gt;"",Table_Styles[[#This Row],[MT Default]],""))</f>
        <v/>
      </c>
      <c r="AB24" s="34"/>
      <c r="AC24" s="34"/>
      <c r="AD24" s="15" t="str">
        <f>IF(Table_Styles[[#This Row],[MR]]&lt;&gt;"",Table_Styles[[#This Row],[MR]],IF(Table_Styles[[#This Row],[MR Default]]&lt;&gt;"",Table_Styles[[#This Row],[MR Default]],""))</f>
        <v/>
      </c>
      <c r="AE24" s="34"/>
      <c r="AF24" s="34"/>
      <c r="AG24" s="15" t="str">
        <f>IF(Table_Styles[[#This Row],[MB]]&lt;&gt;"",Table_Styles[[#This Row],[MB]],IF(Table_Styles[[#This Row],[MB Default]]&lt;&gt;"",Table_Styles[[#This Row],[MB Default]],""))</f>
        <v/>
      </c>
      <c r="AH24" s="34"/>
      <c r="AI24" s="34"/>
      <c r="AJ24" s="15" t="str">
        <f>IF(Table_Styles[[#This Row],[ML]]&lt;&gt;"",Table_Styles[[#This Row],[ML]],IF(Table_Styles[[#This Row],[ML Default]]&lt;&gt;"",Table_Styles[[#This Row],[ML Default]],""))</f>
        <v/>
      </c>
      <c r="AK24" s="34"/>
      <c r="AL24" s="34"/>
      <c r="AM24" s="15" t="str">
        <f>IF(Table_Styles[[#This Row],[PT]]&lt;&gt;"",Table_Styles[[#This Row],[PT]],IF(Table_Styles[[#This Row],[PT Default]]&lt;&gt;"",Table_Styles[[#This Row],[PT Default]],""))</f>
        <v/>
      </c>
      <c r="AN24" s="34"/>
      <c r="AO24" s="34"/>
      <c r="AP24" s="15" t="str">
        <f>IF(Table_Styles[[#This Row],[PR]]&lt;&gt;"",Table_Styles[[#This Row],[PR]],IF(Table_Styles[[#This Row],[PR Default]]&lt;&gt;"",Table_Styles[[#This Row],[PR Default]],""))</f>
        <v/>
      </c>
      <c r="AQ24" s="34"/>
      <c r="AR24" s="34"/>
      <c r="AS24" s="15" t="str">
        <f>IF(Table_Styles[[#This Row],[PB]]&lt;&gt;"",Table_Styles[[#This Row],[PB]],IF(Table_Styles[[#This Row],[PB Default]]&lt;&gt;"",Table_Styles[[#This Row],[PB Default]],""))</f>
        <v/>
      </c>
      <c r="AT24" s="34"/>
      <c r="AU24" s="34"/>
      <c r="AV24" s="15" t="str">
        <f>IF(Table_Styles[[#This Row],[PL]]&lt;&gt;"",Table_Styles[[#This Row],[PL]],IF(Table_Styles[[#This Row],[PL Default]]&lt;&gt;"",Table_Styles[[#This Row],[PL Default]],""))</f>
        <v/>
      </c>
      <c r="AW24" s="34"/>
      <c r="AX24" s="34"/>
      <c r="AY24" s="15" t="str">
        <f>IF(Table_Styles[[#This Row],[BT]]&lt;&gt;"",Table_Styles[[#This Row],[BT]],IF(Table_Styles[[#This Row],[BT Default]]&lt;&gt;"",Table_Styles[[#This Row],[BT Default]],""))</f>
        <v/>
      </c>
      <c r="AZ24" s="34"/>
      <c r="BA24" s="34"/>
      <c r="BB24" s="15" t="str">
        <f>IF(Table_Styles[[#This Row],[BR]]&lt;&gt;"",Table_Styles[[#This Row],[BR]],IF(Table_Styles[[#This Row],[BR Default]]&lt;&gt;"",Table_Styles[[#This Row],[BR Default]],""))</f>
        <v/>
      </c>
      <c r="BC24" s="34"/>
      <c r="BD24" s="34"/>
      <c r="BE24" s="15" t="str">
        <f>IF(Table_Styles[[#This Row],[BB]]&lt;&gt;"",Table_Styles[[#This Row],[BB]],IF(Table_Styles[[#This Row],[BB Default]]&lt;&gt;"",Table_Styles[[#This Row],[BB Default]],""))</f>
        <v/>
      </c>
      <c r="BF24" s="34"/>
      <c r="BG24" s="34"/>
      <c r="BH24" s="15" t="str">
        <f>IF(Table_Styles[[#This Row],[BL]]&lt;&gt;"",Table_Styles[[#This Row],[BL]],IF(Table_Styles[[#This Row],[BL Default]]&lt;&gt;"",Table_Styles[[#This Row],[BL Default]],""))</f>
        <v/>
      </c>
      <c r="BI24" s="34"/>
      <c r="BJ24" s="34"/>
      <c r="BK24" s="15" t="str">
        <f>IF(Table_Styles[[#This Row],[Width]]&lt;&gt;"",Table_Styles[[#This Row],[Width]],IF(Table_Styles[[#This Row],[Width Default]]&lt;&gt;"",Table_Styles[[#This Row],[Width Default]],""))</f>
        <v/>
      </c>
      <c r="BL24" s="34"/>
      <c r="BM24" s="34"/>
      <c r="BN24" s="15" t="str">
        <f>IF(Table_Styles[[#This Row],[Height]]&lt;&gt;"",Table_Styles[[#This Row],[Height]],IF(Table_Styles[[#This Row],[Height Default]]&lt;&gt;"",Table_Styles[[#This Row],[Height Default]],""))</f>
        <v/>
      </c>
      <c r="BO24" s="15"/>
      <c r="BP24" s="15"/>
      <c r="BQ24" s="15" t="str">
        <f>IF(Table_Styles[[#This Row],[Top]]&lt;&gt;"",Table_Styles[[#This Row],[Top]],IF(Table_Styles[[#This Row],[Top Default]]&lt;&gt;"",Table_Styles[[#This Row],[Top Default]],""))</f>
        <v/>
      </c>
      <c r="BR24" s="15"/>
      <c r="BS24" s="15"/>
      <c r="BT24" s="15" t="str">
        <f>IF(Table_Styles[[#This Row],[Right]]&lt;&gt;"",Table_Styles[[#This Row],[Right]],IF(Table_Styles[[#This Row],[Right Default]]&lt;&gt;"",Table_Styles[[#This Row],[Right Default]],""))</f>
        <v/>
      </c>
      <c r="BU24" s="15"/>
      <c r="BV24" s="15"/>
      <c r="BW24" s="15" t="str">
        <f>IF(Table_Styles[[#This Row],[Bottom]]&lt;&gt;"",Table_Styles[[#This Row],[Bottom]],IF(Table_Styles[[#This Row],[Bottom Default]]&lt;&gt;"",Table_Styles[[#This Row],[Bottom Default]],""))</f>
        <v/>
      </c>
      <c r="BX24" s="15"/>
      <c r="BY24" s="15"/>
      <c r="BZ24" s="15" t="str">
        <f>IF(Table_Styles[[#This Row],[Left]]&lt;&gt;"",Table_Styles[[#This Row],[Left]],IF(Table_Styles[[#This Row],[Left Default]]&lt;&gt;"",Table_Styles[[#This Row],[Left Default]],""))</f>
        <v/>
      </c>
      <c r="CA24" s="34"/>
      <c r="CB24" s="17" t="str">
        <f>IF(AND(Table_Styles[[#This Row],[Selector]]&lt;&gt;"",Table_Styles[[#This Row],[Font Family Used]]&lt;&gt;"",Table_Styles[[#This Row],[Font Weight Used]]&lt;&gt;""),Table_Styles[[#This Row],[Font Family Used]]&amp;" "&amp;Table_Styles[[#This Row],[Font Weight Used]],"")</f>
        <v>Arvo 300</v>
      </c>
      <c r="CC24" s="17" t="str">
        <f ca="1">IF(AND(Table_Styles[[#This Row],[Selector]],COUNTIF(OFFSET(CC:CC,0,0,ROW()-1,1),"="&amp;Table_Styles[[#This Row],[Font]])=0),Table_Styles[[#This Row],[Font]],"")</f>
        <v/>
      </c>
      <c r="CD24" s="17" t="str">
        <f ca="1">IF(Table_Styles[[#This Row],[Unique Font]]&lt;&gt;"",
"{""fontFamily"":"""&amp;Table_Styles[[#This Row],[Font Family Used]]&amp;""",""fontWeight"":"&amp;Table_Styles[[#This Row],[Font Weight Used]]&amp;"}","")</f>
        <v/>
      </c>
      <c r="CE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#75787b</v>
      </c>
      <c r="CF24" s="17" t="str">
        <f>IF(AND(Table_Styles[[#This Row],[Selector]]&lt;&gt;"", Table_Styles[[#This Row],[Config Properties]]&lt;&gt;""),
Table_Styles[[#This Row],[Selector]]&amp;" { "&amp;Table_Styles[[#This Row],[Config Properties]]&amp;" }","")</f>
        <v>formly-field small.text-muted { font-family: 'Arvo';font-size: 13px;font-weight: 300;color: #75787b }</v>
      </c>
      <c r="CG24" s="17" t="str">
        <f xml:space="preserve">
SUBSTITUTE(SUBSTITUTE(SUBSTITUTE(SUBSTITUTE(SUBSTITUTE(SUBSTITUTE(SUBSTITUTE(SUBSTITUTE(Table_Styles[[#This Row],[Config]],
" {","{"),
"{ ","{"),
" }","}"),
"} ","}"),
" ,",","),
", ",","),
" :",":"),
": ",":")</f>
        <v>formly-field small.text-muted{font-family:'Arvo';font-size:13px;font-weight:300;color:#75787b}</v>
      </c>
    </row>
    <row r="25" spans="2:85" ht="21" customHeight="1">
      <c r="B25" s="91" t="s">
        <v>552</v>
      </c>
      <c r="C25" s="91" t="s">
        <v>553</v>
      </c>
      <c r="D25" s="34"/>
      <c r="E25" s="34" t="str">
        <f>Settings_Styling_Font_Body_Text</f>
        <v>Arvo</v>
      </c>
      <c r="F25" s="15" t="str">
        <f>IF(Table_Styles[[#This Row],[Font Family]]&lt;&gt;"",Table_Styles[[#This Row],[Font Family]],IF(Table_Styles[[#This Row],[Font Family Default]]&lt;&gt;"",Table_Styles[[#This Row],[Font Family Default]],""))</f>
        <v>Arvo</v>
      </c>
      <c r="G25" s="34"/>
      <c r="H25" s="36" t="s">
        <v>510</v>
      </c>
      <c r="I25" s="15" t="str">
        <f>IF(Table_Styles[[#This Row],[Font Size]]&lt;&gt;"",Table_Styles[[#This Row],[Font Size]],IF(Table_Styles[[#This Row],[Font Size Default]]&lt;&gt;"",Table_Styles[[#This Row],[Font Size Default]],""))</f>
        <v>15px</v>
      </c>
      <c r="J25" s="34"/>
      <c r="K25" s="34">
        <f>Settings_Styling_Font_Weight_Body_Text</f>
        <v>300</v>
      </c>
      <c r="L25" s="15">
        <f>IF(Table_Styles[[#This Row],[Font Weight]]&lt;&gt;"",Table_Styles[[#This Row],[Font Weight]],IF(Table_Styles[[#This Row],[Font Weight Default]]&lt;&gt;"",Table_Styles[[#This Row],[Font Weight Default]],""))</f>
        <v>300</v>
      </c>
      <c r="M25" s="34"/>
      <c r="N25" s="34" t="str">
        <f>Colour_Foreground_1</f>
        <v>#65686b</v>
      </c>
      <c r="O25" s="15" t="str">
        <f>IF(Table_Styles[[#This Row],[Colour]]&lt;&gt;"",Table_Styles[[#This Row],[Colour]],IF(Table_Styles[[#This Row],[Colour Default]]&lt;&gt;"",Table_Styles[[#This Row],[Colour Default]],""))</f>
        <v>#65686b</v>
      </c>
      <c r="P25" s="34"/>
      <c r="Q25" s="34" t="str">
        <f>Colour_Background_1</f>
        <v>#FFFFFF</v>
      </c>
      <c r="R25" s="15" t="str">
        <f>IF(Table_Styles[[#This Row],[Background]]&lt;&gt;"",Table_Styles[[#This Row],[Background]],IF(Table_Styles[[#This Row],[Background Default]]&lt;&gt;"",Table_Styles[[#This Row],[Background Default]],""))</f>
        <v>#FFFFFF</v>
      </c>
      <c r="S25" s="34"/>
      <c r="T25" s="36" t="s">
        <v>554</v>
      </c>
      <c r="U25" s="15" t="str">
        <f>IF(Table_Styles[[#This Row],[Border]]&lt;&gt;"",Table_Styles[[#This Row],[Border]],IF(Table_Styles[[#This Row],[Border Default]]&lt;&gt;"",Table_Styles[[#This Row],[Border Default]],""))</f>
        <v>none</v>
      </c>
      <c r="V25" s="34"/>
      <c r="W25" s="34">
        <f>Settings_Styling_Other_Default_Border_Radius</f>
        <v>0</v>
      </c>
      <c r="X25" s="15">
        <f>IF(Table_Styles[[#This Row],[Border Radius]]&lt;&gt;"",Table_Styles[[#This Row],[Border Radius]],IF(Table_Styles[[#This Row],[Border Radius Default]]&lt;&gt;"",Table_Styles[[#This Row],[Border Radius Default]],""))</f>
        <v>0</v>
      </c>
      <c r="Y25" s="34"/>
      <c r="Z25" s="34"/>
      <c r="AA25" s="15" t="str">
        <f>IF(Table_Styles[[#This Row],[MT]]&lt;&gt;"",Table_Styles[[#This Row],[MT]],IF(Table_Styles[[#This Row],[MT Default]]&lt;&gt;"",Table_Styles[[#This Row],[MT Default]],""))</f>
        <v/>
      </c>
      <c r="AB25" s="34"/>
      <c r="AC25" s="34"/>
      <c r="AD25" s="15" t="str">
        <f>IF(Table_Styles[[#This Row],[MR]]&lt;&gt;"",Table_Styles[[#This Row],[MR]],IF(Table_Styles[[#This Row],[MR Default]]&lt;&gt;"",Table_Styles[[#This Row],[MR Default]],""))</f>
        <v/>
      </c>
      <c r="AE25" s="34"/>
      <c r="AF25" s="34"/>
      <c r="AG25" s="15" t="str">
        <f>IF(Table_Styles[[#This Row],[MB]]&lt;&gt;"",Table_Styles[[#This Row],[MB]],IF(Table_Styles[[#This Row],[MB Default]]&lt;&gt;"",Table_Styles[[#This Row],[MB Default]],""))</f>
        <v/>
      </c>
      <c r="AH25" s="34"/>
      <c r="AI25" s="34"/>
      <c r="AJ25" s="15" t="str">
        <f>IF(Table_Styles[[#This Row],[ML]]&lt;&gt;"",Table_Styles[[#This Row],[ML]],IF(Table_Styles[[#This Row],[ML Default]]&lt;&gt;"",Table_Styles[[#This Row],[ML Default]],""))</f>
        <v/>
      </c>
      <c r="AK25" s="34"/>
      <c r="AL25" s="36" t="s">
        <v>533</v>
      </c>
      <c r="AM25" s="15" t="str">
        <f>IF(Table_Styles[[#This Row],[PT]]&lt;&gt;"",Table_Styles[[#This Row],[PT]],IF(Table_Styles[[#This Row],[PT Default]]&lt;&gt;"",Table_Styles[[#This Row],[PT Default]],""))</f>
        <v>10px</v>
      </c>
      <c r="AN25" s="34"/>
      <c r="AO25" s="36" t="s">
        <v>555</v>
      </c>
      <c r="AP25" s="15" t="str">
        <f>IF(Table_Styles[[#This Row],[PR]]&lt;&gt;"",Table_Styles[[#This Row],[PR]],IF(Table_Styles[[#This Row],[PR Default]]&lt;&gt;"",Table_Styles[[#This Row],[PR Default]],""))</f>
        <v>12px</v>
      </c>
      <c r="AQ25" s="34"/>
      <c r="AR25" s="36" t="s">
        <v>533</v>
      </c>
      <c r="AS25" s="15" t="str">
        <f>IF(Table_Styles[[#This Row],[PB]]&lt;&gt;"",Table_Styles[[#This Row],[PB]],IF(Table_Styles[[#This Row],[PB Default]]&lt;&gt;"",Table_Styles[[#This Row],[PB Default]],""))</f>
        <v>10px</v>
      </c>
      <c r="AT25" s="34"/>
      <c r="AU25" s="36" t="s">
        <v>555</v>
      </c>
      <c r="AV25" s="15" t="str">
        <f>IF(Table_Styles[[#This Row],[PL]]&lt;&gt;"",Table_Styles[[#This Row],[PL]],IF(Table_Styles[[#This Row],[PL Default]]&lt;&gt;"",Table_Styles[[#This Row],[PL Default]],""))</f>
        <v>12px</v>
      </c>
      <c r="AW25" s="34"/>
      <c r="AX25" s="34"/>
      <c r="AY25" s="15" t="str">
        <f>IF(Table_Styles[[#This Row],[BT]]&lt;&gt;"",Table_Styles[[#This Row],[BT]],IF(Table_Styles[[#This Row],[BT Default]]&lt;&gt;"",Table_Styles[[#This Row],[BT Default]],""))</f>
        <v/>
      </c>
      <c r="AZ25" s="34"/>
      <c r="BA25" s="34"/>
      <c r="BB25" s="15" t="str">
        <f>IF(Table_Styles[[#This Row],[BR]]&lt;&gt;"",Table_Styles[[#This Row],[BR]],IF(Table_Styles[[#This Row],[BR Default]]&lt;&gt;"",Table_Styles[[#This Row],[BR Default]],""))</f>
        <v/>
      </c>
      <c r="BC25" s="34"/>
      <c r="BD25" s="34"/>
      <c r="BE25" s="15" t="str">
        <f>IF(Table_Styles[[#This Row],[BB]]&lt;&gt;"",Table_Styles[[#This Row],[BB]],IF(Table_Styles[[#This Row],[BB Default]]&lt;&gt;"",Table_Styles[[#This Row],[BB Default]],""))</f>
        <v/>
      </c>
      <c r="BF25" s="34"/>
      <c r="BG25" s="34"/>
      <c r="BH25" s="15" t="str">
        <f>IF(Table_Styles[[#This Row],[BL]]&lt;&gt;"",Table_Styles[[#This Row],[BL]],IF(Table_Styles[[#This Row],[BL Default]]&lt;&gt;"",Table_Styles[[#This Row],[BL Default]],""))</f>
        <v/>
      </c>
      <c r="BI25" s="34"/>
      <c r="BJ25" s="34"/>
      <c r="BK25" s="15" t="str">
        <f>IF(Table_Styles[[#This Row],[Width]]&lt;&gt;"",Table_Styles[[#This Row],[Width]],IF(Table_Styles[[#This Row],[Width Default]]&lt;&gt;"",Table_Styles[[#This Row],[Width Default]],""))</f>
        <v/>
      </c>
      <c r="BL25" s="34"/>
      <c r="BM25" s="34"/>
      <c r="BN25" s="15" t="str">
        <f>IF(Table_Styles[[#This Row],[Height]]&lt;&gt;"",Table_Styles[[#This Row],[Height]],IF(Table_Styles[[#This Row],[Height Default]]&lt;&gt;"",Table_Styles[[#This Row],[Height Default]],""))</f>
        <v/>
      </c>
      <c r="BO25" s="15"/>
      <c r="BP25" s="15"/>
      <c r="BQ25" s="15" t="str">
        <f>IF(Table_Styles[[#This Row],[Top]]&lt;&gt;"",Table_Styles[[#This Row],[Top]],IF(Table_Styles[[#This Row],[Top Default]]&lt;&gt;"",Table_Styles[[#This Row],[Top Default]],""))</f>
        <v/>
      </c>
      <c r="BR25" s="15"/>
      <c r="BS25" s="15"/>
      <c r="BT25" s="15" t="str">
        <f>IF(Table_Styles[[#This Row],[Right]]&lt;&gt;"",Table_Styles[[#This Row],[Right]],IF(Table_Styles[[#This Row],[Right Default]]&lt;&gt;"",Table_Styles[[#This Row],[Right Default]],""))</f>
        <v/>
      </c>
      <c r="BU25" s="15"/>
      <c r="BV25" s="15"/>
      <c r="BW25" s="15" t="str">
        <f>IF(Table_Styles[[#This Row],[Bottom]]&lt;&gt;"",Table_Styles[[#This Row],[Bottom]],IF(Table_Styles[[#This Row],[Bottom Default]]&lt;&gt;"",Table_Styles[[#This Row],[Bottom Default]],""))</f>
        <v/>
      </c>
      <c r="BX25" s="15"/>
      <c r="BY25" s="15"/>
      <c r="BZ25" s="15" t="str">
        <f>IF(Table_Styles[[#This Row],[Left]]&lt;&gt;"",Table_Styles[[#This Row],[Left]],IF(Table_Styles[[#This Row],[Left Default]]&lt;&gt;"",Table_Styles[[#This Row],[Left Default]],""))</f>
        <v/>
      </c>
      <c r="CA25" s="34"/>
      <c r="CB25" s="17" t="str">
        <f>IF(AND(Table_Styles[[#This Row],[Selector]]&lt;&gt;"",Table_Styles[[#This Row],[Font Family Used]]&lt;&gt;"",Table_Styles[[#This Row],[Font Weight Used]]&lt;&gt;""),Table_Styles[[#This Row],[Font Family Used]]&amp;" "&amp;Table_Styles[[#This Row],[Font Weight Used]],"")</f>
        <v>Arvo 300</v>
      </c>
      <c r="CC25" s="17" t="str">
        <f ca="1">IF(AND(Table_Styles[[#This Row],[Selector]],COUNTIF(OFFSET(CC:CC,0,0,ROW()-1,1),"="&amp;Table_Styles[[#This Row],[Font]])=0),Table_Styles[[#This Row],[Font]],"")</f>
        <v/>
      </c>
      <c r="CD25" s="17" t="str">
        <f ca="1">IF(Table_Styles[[#This Row],[Unique Font]]&lt;&gt;"",
"{""fontFamily"":"""&amp;Table_Styles[[#This Row],[Font Family Used]]&amp;""",""fontWeight"":"&amp;Table_Styles[[#This Row],[Font Weight Used]]&amp;"}","")</f>
        <v/>
      </c>
      <c r="CE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#65686b;background: #FFFFFF;border: none;border-radius: 0;padding-top: 10px;padding-right: 12px;padding-bottom: 10px;padding-left: 12px</v>
      </c>
      <c r="CF25" s="17" t="str">
        <f>IF(AND(Table_Styles[[#This Row],[Selector]]&lt;&gt;"", Table_Styles[[#This Row],[Config Properties]]&lt;&gt;""),
Table_Styles[[#This Row],[Selector]]&amp;" { "&amp;Table_Styles[[#This Row],[Config Properties]]&amp;" }","")</f>
        <v>formly-field .form-control { font-family: 'Arvo';font-size: 15px;font-weight: 300;color: #65686b;background: #FFFFFF;border: none;border-radius: 0;padding-top: 10px;padding-right: 12px;padding-bottom: 10px;padding-left: 12px }</v>
      </c>
      <c r="CG25" s="17" t="str">
        <f xml:space="preserve">
SUBSTITUTE(SUBSTITUTE(SUBSTITUTE(SUBSTITUTE(SUBSTITUTE(SUBSTITUTE(SUBSTITUTE(SUBSTITUTE(Table_Styles[[#This Row],[Config]],
" {","{"),
"{ ","{"),
" }","}"),
"} ","}"),
" ,",","),
", ",","),
" :",":"),
": ",":")</f>
        <v>formly-field .form-control{font-family:'Arvo';font-size:15px;font-weight:300;color:#65686b;background:#FFFFFF;border:none;border-radius:0;padding-top:10px;padding-right:12px;padding-bottom:10px;padding-left:12px}</v>
      </c>
    </row>
    <row r="26" spans="2:85" ht="21" customHeight="1">
      <c r="B26" s="91" t="s">
        <v>556</v>
      </c>
      <c r="C26" s="91" t="s">
        <v>557</v>
      </c>
      <c r="D26" s="34"/>
      <c r="E26" s="34"/>
      <c r="F26" s="15" t="str">
        <f>IF(Table_Styles[[#This Row],[Font Family]]&lt;&gt;"",Table_Styles[[#This Row],[Font Family]],IF(Table_Styles[[#This Row],[Font Family Default]]&lt;&gt;"",Table_Styles[[#This Row],[Font Family Default]],""))</f>
        <v/>
      </c>
      <c r="G26" s="34"/>
      <c r="H26" s="34"/>
      <c r="I26" s="15" t="str">
        <f>IF(Table_Styles[[#This Row],[Font Size]]&lt;&gt;"",Table_Styles[[#This Row],[Font Size]],IF(Table_Styles[[#This Row],[Font Size Default]]&lt;&gt;"",Table_Styles[[#This Row],[Font Size Default]],""))</f>
        <v/>
      </c>
      <c r="J26" s="34"/>
      <c r="K26" s="34"/>
      <c r="L26" s="15" t="str">
        <f>IF(Table_Styles[[#This Row],[Font Weight]]&lt;&gt;"",Table_Styles[[#This Row],[Font Weight]],IF(Table_Styles[[#This Row],[Font Weight Default]]&lt;&gt;"",Table_Styles[[#This Row],[Font Weight Default]],""))</f>
        <v/>
      </c>
      <c r="M26" s="34"/>
      <c r="N26" s="34" t="str">
        <f>Colour_Foreground_2</f>
        <v>#75787b</v>
      </c>
      <c r="O26" s="15" t="str">
        <f>IF(Table_Styles[[#This Row],[Colour]]&lt;&gt;"",Table_Styles[[#This Row],[Colour]],IF(Table_Styles[[#This Row],[Colour Default]]&lt;&gt;"",Table_Styles[[#This Row],[Colour Default]],""))</f>
        <v>#75787b</v>
      </c>
      <c r="P26" s="34"/>
      <c r="Q26" s="36" t="str">
        <f>Colour_Background_3</f>
        <v>#d3d3d3</v>
      </c>
      <c r="R26" s="15" t="str">
        <f>IF(Table_Styles[[#This Row],[Background]]&lt;&gt;"",Table_Styles[[#This Row],[Background]],IF(Table_Styles[[#This Row],[Background Default]]&lt;&gt;"",Table_Styles[[#This Row],[Background Default]],""))</f>
        <v>#d3d3d3</v>
      </c>
      <c r="S26" s="34"/>
      <c r="T26" s="36" t="s">
        <v>554</v>
      </c>
      <c r="U26" s="15" t="str">
        <f>IF(Table_Styles[[#This Row],[Border]]&lt;&gt;"",Table_Styles[[#This Row],[Border]],IF(Table_Styles[[#This Row],[Border Default]]&lt;&gt;"",Table_Styles[[#This Row],[Border Default]],""))</f>
        <v>none</v>
      </c>
      <c r="V26" s="34"/>
      <c r="W26" s="34">
        <f>Settings_Styling_Other_Default_Border_Radius</f>
        <v>0</v>
      </c>
      <c r="X26" s="15">
        <f>IF(Table_Styles[[#This Row],[Border Radius]]&lt;&gt;"",Table_Styles[[#This Row],[Border Radius]],IF(Table_Styles[[#This Row],[Border Radius Default]]&lt;&gt;"",Table_Styles[[#This Row],[Border Radius Default]],""))</f>
        <v>0</v>
      </c>
      <c r="Y26" s="34"/>
      <c r="Z26" s="34"/>
      <c r="AA26" s="15" t="str">
        <f>IF(Table_Styles[[#This Row],[MT]]&lt;&gt;"",Table_Styles[[#This Row],[MT]],IF(Table_Styles[[#This Row],[MT Default]]&lt;&gt;"",Table_Styles[[#This Row],[MT Default]],""))</f>
        <v/>
      </c>
      <c r="AB26" s="34"/>
      <c r="AC26" s="34"/>
      <c r="AD26" s="15" t="str">
        <f>IF(Table_Styles[[#This Row],[MR]]&lt;&gt;"",Table_Styles[[#This Row],[MR]],IF(Table_Styles[[#This Row],[MR Default]]&lt;&gt;"",Table_Styles[[#This Row],[MR Default]],""))</f>
        <v/>
      </c>
      <c r="AE26" s="34"/>
      <c r="AF26" s="34"/>
      <c r="AG26" s="15" t="str">
        <f>IF(Table_Styles[[#This Row],[MB]]&lt;&gt;"",Table_Styles[[#This Row],[MB]],IF(Table_Styles[[#This Row],[MB Default]]&lt;&gt;"",Table_Styles[[#This Row],[MB Default]],""))</f>
        <v/>
      </c>
      <c r="AH26" s="34"/>
      <c r="AI26" s="34"/>
      <c r="AJ26" s="15" t="str">
        <f>IF(Table_Styles[[#This Row],[ML]]&lt;&gt;"",Table_Styles[[#This Row],[ML]],IF(Table_Styles[[#This Row],[ML Default]]&lt;&gt;"",Table_Styles[[#This Row],[ML Default]],""))</f>
        <v/>
      </c>
      <c r="AK26" s="34"/>
      <c r="AL26" s="34"/>
      <c r="AM26" s="15" t="str">
        <f>IF(Table_Styles[[#This Row],[PT]]&lt;&gt;"",Table_Styles[[#This Row],[PT]],IF(Table_Styles[[#This Row],[PT Default]]&lt;&gt;"",Table_Styles[[#This Row],[PT Default]],""))</f>
        <v/>
      </c>
      <c r="AN26" s="34"/>
      <c r="AO26" s="34"/>
      <c r="AP26" s="15" t="str">
        <f>IF(Table_Styles[[#This Row],[PR]]&lt;&gt;"",Table_Styles[[#This Row],[PR]],IF(Table_Styles[[#This Row],[PR Default]]&lt;&gt;"",Table_Styles[[#This Row],[PR Default]],""))</f>
        <v/>
      </c>
      <c r="AQ26" s="34"/>
      <c r="AR26" s="34"/>
      <c r="AS26" s="15" t="str">
        <f>IF(Table_Styles[[#This Row],[PB]]&lt;&gt;"",Table_Styles[[#This Row],[PB]],IF(Table_Styles[[#This Row],[PB Default]]&lt;&gt;"",Table_Styles[[#This Row],[PB Default]],""))</f>
        <v/>
      </c>
      <c r="AT26" s="34"/>
      <c r="AU26" s="34"/>
      <c r="AV26" s="15" t="str">
        <f>IF(Table_Styles[[#This Row],[PL]]&lt;&gt;"",Table_Styles[[#This Row],[PL]],IF(Table_Styles[[#This Row],[PL Default]]&lt;&gt;"",Table_Styles[[#This Row],[PL Default]],""))</f>
        <v/>
      </c>
      <c r="AW26" s="34"/>
      <c r="AX26" s="34"/>
      <c r="AY26" s="15" t="str">
        <f>IF(Table_Styles[[#This Row],[BT]]&lt;&gt;"",Table_Styles[[#This Row],[BT]],IF(Table_Styles[[#This Row],[BT Default]]&lt;&gt;"",Table_Styles[[#This Row],[BT Default]],""))</f>
        <v/>
      </c>
      <c r="AZ26" s="34"/>
      <c r="BA26" s="34"/>
      <c r="BB26" s="15" t="str">
        <f>IF(Table_Styles[[#This Row],[BR]]&lt;&gt;"",Table_Styles[[#This Row],[BR]],IF(Table_Styles[[#This Row],[BR Default]]&lt;&gt;"",Table_Styles[[#This Row],[BR Default]],""))</f>
        <v/>
      </c>
      <c r="BC26" s="34"/>
      <c r="BD26" s="34"/>
      <c r="BE26" s="15" t="str">
        <f>IF(Table_Styles[[#This Row],[BB]]&lt;&gt;"",Table_Styles[[#This Row],[BB]],IF(Table_Styles[[#This Row],[BB Default]]&lt;&gt;"",Table_Styles[[#This Row],[BB Default]],""))</f>
        <v/>
      </c>
      <c r="BF26" s="34"/>
      <c r="BG26" s="34"/>
      <c r="BH26" s="15" t="str">
        <f>IF(Table_Styles[[#This Row],[BL]]&lt;&gt;"",Table_Styles[[#This Row],[BL]],IF(Table_Styles[[#This Row],[BL Default]]&lt;&gt;"",Table_Styles[[#This Row],[BL Default]],""))</f>
        <v/>
      </c>
      <c r="BI26" s="34"/>
      <c r="BJ26" s="34"/>
      <c r="BK26" s="15" t="str">
        <f>IF(Table_Styles[[#This Row],[Width]]&lt;&gt;"",Table_Styles[[#This Row],[Width]],IF(Table_Styles[[#This Row],[Width Default]]&lt;&gt;"",Table_Styles[[#This Row],[Width Default]],""))</f>
        <v/>
      </c>
      <c r="BL26" s="34"/>
      <c r="BM26" s="34"/>
      <c r="BN26" s="15" t="str">
        <f>IF(Table_Styles[[#This Row],[Height]]&lt;&gt;"",Table_Styles[[#This Row],[Height]],IF(Table_Styles[[#This Row],[Height Default]]&lt;&gt;"",Table_Styles[[#This Row],[Height Default]],""))</f>
        <v/>
      </c>
      <c r="BO26" s="15"/>
      <c r="BP26" s="15"/>
      <c r="BQ26" s="15" t="str">
        <f>IF(Table_Styles[[#This Row],[Top]]&lt;&gt;"",Table_Styles[[#This Row],[Top]],IF(Table_Styles[[#This Row],[Top Default]]&lt;&gt;"",Table_Styles[[#This Row],[Top Default]],""))</f>
        <v/>
      </c>
      <c r="BR26" s="15"/>
      <c r="BS26" s="15"/>
      <c r="BT26" s="15" t="str">
        <f>IF(Table_Styles[[#This Row],[Right]]&lt;&gt;"",Table_Styles[[#This Row],[Right]],IF(Table_Styles[[#This Row],[Right Default]]&lt;&gt;"",Table_Styles[[#This Row],[Right Default]],""))</f>
        <v/>
      </c>
      <c r="BU26" s="15"/>
      <c r="BV26" s="15"/>
      <c r="BW26" s="15" t="str">
        <f>IF(Table_Styles[[#This Row],[Bottom]]&lt;&gt;"",Table_Styles[[#This Row],[Bottom]],IF(Table_Styles[[#This Row],[Bottom Default]]&lt;&gt;"",Table_Styles[[#This Row],[Bottom Default]],""))</f>
        <v/>
      </c>
      <c r="BX26" s="15"/>
      <c r="BY26" s="15"/>
      <c r="BZ26" s="15" t="str">
        <f>IF(Table_Styles[[#This Row],[Left]]&lt;&gt;"",Table_Styles[[#This Row],[Left]],IF(Table_Styles[[#This Row],[Left Default]]&lt;&gt;"",Table_Styles[[#This Row],[Left Default]],""))</f>
        <v/>
      </c>
      <c r="CA26" s="34"/>
      <c r="CB26" s="17" t="str">
        <f>IF(AND(Table_Styles[[#This Row],[Selector]]&lt;&gt;"",Table_Styles[[#This Row],[Font Family Used]]&lt;&gt;"",Table_Styles[[#This Row],[Font Weight Used]]&lt;&gt;""),Table_Styles[[#This Row],[Font Family Used]]&amp;" "&amp;Table_Styles[[#This Row],[Font Weight Used]],"")</f>
        <v/>
      </c>
      <c r="CC26" s="17" t="str">
        <f ca="1">IF(AND(Table_Styles[[#This Row],[Selector]],COUNTIF(OFFSET(CC:CC,0,0,ROW()-1,1),"="&amp;Table_Styles[[#This Row],[Font]])=0),Table_Styles[[#This Row],[Font]],"")</f>
        <v/>
      </c>
      <c r="CD26" s="17" t="str">
        <f ca="1">IF(Table_Styles[[#This Row],[Unique Font]]&lt;&gt;"",
"{""fontFamily"":"""&amp;Table_Styles[[#This Row],[Font Family Used]]&amp;""",""fontWeight"":"&amp;Table_Styles[[#This Row],[Font Weight Used]]&amp;"}","")</f>
        <v/>
      </c>
      <c r="CE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#75787b;background: #d3d3d3;border: none;border-radius: 0</v>
      </c>
      <c r="CF26" s="17" t="str">
        <f>IF(AND(Table_Styles[[#This Row],[Selector]]&lt;&gt;"", Table_Styles[[#This Row],[Config Properties]]&lt;&gt;""),
Table_Styles[[#This Row],[Selector]]&amp;" { "&amp;Table_Styles[[#This Row],[Config Properties]]&amp;" }","")</f>
        <v>formly-field span.input-group-addon { color: #75787b;background: #d3d3d3;border: none;border-radius: 0 }</v>
      </c>
      <c r="CG26" s="17" t="str">
        <f xml:space="preserve">
SUBSTITUTE(SUBSTITUTE(SUBSTITUTE(SUBSTITUTE(SUBSTITUTE(SUBSTITUTE(SUBSTITUTE(SUBSTITUTE(Table_Styles[[#This Row],[Config]],
" {","{"),
"{ ","{"),
" }","}"),
"} ","}"),
" ,",","),
", ",","),
" :",":"),
": ",":")</f>
        <v>formly-field span.input-group-addon{color:#75787b;background:#d3d3d3;border:none;border-radius:0}</v>
      </c>
    </row>
    <row r="27" spans="2:85" ht="21" customHeight="1">
      <c r="B27" s="91" t="s">
        <v>558</v>
      </c>
      <c r="C27" s="94" t="s">
        <v>559</v>
      </c>
      <c r="D27" s="49"/>
      <c r="E27" s="34"/>
      <c r="F27" s="15" t="str">
        <f>IF(Table_Styles[[#This Row],[Font Family]]&lt;&gt;"",Table_Styles[[#This Row],[Font Family]],IF(Table_Styles[[#This Row],[Font Family Default]]&lt;&gt;"",Table_Styles[[#This Row],[Font Family Default]],""))</f>
        <v/>
      </c>
      <c r="G27" s="49"/>
      <c r="H27" s="34"/>
      <c r="I27" s="15" t="str">
        <f>IF(Table_Styles[[#This Row],[Font Size]]&lt;&gt;"",Table_Styles[[#This Row],[Font Size]],IF(Table_Styles[[#This Row],[Font Size Default]]&lt;&gt;"",Table_Styles[[#This Row],[Font Size Default]],""))</f>
        <v/>
      </c>
      <c r="J27" s="49"/>
      <c r="K27" s="34"/>
      <c r="L27" s="15" t="str">
        <f>IF(Table_Styles[[#This Row],[Font Weight]]&lt;&gt;"",Table_Styles[[#This Row],[Font Weight]],IF(Table_Styles[[#This Row],[Font Weight Default]]&lt;&gt;"",Table_Styles[[#This Row],[Font Weight Default]],""))</f>
        <v/>
      </c>
      <c r="M27" s="49"/>
      <c r="N27" s="34"/>
      <c r="O27" s="15" t="str">
        <f>IF(Table_Styles[[#This Row],[Colour]]&lt;&gt;"",Table_Styles[[#This Row],[Colour]],IF(Table_Styles[[#This Row],[Colour Default]]&lt;&gt;"",Table_Styles[[#This Row],[Colour Default]],""))</f>
        <v/>
      </c>
      <c r="P27" s="49"/>
      <c r="Q27" s="36"/>
      <c r="R27" s="15" t="str">
        <f>IF(Table_Styles[[#This Row],[Background]]&lt;&gt;"",Table_Styles[[#This Row],[Background]],IF(Table_Styles[[#This Row],[Background Default]]&lt;&gt;"",Table_Styles[[#This Row],[Background Default]],""))</f>
        <v/>
      </c>
      <c r="S27" s="49"/>
      <c r="T27" s="36"/>
      <c r="U27" s="15" t="str">
        <f>IF(Table_Styles[[#This Row],[Border]]&lt;&gt;"",Table_Styles[[#This Row],[Border]],IF(Table_Styles[[#This Row],[Border Default]]&lt;&gt;"",Table_Styles[[#This Row],[Border Default]],""))</f>
        <v/>
      </c>
      <c r="V27" s="34"/>
      <c r="W27" s="34"/>
      <c r="X27" s="15" t="str">
        <f>IF(Table_Styles[[#This Row],[Border Radius]]&lt;&gt;"",Table_Styles[[#This Row],[Border Radius]],IF(Table_Styles[[#This Row],[Border Radius Default]]&lt;&gt;"",Table_Styles[[#This Row],[Border Radius Default]],""))</f>
        <v/>
      </c>
      <c r="Y27" s="49"/>
      <c r="Z27" s="34"/>
      <c r="AA27" s="15" t="str">
        <f>IF(Table_Styles[[#This Row],[MT]]&lt;&gt;"",Table_Styles[[#This Row],[MT]],IF(Table_Styles[[#This Row],[MT Default]]&lt;&gt;"",Table_Styles[[#This Row],[MT Default]],""))</f>
        <v/>
      </c>
      <c r="AB27" s="49"/>
      <c r="AC27" s="34"/>
      <c r="AD27" s="15" t="str">
        <f>IF(Table_Styles[[#This Row],[MR]]&lt;&gt;"",Table_Styles[[#This Row],[MR]],IF(Table_Styles[[#This Row],[MR Default]]&lt;&gt;"",Table_Styles[[#This Row],[MR Default]],""))</f>
        <v/>
      </c>
      <c r="AE27" s="49"/>
      <c r="AF27" s="34"/>
      <c r="AG27" s="15" t="str">
        <f>IF(Table_Styles[[#This Row],[MB]]&lt;&gt;"",Table_Styles[[#This Row],[MB]],IF(Table_Styles[[#This Row],[MB Default]]&lt;&gt;"",Table_Styles[[#This Row],[MB Default]],""))</f>
        <v/>
      </c>
      <c r="AH27" s="49"/>
      <c r="AI27" s="34"/>
      <c r="AJ27" s="15" t="str">
        <f>IF(Table_Styles[[#This Row],[ML]]&lt;&gt;"",Table_Styles[[#This Row],[ML]],IF(Table_Styles[[#This Row],[ML Default]]&lt;&gt;"",Table_Styles[[#This Row],[ML Default]],""))</f>
        <v/>
      </c>
      <c r="AK27" s="49"/>
      <c r="AL27" s="34"/>
      <c r="AM27" s="15" t="str">
        <f>IF(Table_Styles[[#This Row],[PT]]&lt;&gt;"",Table_Styles[[#This Row],[PT]],IF(Table_Styles[[#This Row],[PT Default]]&lt;&gt;"",Table_Styles[[#This Row],[PT Default]],""))</f>
        <v/>
      </c>
      <c r="AN27" s="49"/>
      <c r="AO27" s="34"/>
      <c r="AP27" s="15" t="str">
        <f>IF(Table_Styles[[#This Row],[PR]]&lt;&gt;"",Table_Styles[[#This Row],[PR]],IF(Table_Styles[[#This Row],[PR Default]]&lt;&gt;"",Table_Styles[[#This Row],[PR Default]],""))</f>
        <v/>
      </c>
      <c r="AQ27" s="49"/>
      <c r="AR27" s="34"/>
      <c r="AS27" s="15" t="str">
        <f>IF(Table_Styles[[#This Row],[PB]]&lt;&gt;"",Table_Styles[[#This Row],[PB]],IF(Table_Styles[[#This Row],[PB Default]]&lt;&gt;"",Table_Styles[[#This Row],[PB Default]],""))</f>
        <v/>
      </c>
      <c r="AT27" s="49"/>
      <c r="AU27" s="34"/>
      <c r="AV27" s="15" t="str">
        <f>IF(Table_Styles[[#This Row],[PL]]&lt;&gt;"",Table_Styles[[#This Row],[PL]],IF(Table_Styles[[#This Row],[PL Default]]&lt;&gt;"",Table_Styles[[#This Row],[PL Default]],""))</f>
        <v/>
      </c>
      <c r="AW27" s="49"/>
      <c r="AX27" s="34"/>
      <c r="AY27" s="15" t="str">
        <f>IF(Table_Styles[[#This Row],[BT]]&lt;&gt;"",Table_Styles[[#This Row],[BT]],IF(Table_Styles[[#This Row],[BT Default]]&lt;&gt;"",Table_Styles[[#This Row],[BT Default]],""))</f>
        <v/>
      </c>
      <c r="AZ27" s="49"/>
      <c r="BA27" s="34"/>
      <c r="BB27" s="15" t="str">
        <f>IF(Table_Styles[[#This Row],[BR]]&lt;&gt;"",Table_Styles[[#This Row],[BR]],IF(Table_Styles[[#This Row],[BR Default]]&lt;&gt;"",Table_Styles[[#This Row],[BR Default]],""))</f>
        <v/>
      </c>
      <c r="BC27" s="49"/>
      <c r="BD27" s="34"/>
      <c r="BE27" s="15" t="str">
        <f>IF(Table_Styles[[#This Row],[BB]]&lt;&gt;"",Table_Styles[[#This Row],[BB]],IF(Table_Styles[[#This Row],[BB Default]]&lt;&gt;"",Table_Styles[[#This Row],[BB Default]],""))</f>
        <v/>
      </c>
      <c r="BF27" s="49"/>
      <c r="BG27" s="34" t="s">
        <v>554</v>
      </c>
      <c r="BH27" s="15" t="str">
        <f>IF(Table_Styles[[#This Row],[BL]]&lt;&gt;"",Table_Styles[[#This Row],[BL]],IF(Table_Styles[[#This Row],[BL Default]]&lt;&gt;"",Table_Styles[[#This Row],[BL Default]],""))</f>
        <v>none</v>
      </c>
      <c r="BI27" s="34"/>
      <c r="BJ27" s="34"/>
      <c r="BK27" s="15" t="str">
        <f>IF(Table_Styles[[#This Row],[Width]]&lt;&gt;"",Table_Styles[[#This Row],[Width]],IF(Table_Styles[[#This Row],[Width Default]]&lt;&gt;"",Table_Styles[[#This Row],[Width Default]],""))</f>
        <v/>
      </c>
      <c r="BL27" s="34"/>
      <c r="BM27" s="34"/>
      <c r="BN27" s="15" t="str">
        <f>IF(Table_Styles[[#This Row],[Height]]&lt;&gt;"",Table_Styles[[#This Row],[Height]],IF(Table_Styles[[#This Row],[Height Default]]&lt;&gt;"",Table_Styles[[#This Row],[Height Default]],""))</f>
        <v/>
      </c>
      <c r="BO27" s="15"/>
      <c r="BP27" s="15"/>
      <c r="BQ27" s="15" t="str">
        <f>IF(Table_Styles[[#This Row],[Top]]&lt;&gt;"",Table_Styles[[#This Row],[Top]],IF(Table_Styles[[#This Row],[Top Default]]&lt;&gt;"",Table_Styles[[#This Row],[Top Default]],""))</f>
        <v/>
      </c>
      <c r="BR27" s="15"/>
      <c r="BS27" s="15"/>
      <c r="BT27" s="15" t="str">
        <f>IF(Table_Styles[[#This Row],[Right]]&lt;&gt;"",Table_Styles[[#This Row],[Right]],IF(Table_Styles[[#This Row],[Right Default]]&lt;&gt;"",Table_Styles[[#This Row],[Right Default]],""))</f>
        <v/>
      </c>
      <c r="BU27" s="15"/>
      <c r="BV27" s="15"/>
      <c r="BW27" s="15" t="str">
        <f>IF(Table_Styles[[#This Row],[Bottom]]&lt;&gt;"",Table_Styles[[#This Row],[Bottom]],IF(Table_Styles[[#This Row],[Bottom Default]]&lt;&gt;"",Table_Styles[[#This Row],[Bottom Default]],""))</f>
        <v/>
      </c>
      <c r="BX27" s="15"/>
      <c r="BY27" s="15"/>
      <c r="BZ27" s="15" t="str">
        <f>IF(Table_Styles[[#This Row],[Left]]&lt;&gt;"",Table_Styles[[#This Row],[Left]],IF(Table_Styles[[#This Row],[Left Default]]&lt;&gt;"",Table_Styles[[#This Row],[Left Default]],""))</f>
        <v/>
      </c>
      <c r="CA27" s="49"/>
      <c r="CB27" s="17" t="str">
        <f>IF(AND(Table_Styles[[#This Row],[Selector]]&lt;&gt;"",Table_Styles[[#This Row],[Font Family Used]]&lt;&gt;"",Table_Styles[[#This Row],[Font Weight Used]]&lt;&gt;""),Table_Styles[[#This Row],[Font Family Used]]&amp;" "&amp;Table_Styles[[#This Row],[Font Weight Used]],"")</f>
        <v/>
      </c>
      <c r="CC27" s="17" t="str">
        <f ca="1">IF(AND(Table_Styles[[#This Row],[Selector]],COUNTIF(OFFSET(CC:CC,0,0,ROW()-1,1),"="&amp;Table_Styles[[#This Row],[Font]])=0),Table_Styles[[#This Row],[Font]],"")</f>
        <v/>
      </c>
      <c r="CD27" s="17" t="str">
        <f ca="1">IF(Table_Styles[[#This Row],[Unique Font]]&lt;&gt;"",
"{""fontFamily"":"""&amp;Table_Styles[[#This Row],[Font Family Used]]&amp;""",""fontWeight"":"&amp;Table_Styles[[#This Row],[Font Weight Used]]&amp;"}","")</f>
        <v/>
      </c>
      <c r="CE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none</v>
      </c>
      <c r="CF27" s="17" t="str">
        <f>IF(AND(Table_Styles[[#This Row],[Selector]]&lt;&gt;"", Table_Styles[[#This Row],[Config Properties]]&lt;&gt;""),
Table_Styles[[#This Row],[Selector]]&amp;" { "&amp;Table_Styles[[#This Row],[Config Properties]]&amp;" }","")</f>
        <v>formly-field .form-control.ng-valid:focus, formly-field .form-control.ng-invalid:focus, formly-field .form-control.ng-pending:focus { border-left: none }</v>
      </c>
      <c r="CG27" s="17" t="str">
        <f xml:space="preserve">
SUBSTITUTE(SUBSTITUTE(SUBSTITUTE(SUBSTITUTE(SUBSTITUTE(SUBSTITUTE(SUBSTITUTE(SUBSTITUTE(Table_Styles[[#This Row],[Config]],
" {","{"),
"{ ","{"),
" }","}"),
"} ","}"),
" ,",","),
", ",","),
" :",":"),
": ",":")</f>
        <v>formly-field .form-control.ng-valid:focus,formly-field .form-control.ng-invalid:focus,formly-field .form-control.ng-pending:focus{border-left:none}</v>
      </c>
    </row>
    <row r="28" spans="2:85" ht="21" customHeight="1">
      <c r="B28" s="91" t="s">
        <v>560</v>
      </c>
      <c r="C28" s="91" t="s">
        <v>561</v>
      </c>
      <c r="D28" s="34"/>
      <c r="E28" s="34"/>
      <c r="F28" s="15" t="str">
        <f>IF(Table_Styles[[#This Row],[Font Family]]&lt;&gt;"",Table_Styles[[#This Row],[Font Family]],IF(Table_Styles[[#This Row],[Font Family Default]]&lt;&gt;"",Table_Styles[[#This Row],[Font Family Default]],""))</f>
        <v/>
      </c>
      <c r="G28" s="34"/>
      <c r="H28" s="34"/>
      <c r="I28" s="15" t="str">
        <f>IF(Table_Styles[[#This Row],[Font Size]]&lt;&gt;"",Table_Styles[[#This Row],[Font Size]],IF(Table_Styles[[#This Row],[Font Size Default]]&lt;&gt;"",Table_Styles[[#This Row],[Font Size Default]],""))</f>
        <v/>
      </c>
      <c r="J28" s="34"/>
      <c r="K28" s="34"/>
      <c r="L28" s="15" t="str">
        <f>IF(Table_Styles[[#This Row],[Font Weight]]&lt;&gt;"",Table_Styles[[#This Row],[Font Weight]],IF(Table_Styles[[#This Row],[Font Weight Default]]&lt;&gt;"",Table_Styles[[#This Row],[Font Weight Default]],""))</f>
        <v/>
      </c>
      <c r="M28" s="34"/>
      <c r="N28" s="34"/>
      <c r="O28" s="15" t="str">
        <f>IF(Table_Styles[[#This Row],[Colour]]&lt;&gt;"",Table_Styles[[#This Row],[Colour]],IF(Table_Styles[[#This Row],[Colour Default]]&lt;&gt;"",Table_Styles[[#This Row],[Colour Default]],""))</f>
        <v/>
      </c>
      <c r="P28" s="34"/>
      <c r="Q28" s="34"/>
      <c r="R28" s="15" t="str">
        <f>IF(Table_Styles[[#This Row],[Background]]&lt;&gt;"",Table_Styles[[#This Row],[Background]],IF(Table_Styles[[#This Row],[Background Default]]&lt;&gt;"",Table_Styles[[#This Row],[Background Default]],""))</f>
        <v/>
      </c>
      <c r="S28" s="34"/>
      <c r="T28" s="34"/>
      <c r="U28" s="15" t="str">
        <f>IF(Table_Styles[[#This Row],[Border]]&lt;&gt;"",Table_Styles[[#This Row],[Border]],IF(Table_Styles[[#This Row],[Border Default]]&lt;&gt;"",Table_Styles[[#This Row],[Border Default]],""))</f>
        <v/>
      </c>
      <c r="V28" s="34"/>
      <c r="W28" s="34"/>
      <c r="X28" s="15" t="str">
        <f>IF(Table_Styles[[#This Row],[Border Radius]]&lt;&gt;"",Table_Styles[[#This Row],[Border Radius]],IF(Table_Styles[[#This Row],[Border Radius Default]]&lt;&gt;"",Table_Styles[[#This Row],[Border Radius Default]],""))</f>
        <v/>
      </c>
      <c r="Y28" s="34"/>
      <c r="Z28" s="34"/>
      <c r="AA28" s="15" t="str">
        <f>IF(Table_Styles[[#This Row],[MT]]&lt;&gt;"",Table_Styles[[#This Row],[MT]],IF(Table_Styles[[#This Row],[MT Default]]&lt;&gt;"",Table_Styles[[#This Row],[MT Default]],""))</f>
        <v/>
      </c>
      <c r="AB28" s="34"/>
      <c r="AC28" s="34"/>
      <c r="AD28" s="15" t="str">
        <f>IF(Table_Styles[[#This Row],[MR]]&lt;&gt;"",Table_Styles[[#This Row],[MR]],IF(Table_Styles[[#This Row],[MR Default]]&lt;&gt;"",Table_Styles[[#This Row],[MR Default]],""))</f>
        <v/>
      </c>
      <c r="AE28" s="34"/>
      <c r="AF28" s="34"/>
      <c r="AG28" s="15" t="str">
        <f>IF(Table_Styles[[#This Row],[MB]]&lt;&gt;"",Table_Styles[[#This Row],[MB]],IF(Table_Styles[[#This Row],[MB Default]]&lt;&gt;"",Table_Styles[[#This Row],[MB Default]],""))</f>
        <v/>
      </c>
      <c r="AH28" s="34"/>
      <c r="AI28" s="34"/>
      <c r="AJ28" s="15" t="str">
        <f>IF(Table_Styles[[#This Row],[ML]]&lt;&gt;"",Table_Styles[[#This Row],[ML]],IF(Table_Styles[[#This Row],[ML Default]]&lt;&gt;"",Table_Styles[[#This Row],[ML Default]],""))</f>
        <v/>
      </c>
      <c r="AK28" s="34"/>
      <c r="AL28" s="34"/>
      <c r="AM28" s="15" t="str">
        <f>IF(Table_Styles[[#This Row],[PT]]&lt;&gt;"",Table_Styles[[#This Row],[PT]],IF(Table_Styles[[#This Row],[PT Default]]&lt;&gt;"",Table_Styles[[#This Row],[PT Default]],""))</f>
        <v/>
      </c>
      <c r="AN28" s="34"/>
      <c r="AO28" s="34"/>
      <c r="AP28" s="15" t="str">
        <f>IF(Table_Styles[[#This Row],[PR]]&lt;&gt;"",Table_Styles[[#This Row],[PR]],IF(Table_Styles[[#This Row],[PR Default]]&lt;&gt;"",Table_Styles[[#This Row],[PR Default]],""))</f>
        <v/>
      </c>
      <c r="AQ28" s="34"/>
      <c r="AR28" s="34"/>
      <c r="AS28" s="15" t="str">
        <f>IF(Table_Styles[[#This Row],[PB]]&lt;&gt;"",Table_Styles[[#This Row],[PB]],IF(Table_Styles[[#This Row],[PB Default]]&lt;&gt;"",Table_Styles[[#This Row],[PB Default]],""))</f>
        <v/>
      </c>
      <c r="AT28" s="34"/>
      <c r="AU28" s="34"/>
      <c r="AV28" s="15" t="str">
        <f>IF(Table_Styles[[#This Row],[PL]]&lt;&gt;"",Table_Styles[[#This Row],[PL]],IF(Table_Styles[[#This Row],[PL Default]]&lt;&gt;"",Table_Styles[[#This Row],[PL Default]],""))</f>
        <v/>
      </c>
      <c r="AW28" s="34"/>
      <c r="AX28" s="34"/>
      <c r="AY28" s="15" t="str">
        <f>IF(Table_Styles[[#This Row],[BT]]&lt;&gt;"",Table_Styles[[#This Row],[BT]],IF(Table_Styles[[#This Row],[BT Default]]&lt;&gt;"",Table_Styles[[#This Row],[BT Default]],""))</f>
        <v/>
      </c>
      <c r="AZ28" s="34"/>
      <c r="BA28" s="34"/>
      <c r="BB28" s="15" t="str">
        <f>IF(Table_Styles[[#This Row],[BR]]&lt;&gt;"",Table_Styles[[#This Row],[BR]],IF(Table_Styles[[#This Row],[BR Default]]&lt;&gt;"",Table_Styles[[#This Row],[BR Default]],""))</f>
        <v/>
      </c>
      <c r="BC28" s="34"/>
      <c r="BD28" s="34"/>
      <c r="BE28" s="15" t="str">
        <f>IF(Table_Styles[[#This Row],[BB]]&lt;&gt;"",Table_Styles[[#This Row],[BB]],IF(Table_Styles[[#This Row],[BB Default]]&lt;&gt;"",Table_Styles[[#This Row],[BB Default]],""))</f>
        <v/>
      </c>
      <c r="BF28" s="15" t="str">
        <f>"7px solid "&amp;Colour_Accent_1</f>
        <v>7px solid #006ac6</v>
      </c>
      <c r="BG28" s="34" t="s">
        <v>562</v>
      </c>
      <c r="BH28" s="15" t="str">
        <f>IF(Table_Styles[[#This Row],[BL]]&lt;&gt;"",Table_Styles[[#This Row],[BL]],IF(Table_Styles[[#This Row],[BL Default]]&lt;&gt;"",Table_Styles[[#This Row],[BL Default]],""))</f>
        <v>7px solid #006ac6</v>
      </c>
      <c r="BI28" s="34"/>
      <c r="BJ28" s="34"/>
      <c r="BK28" s="15" t="str">
        <f>IF(Table_Styles[[#This Row],[Width]]&lt;&gt;"",Table_Styles[[#This Row],[Width]],IF(Table_Styles[[#This Row],[Width Default]]&lt;&gt;"",Table_Styles[[#This Row],[Width Default]],""))</f>
        <v/>
      </c>
      <c r="BL28" s="34"/>
      <c r="BM28" s="34"/>
      <c r="BN28" s="15" t="str">
        <f>IF(Table_Styles[[#This Row],[Height]]&lt;&gt;"",Table_Styles[[#This Row],[Height]],IF(Table_Styles[[#This Row],[Height Default]]&lt;&gt;"",Table_Styles[[#This Row],[Height Default]],""))</f>
        <v/>
      </c>
      <c r="BO28" s="15"/>
      <c r="BP28" s="15"/>
      <c r="BQ28" s="15" t="str">
        <f>IF(Table_Styles[[#This Row],[Top]]&lt;&gt;"",Table_Styles[[#This Row],[Top]],IF(Table_Styles[[#This Row],[Top Default]]&lt;&gt;"",Table_Styles[[#This Row],[Top Default]],""))</f>
        <v/>
      </c>
      <c r="BR28" s="15"/>
      <c r="BS28" s="15"/>
      <c r="BT28" s="15" t="str">
        <f>IF(Table_Styles[[#This Row],[Right]]&lt;&gt;"",Table_Styles[[#This Row],[Right]],IF(Table_Styles[[#This Row],[Right Default]]&lt;&gt;"",Table_Styles[[#This Row],[Right Default]],""))</f>
        <v/>
      </c>
      <c r="BU28" s="15"/>
      <c r="BV28" s="15"/>
      <c r="BW28" s="15" t="str">
        <f>IF(Table_Styles[[#This Row],[Bottom]]&lt;&gt;"",Table_Styles[[#This Row],[Bottom]],IF(Table_Styles[[#This Row],[Bottom Default]]&lt;&gt;"",Table_Styles[[#This Row],[Bottom Default]],""))</f>
        <v/>
      </c>
      <c r="BX28" s="15"/>
      <c r="BY28" s="15"/>
      <c r="BZ28" s="15" t="str">
        <f>IF(Table_Styles[[#This Row],[Left]]&lt;&gt;"",Table_Styles[[#This Row],[Left]],IF(Table_Styles[[#This Row],[Left Default]]&lt;&gt;"",Table_Styles[[#This Row],[Left Default]],""))</f>
        <v/>
      </c>
      <c r="CA28" s="34"/>
      <c r="CB28" s="17" t="str">
        <f>IF(AND(Table_Styles[[#This Row],[Selector]]&lt;&gt;"",Table_Styles[[#This Row],[Font Family Used]]&lt;&gt;"",Table_Styles[[#This Row],[Font Weight Used]]&lt;&gt;""),Table_Styles[[#This Row],[Font Family Used]]&amp;" "&amp;Table_Styles[[#This Row],[Font Weight Used]],"")</f>
        <v/>
      </c>
      <c r="CC28" s="17" t="str">
        <f ca="1">IF(AND(Table_Styles[[#This Row],[Selector]],COUNTIF(OFFSET(CC:CC,0,0,ROW()-1,1),"="&amp;Table_Styles[[#This Row],[Font]])=0),Table_Styles[[#This Row],[Font]],"")</f>
        <v/>
      </c>
      <c r="CD28" s="17" t="str">
        <f ca="1">IF(Table_Styles[[#This Row],[Unique Font]]&lt;&gt;"",
"{""fontFamily"":"""&amp;Table_Styles[[#This Row],[Font Family Used]]&amp;""",""fontWeight"":"&amp;Table_Styles[[#This Row],[Font Weight Used]]&amp;"}","")</f>
        <v/>
      </c>
      <c r="CE2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#006ac6</v>
      </c>
      <c r="CF28" s="17" t="str">
        <f>IF(AND(Table_Styles[[#This Row],[Selector]]&lt;&gt;"", Table_Styles[[#This Row],[Config Properties]]&lt;&gt;""),
Table_Styles[[#This Row],[Selector]]&amp;" { "&amp;Table_Styles[[#This Row],[Config Properties]]&amp;" }","")</f>
        <v>formly-field .form-control.ng-valid.ng-touched { border-left: 7px solid #006ac6 }</v>
      </c>
      <c r="CG28" s="17" t="str">
        <f xml:space="preserve">
SUBSTITUTE(SUBSTITUTE(SUBSTITUTE(SUBSTITUTE(SUBSTITUTE(SUBSTITUTE(SUBSTITUTE(SUBSTITUTE(Table_Styles[[#This Row],[Config]],
" {","{"),
"{ ","{"),
" }","}"),
"} ","}"),
" ,",","),
", ",","),
" :",":"),
": ",":")</f>
        <v>formly-field .form-control.ng-valid.ng-touched{border-left:7px solid #006ac6}</v>
      </c>
    </row>
    <row r="29" spans="2:85" ht="21" customHeight="1">
      <c r="B29" s="91" t="s">
        <v>563</v>
      </c>
      <c r="C29" s="91" t="s">
        <v>564</v>
      </c>
      <c r="D29" s="34"/>
      <c r="E29" s="34"/>
      <c r="F29" s="15" t="str">
        <f>IF(Table_Styles[[#This Row],[Font Family]]&lt;&gt;"",Table_Styles[[#This Row],[Font Family]],IF(Table_Styles[[#This Row],[Font Family Default]]&lt;&gt;"",Table_Styles[[#This Row],[Font Family Default]],""))</f>
        <v/>
      </c>
      <c r="G29" s="34"/>
      <c r="H29" s="34"/>
      <c r="I29" s="15" t="str">
        <f>IF(Table_Styles[[#This Row],[Font Size]]&lt;&gt;"",Table_Styles[[#This Row],[Font Size]],IF(Table_Styles[[#This Row],[Font Size Default]]&lt;&gt;"",Table_Styles[[#This Row],[Font Size Default]],""))</f>
        <v/>
      </c>
      <c r="J29" s="34"/>
      <c r="K29" s="34"/>
      <c r="L29" s="15" t="str">
        <f>IF(Table_Styles[[#This Row],[Font Weight]]&lt;&gt;"",Table_Styles[[#This Row],[Font Weight]],IF(Table_Styles[[#This Row],[Font Weight Default]]&lt;&gt;"",Table_Styles[[#This Row],[Font Weight Default]],""))</f>
        <v/>
      </c>
      <c r="M29" s="34"/>
      <c r="N29" s="34"/>
      <c r="O29" s="15" t="str">
        <f>IF(Table_Styles[[#This Row],[Colour]]&lt;&gt;"",Table_Styles[[#This Row],[Colour]],IF(Table_Styles[[#This Row],[Colour Default]]&lt;&gt;"",Table_Styles[[#This Row],[Colour Default]],""))</f>
        <v/>
      </c>
      <c r="P29" s="34"/>
      <c r="Q29" s="34"/>
      <c r="R29" s="15" t="str">
        <f>IF(Table_Styles[[#This Row],[Background]]&lt;&gt;"",Table_Styles[[#This Row],[Background]],IF(Table_Styles[[#This Row],[Background Default]]&lt;&gt;"",Table_Styles[[#This Row],[Background Default]],""))</f>
        <v/>
      </c>
      <c r="S29" s="34"/>
      <c r="T29" s="34"/>
      <c r="U29" s="15" t="str">
        <f>IF(Table_Styles[[#This Row],[Border]]&lt;&gt;"",Table_Styles[[#This Row],[Border]],IF(Table_Styles[[#This Row],[Border Default]]&lt;&gt;"",Table_Styles[[#This Row],[Border Default]],""))</f>
        <v/>
      </c>
      <c r="V29" s="34"/>
      <c r="W29" s="34"/>
      <c r="X29" s="15" t="str">
        <f>IF(Table_Styles[[#This Row],[Border Radius]]&lt;&gt;"",Table_Styles[[#This Row],[Border Radius]],IF(Table_Styles[[#This Row],[Border Radius Default]]&lt;&gt;"",Table_Styles[[#This Row],[Border Radius Default]],""))</f>
        <v/>
      </c>
      <c r="Y29" s="34"/>
      <c r="Z29" s="34"/>
      <c r="AA29" s="15" t="str">
        <f>IF(Table_Styles[[#This Row],[MT]]&lt;&gt;"",Table_Styles[[#This Row],[MT]],IF(Table_Styles[[#This Row],[MT Default]]&lt;&gt;"",Table_Styles[[#This Row],[MT Default]],""))</f>
        <v/>
      </c>
      <c r="AB29" s="34"/>
      <c r="AC29" s="34"/>
      <c r="AD29" s="15" t="str">
        <f>IF(Table_Styles[[#This Row],[MR]]&lt;&gt;"",Table_Styles[[#This Row],[MR]],IF(Table_Styles[[#This Row],[MR Default]]&lt;&gt;"",Table_Styles[[#This Row],[MR Default]],""))</f>
        <v/>
      </c>
      <c r="AE29" s="34"/>
      <c r="AF29" s="34"/>
      <c r="AG29" s="15" t="str">
        <f>IF(Table_Styles[[#This Row],[MB]]&lt;&gt;"",Table_Styles[[#This Row],[MB]],IF(Table_Styles[[#This Row],[MB Default]]&lt;&gt;"",Table_Styles[[#This Row],[MB Default]],""))</f>
        <v/>
      </c>
      <c r="AH29" s="34"/>
      <c r="AI29" s="34"/>
      <c r="AJ29" s="15" t="str">
        <f>IF(Table_Styles[[#This Row],[ML]]&lt;&gt;"",Table_Styles[[#This Row],[ML]],IF(Table_Styles[[#This Row],[ML Default]]&lt;&gt;"",Table_Styles[[#This Row],[ML Default]],""))</f>
        <v/>
      </c>
      <c r="AK29" s="34"/>
      <c r="AL29" s="34"/>
      <c r="AM29" s="15" t="str">
        <f>IF(Table_Styles[[#This Row],[PT]]&lt;&gt;"",Table_Styles[[#This Row],[PT]],IF(Table_Styles[[#This Row],[PT Default]]&lt;&gt;"",Table_Styles[[#This Row],[PT Default]],""))</f>
        <v/>
      </c>
      <c r="AN29" s="34"/>
      <c r="AO29" s="34"/>
      <c r="AP29" s="15" t="str">
        <f>IF(Table_Styles[[#This Row],[PR]]&lt;&gt;"",Table_Styles[[#This Row],[PR]],IF(Table_Styles[[#This Row],[PR Default]]&lt;&gt;"",Table_Styles[[#This Row],[PR Default]],""))</f>
        <v/>
      </c>
      <c r="AQ29" s="34"/>
      <c r="AR29" s="34"/>
      <c r="AS29" s="15" t="str">
        <f>IF(Table_Styles[[#This Row],[PB]]&lt;&gt;"",Table_Styles[[#This Row],[PB]],IF(Table_Styles[[#This Row],[PB Default]]&lt;&gt;"",Table_Styles[[#This Row],[PB Default]],""))</f>
        <v/>
      </c>
      <c r="AT29" s="34"/>
      <c r="AU29" s="34"/>
      <c r="AV29" s="15" t="str">
        <f>IF(Table_Styles[[#This Row],[PL]]&lt;&gt;"",Table_Styles[[#This Row],[PL]],IF(Table_Styles[[#This Row],[PL Default]]&lt;&gt;"",Table_Styles[[#This Row],[PL Default]],""))</f>
        <v/>
      </c>
      <c r="AW29" s="34"/>
      <c r="AX29" s="34"/>
      <c r="AY29" s="15" t="str">
        <f>IF(Table_Styles[[#This Row],[BT]]&lt;&gt;"",Table_Styles[[#This Row],[BT]],IF(Table_Styles[[#This Row],[BT Default]]&lt;&gt;"",Table_Styles[[#This Row],[BT Default]],""))</f>
        <v/>
      </c>
      <c r="AZ29" s="34"/>
      <c r="BA29" s="34"/>
      <c r="BB29" s="15" t="str">
        <f>IF(Table_Styles[[#This Row],[BR]]&lt;&gt;"",Table_Styles[[#This Row],[BR]],IF(Table_Styles[[#This Row],[BR Default]]&lt;&gt;"",Table_Styles[[#This Row],[BR Default]],""))</f>
        <v/>
      </c>
      <c r="BC29" s="34"/>
      <c r="BD29" s="34"/>
      <c r="BE29" s="15" t="str">
        <f>IF(Table_Styles[[#This Row],[BB]]&lt;&gt;"",Table_Styles[[#This Row],[BB]],IF(Table_Styles[[#This Row],[BB Default]]&lt;&gt;"",Table_Styles[[#This Row],[BB Default]],""))</f>
        <v/>
      </c>
      <c r="BF29" s="15"/>
      <c r="BG29" s="34" t="s">
        <v>565</v>
      </c>
      <c r="BH29" s="15" t="str">
        <f>IF(Table_Styles[[#This Row],[BL]]&lt;&gt;"",Table_Styles[[#This Row],[BL]],IF(Table_Styles[[#This Row],[BL Default]]&lt;&gt;"",Table_Styles[[#This Row],[BL Default]],""))</f>
        <v>7px solid #b33345</v>
      </c>
      <c r="BI29" s="34"/>
      <c r="BJ29" s="34"/>
      <c r="BK29" s="15" t="str">
        <f>IF(Table_Styles[[#This Row],[Width]]&lt;&gt;"",Table_Styles[[#This Row],[Width]],IF(Table_Styles[[#This Row],[Width Default]]&lt;&gt;"",Table_Styles[[#This Row],[Width Default]],""))</f>
        <v/>
      </c>
      <c r="BL29" s="34"/>
      <c r="BM29" s="34"/>
      <c r="BN29" s="15" t="str">
        <f>IF(Table_Styles[[#This Row],[Height]]&lt;&gt;"",Table_Styles[[#This Row],[Height]],IF(Table_Styles[[#This Row],[Height Default]]&lt;&gt;"",Table_Styles[[#This Row],[Height Default]],""))</f>
        <v/>
      </c>
      <c r="BO29" s="15"/>
      <c r="BP29" s="15"/>
      <c r="BQ29" s="15" t="str">
        <f>IF(Table_Styles[[#This Row],[Top]]&lt;&gt;"",Table_Styles[[#This Row],[Top]],IF(Table_Styles[[#This Row],[Top Default]]&lt;&gt;"",Table_Styles[[#This Row],[Top Default]],""))</f>
        <v/>
      </c>
      <c r="BR29" s="15"/>
      <c r="BS29" s="15"/>
      <c r="BT29" s="15" t="str">
        <f>IF(Table_Styles[[#This Row],[Right]]&lt;&gt;"",Table_Styles[[#This Row],[Right]],IF(Table_Styles[[#This Row],[Right Default]]&lt;&gt;"",Table_Styles[[#This Row],[Right Default]],""))</f>
        <v/>
      </c>
      <c r="BU29" s="15"/>
      <c r="BV29" s="15"/>
      <c r="BW29" s="15" t="str">
        <f>IF(Table_Styles[[#This Row],[Bottom]]&lt;&gt;"",Table_Styles[[#This Row],[Bottom]],IF(Table_Styles[[#This Row],[Bottom Default]]&lt;&gt;"",Table_Styles[[#This Row],[Bottom Default]],""))</f>
        <v/>
      </c>
      <c r="BX29" s="15"/>
      <c r="BY29" s="15"/>
      <c r="BZ29" s="15" t="str">
        <f>IF(Table_Styles[[#This Row],[Left]]&lt;&gt;"",Table_Styles[[#This Row],[Left]],IF(Table_Styles[[#This Row],[Left Default]]&lt;&gt;"",Table_Styles[[#This Row],[Left Default]],""))</f>
        <v/>
      </c>
      <c r="CA29" s="34"/>
      <c r="CB29" s="17" t="str">
        <f>IF(AND(Table_Styles[[#This Row],[Selector]]&lt;&gt;"",Table_Styles[[#This Row],[Font Family Used]]&lt;&gt;"",Table_Styles[[#This Row],[Font Weight Used]]&lt;&gt;""),Table_Styles[[#This Row],[Font Family Used]]&amp;" "&amp;Table_Styles[[#This Row],[Font Weight Used]],"")</f>
        <v/>
      </c>
      <c r="CC29" s="17" t="str">
        <f ca="1">IF(AND(Table_Styles[[#This Row],[Selector]],COUNTIF(OFFSET(CC:CC,0,0,ROW()-1,1),"="&amp;Table_Styles[[#This Row],[Font]])=0),Table_Styles[[#This Row],[Font]],"")</f>
        <v/>
      </c>
      <c r="CD29" s="17" t="str">
        <f ca="1">IF(Table_Styles[[#This Row],[Unique Font]]&lt;&gt;"",
"{""fontFamily"":"""&amp;Table_Styles[[#This Row],[Font Family Used]]&amp;""",""fontWeight"":"&amp;Table_Styles[[#This Row],[Font Weight Used]]&amp;"}","")</f>
        <v/>
      </c>
      <c r="CE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17" t="str">
        <f>IF(AND(Table_Styles[[#This Row],[Selector]]&lt;&gt;"", Table_Styles[[#This Row],[Config Properties]]&lt;&gt;""),
Table_Styles[[#This Row],[Selector]]&amp;" { "&amp;Table_Styles[[#This Row],[Config Properties]]&amp;" }","")</f>
        <v>formly-field .form-control.ng-invalid.ng-touched { border-left: 7px solid #b33345 }</v>
      </c>
      <c r="CG29" s="17" t="str">
        <f xml:space="preserve">
SUBSTITUTE(SUBSTITUTE(SUBSTITUTE(SUBSTITUTE(SUBSTITUTE(SUBSTITUTE(SUBSTITUTE(SUBSTITUTE(Table_Styles[[#This Row],[Config]],
" {","{"),
"{ ","{"),
" }","}"),
"} ","}"),
" ,",","),
", ",","),
" :",":"),
": ",":")</f>
        <v>formly-field .form-control.ng-invalid.ng-touched{border-left:7px solid #b33345}</v>
      </c>
    </row>
    <row r="30" spans="2:85" ht="21" customHeight="1">
      <c r="B30" s="91" t="s">
        <v>566</v>
      </c>
      <c r="C30" s="91" t="s">
        <v>567</v>
      </c>
      <c r="D30" s="49"/>
      <c r="E30" s="34"/>
      <c r="F30" s="15" t="str">
        <f>IF(Table_Styles[[#This Row],[Font Family]]&lt;&gt;"",Table_Styles[[#This Row],[Font Family]],IF(Table_Styles[[#This Row],[Font Family Default]]&lt;&gt;"",Table_Styles[[#This Row],[Font Family Default]],""))</f>
        <v/>
      </c>
      <c r="G30" s="49"/>
      <c r="H30" s="34"/>
      <c r="I30" s="15" t="str">
        <f>IF(Table_Styles[[#This Row],[Font Size]]&lt;&gt;"",Table_Styles[[#This Row],[Font Size]],IF(Table_Styles[[#This Row],[Font Size Default]]&lt;&gt;"",Table_Styles[[#This Row],[Font Size Default]],""))</f>
        <v/>
      </c>
      <c r="J30" s="49"/>
      <c r="K30" s="34"/>
      <c r="L30" s="15" t="str">
        <f>IF(Table_Styles[[#This Row],[Font Weight]]&lt;&gt;"",Table_Styles[[#This Row],[Font Weight]],IF(Table_Styles[[#This Row],[Font Weight Default]]&lt;&gt;"",Table_Styles[[#This Row],[Font Weight Default]],""))</f>
        <v/>
      </c>
      <c r="M30" s="49"/>
      <c r="N30" s="34"/>
      <c r="O30" s="15" t="str">
        <f>IF(Table_Styles[[#This Row],[Colour]]&lt;&gt;"",Table_Styles[[#This Row],[Colour]],IF(Table_Styles[[#This Row],[Colour Default]]&lt;&gt;"",Table_Styles[[#This Row],[Colour Default]],""))</f>
        <v/>
      </c>
      <c r="P30" s="49"/>
      <c r="Q30" s="34"/>
      <c r="R30" s="15" t="str">
        <f>IF(Table_Styles[[#This Row],[Background]]&lt;&gt;"",Table_Styles[[#This Row],[Background]],IF(Table_Styles[[#This Row],[Background Default]]&lt;&gt;"",Table_Styles[[#This Row],[Background Default]],""))</f>
        <v/>
      </c>
      <c r="S30" s="49"/>
      <c r="T30" s="34"/>
      <c r="U30" s="15" t="str">
        <f>IF(Table_Styles[[#This Row],[Border]]&lt;&gt;"",Table_Styles[[#This Row],[Border]],IF(Table_Styles[[#This Row],[Border Default]]&lt;&gt;"",Table_Styles[[#This Row],[Border Default]],""))</f>
        <v/>
      </c>
      <c r="V30" s="34"/>
      <c r="W30" s="34"/>
      <c r="X30" s="15" t="str">
        <f>IF(Table_Styles[[#This Row],[Border Radius]]&lt;&gt;"",Table_Styles[[#This Row],[Border Radius]],IF(Table_Styles[[#This Row],[Border Radius Default]]&lt;&gt;"",Table_Styles[[#This Row],[Border Radius Default]],""))</f>
        <v/>
      </c>
      <c r="Y30" s="49"/>
      <c r="Z30" s="34"/>
      <c r="AA30" s="15" t="str">
        <f>IF(Table_Styles[[#This Row],[MT]]&lt;&gt;"",Table_Styles[[#This Row],[MT]],IF(Table_Styles[[#This Row],[MT Default]]&lt;&gt;"",Table_Styles[[#This Row],[MT Default]],""))</f>
        <v/>
      </c>
      <c r="AB30" s="49"/>
      <c r="AC30" s="34"/>
      <c r="AD30" s="15" t="str">
        <f>IF(Table_Styles[[#This Row],[MR]]&lt;&gt;"",Table_Styles[[#This Row],[MR]],IF(Table_Styles[[#This Row],[MR Default]]&lt;&gt;"",Table_Styles[[#This Row],[MR Default]],""))</f>
        <v/>
      </c>
      <c r="AE30" s="49"/>
      <c r="AF30" s="34"/>
      <c r="AG30" s="15" t="str">
        <f>IF(Table_Styles[[#This Row],[MB]]&lt;&gt;"",Table_Styles[[#This Row],[MB]],IF(Table_Styles[[#This Row],[MB Default]]&lt;&gt;"",Table_Styles[[#This Row],[MB Default]],""))</f>
        <v/>
      </c>
      <c r="AH30" s="49"/>
      <c r="AI30" s="34"/>
      <c r="AJ30" s="15" t="str">
        <f>IF(Table_Styles[[#This Row],[ML]]&lt;&gt;"",Table_Styles[[#This Row],[ML]],IF(Table_Styles[[#This Row],[ML Default]]&lt;&gt;"",Table_Styles[[#This Row],[ML Default]],""))</f>
        <v/>
      </c>
      <c r="AK30" s="49"/>
      <c r="AL30" s="34"/>
      <c r="AM30" s="15" t="str">
        <f>IF(Table_Styles[[#This Row],[PT]]&lt;&gt;"",Table_Styles[[#This Row],[PT]],IF(Table_Styles[[#This Row],[PT Default]]&lt;&gt;"",Table_Styles[[#This Row],[PT Default]],""))</f>
        <v/>
      </c>
      <c r="AN30" s="49"/>
      <c r="AO30" s="34"/>
      <c r="AP30" s="15" t="str">
        <f>IF(Table_Styles[[#This Row],[PR]]&lt;&gt;"",Table_Styles[[#This Row],[PR]],IF(Table_Styles[[#This Row],[PR Default]]&lt;&gt;"",Table_Styles[[#This Row],[PR Default]],""))</f>
        <v/>
      </c>
      <c r="AQ30" s="49"/>
      <c r="AR30" s="34"/>
      <c r="AS30" s="15" t="str">
        <f>IF(Table_Styles[[#This Row],[PB]]&lt;&gt;"",Table_Styles[[#This Row],[PB]],IF(Table_Styles[[#This Row],[PB Default]]&lt;&gt;"",Table_Styles[[#This Row],[PB Default]],""))</f>
        <v/>
      </c>
      <c r="AT30" s="49"/>
      <c r="AU30" s="34"/>
      <c r="AV30" s="15" t="str">
        <f>IF(Table_Styles[[#This Row],[PL]]&lt;&gt;"",Table_Styles[[#This Row],[PL]],IF(Table_Styles[[#This Row],[PL Default]]&lt;&gt;"",Table_Styles[[#This Row],[PL Default]],""))</f>
        <v/>
      </c>
      <c r="AW30" s="49"/>
      <c r="AX30" s="34"/>
      <c r="AY30" s="15" t="str">
        <f>IF(Table_Styles[[#This Row],[BT]]&lt;&gt;"",Table_Styles[[#This Row],[BT]],IF(Table_Styles[[#This Row],[BT Default]]&lt;&gt;"",Table_Styles[[#This Row],[BT Default]],""))</f>
        <v/>
      </c>
      <c r="AZ30" s="49"/>
      <c r="BA30" s="34"/>
      <c r="BB30" s="15" t="str">
        <f>IF(Table_Styles[[#This Row],[BR]]&lt;&gt;"",Table_Styles[[#This Row],[BR]],IF(Table_Styles[[#This Row],[BR Default]]&lt;&gt;"",Table_Styles[[#This Row],[BR Default]],""))</f>
        <v/>
      </c>
      <c r="BC30" s="49"/>
      <c r="BD30" s="34"/>
      <c r="BE30" s="15" t="str">
        <f>IF(Table_Styles[[#This Row],[BB]]&lt;&gt;"",Table_Styles[[#This Row],[BB]],IF(Table_Styles[[#This Row],[BB Default]]&lt;&gt;"",Table_Styles[[#This Row],[BB Default]],""))</f>
        <v/>
      </c>
      <c r="BF30" s="49"/>
      <c r="BG30" s="29" t="str">
        <f>"7px solid "&amp;Colour_Background_3</f>
        <v>7px solid #d3d3d3</v>
      </c>
      <c r="BH30" s="15" t="str">
        <f>IF(Table_Styles[[#This Row],[BL]]&lt;&gt;"",Table_Styles[[#This Row],[BL]],IF(Table_Styles[[#This Row],[BL Default]]&lt;&gt;"",Table_Styles[[#This Row],[BL Default]],""))</f>
        <v>7px solid #d3d3d3</v>
      </c>
      <c r="BI30" s="34"/>
      <c r="BJ30" s="34"/>
      <c r="BK30" s="15" t="str">
        <f>IF(Table_Styles[[#This Row],[Width]]&lt;&gt;"",Table_Styles[[#This Row],[Width]],IF(Table_Styles[[#This Row],[Width Default]]&lt;&gt;"",Table_Styles[[#This Row],[Width Default]],""))</f>
        <v/>
      </c>
      <c r="BL30" s="34"/>
      <c r="BM30" s="34"/>
      <c r="BN30" s="15" t="str">
        <f>IF(Table_Styles[[#This Row],[Height]]&lt;&gt;"",Table_Styles[[#This Row],[Height]],IF(Table_Styles[[#This Row],[Height Default]]&lt;&gt;"",Table_Styles[[#This Row],[Height Default]],""))</f>
        <v/>
      </c>
      <c r="BO30" s="15"/>
      <c r="BP30" s="15"/>
      <c r="BQ30" s="15" t="str">
        <f>IF(Table_Styles[[#This Row],[Top]]&lt;&gt;"",Table_Styles[[#This Row],[Top]],IF(Table_Styles[[#This Row],[Top Default]]&lt;&gt;"",Table_Styles[[#This Row],[Top Default]],""))</f>
        <v/>
      </c>
      <c r="BR30" s="15"/>
      <c r="BS30" s="15"/>
      <c r="BT30" s="15" t="str">
        <f>IF(Table_Styles[[#This Row],[Right]]&lt;&gt;"",Table_Styles[[#This Row],[Right]],IF(Table_Styles[[#This Row],[Right Default]]&lt;&gt;"",Table_Styles[[#This Row],[Right Default]],""))</f>
        <v/>
      </c>
      <c r="BU30" s="15"/>
      <c r="BV30" s="15"/>
      <c r="BW30" s="15" t="str">
        <f>IF(Table_Styles[[#This Row],[Bottom]]&lt;&gt;"",Table_Styles[[#This Row],[Bottom]],IF(Table_Styles[[#This Row],[Bottom Default]]&lt;&gt;"",Table_Styles[[#This Row],[Bottom Default]],""))</f>
        <v/>
      </c>
      <c r="BX30" s="15"/>
      <c r="BY30" s="15"/>
      <c r="BZ30" s="15" t="str">
        <f>IF(Table_Styles[[#This Row],[Left]]&lt;&gt;"",Table_Styles[[#This Row],[Left]],IF(Table_Styles[[#This Row],[Left Default]]&lt;&gt;"",Table_Styles[[#This Row],[Left Default]],""))</f>
        <v/>
      </c>
      <c r="CA30" s="49"/>
      <c r="CB30" s="17" t="str">
        <f>IF(AND(Table_Styles[[#This Row],[Selector]]&lt;&gt;"",Table_Styles[[#This Row],[Font Family Used]]&lt;&gt;"",Table_Styles[[#This Row],[Font Weight Used]]&lt;&gt;""),Table_Styles[[#This Row],[Font Family Used]]&amp;" "&amp;Table_Styles[[#This Row],[Font Weight Used]],"")</f>
        <v/>
      </c>
      <c r="CC30" s="17" t="str">
        <f ca="1">IF(AND(Table_Styles[[#This Row],[Selector]],COUNTIF(OFFSET(CC:CC,0,0,ROW()-1,1),"="&amp;Table_Styles[[#This Row],[Font]])=0),Table_Styles[[#This Row],[Font]],"")</f>
        <v/>
      </c>
      <c r="CD30" s="17" t="str">
        <f ca="1">IF(Table_Styles[[#This Row],[Unique Font]]&lt;&gt;"",
"{""fontFamily"":"""&amp;Table_Styles[[#This Row],[Font Family Used]]&amp;""",""fontWeight"":"&amp;Table_Styles[[#This Row],[Font Weight Used]]&amp;"}","")</f>
        <v/>
      </c>
      <c r="CE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#d3d3d3</v>
      </c>
      <c r="CF30" s="17" t="str">
        <f>IF(AND(Table_Styles[[#This Row],[Selector]]&lt;&gt;"", Table_Styles[[#This Row],[Config Properties]]&lt;&gt;""),
Table_Styles[[#This Row],[Selector]]&amp;" { "&amp;Table_Styles[[#This Row],[Config Properties]]&amp;" }","")</f>
        <v>formly-field .form-control.ng-pending.ng-touched { border-left: 7px solid #d3d3d3 }</v>
      </c>
      <c r="CG30" s="17" t="str">
        <f xml:space="preserve">
SUBSTITUTE(SUBSTITUTE(SUBSTITUTE(SUBSTITUTE(SUBSTITUTE(SUBSTITUTE(SUBSTITUTE(SUBSTITUTE(Table_Styles[[#This Row],[Config]],
" {","{"),
"{ ","{"),
" }","}"),
"} ","}"),
" ,",","),
", ",","),
" :",":"),
": ",":")</f>
        <v>formly-field .form-control.ng-pending.ng-touched{border-left:7px solid #d3d3d3}</v>
      </c>
    </row>
    <row r="31" spans="2:85" ht="21" customHeight="1">
      <c r="B31" s="91" t="s">
        <v>568</v>
      </c>
      <c r="C31" s="91" t="s">
        <v>569</v>
      </c>
      <c r="D31" s="34"/>
      <c r="E31" s="34" t="str">
        <f>Settings_Styling_Font_Body_Text</f>
        <v>Arvo</v>
      </c>
      <c r="F31" s="15" t="str">
        <f>IF(Table_Styles[[#This Row],[Font Family]]&lt;&gt;"",Table_Styles[[#This Row],[Font Family]],IF(Table_Styles[[#This Row],[Font Family Default]]&lt;&gt;"",Table_Styles[[#This Row],[Font Family Default]],""))</f>
        <v>Arvo</v>
      </c>
      <c r="G31" s="34"/>
      <c r="H31" s="36" t="s">
        <v>551</v>
      </c>
      <c r="I31" s="15" t="str">
        <f>IF(Table_Styles[[#This Row],[Font Size]]&lt;&gt;"",Table_Styles[[#This Row],[Font Size]],IF(Table_Styles[[#This Row],[Font Size Default]]&lt;&gt;"",Table_Styles[[#This Row],[Font Size Default]],""))</f>
        <v>13px</v>
      </c>
      <c r="J31" s="34"/>
      <c r="K31" s="34">
        <f>Settings_Styling_Font_Weight_Body_Text</f>
        <v>300</v>
      </c>
      <c r="L31" s="15">
        <f>IF(Table_Styles[[#This Row],[Font Weight]]&lt;&gt;"",Table_Styles[[#This Row],[Font Weight]],IF(Table_Styles[[#This Row],[Font Weight Default]]&lt;&gt;"",Table_Styles[[#This Row],[Font Weight Default]],""))</f>
        <v>300</v>
      </c>
      <c r="M31" s="34"/>
      <c r="N31" s="34" t="s">
        <v>570</v>
      </c>
      <c r="O31" s="15" t="str">
        <f>IF(Table_Styles[[#This Row],[Colour]]&lt;&gt;"",Table_Styles[[#This Row],[Colour]],IF(Table_Styles[[#This Row],[Colour Default]]&lt;&gt;"",Table_Styles[[#This Row],[Colour Default]],""))</f>
        <v>#b33345</v>
      </c>
      <c r="P31" s="34"/>
      <c r="Q31" s="34"/>
      <c r="R31" s="15" t="str">
        <f>IF(Table_Styles[[#This Row],[Background]]&lt;&gt;"",Table_Styles[[#This Row],[Background]],IF(Table_Styles[[#This Row],[Background Default]]&lt;&gt;"",Table_Styles[[#This Row],[Background Default]],""))</f>
        <v/>
      </c>
      <c r="S31" s="34"/>
      <c r="T31" s="34"/>
      <c r="U31" s="15" t="str">
        <f>IF(Table_Styles[[#This Row],[Border]]&lt;&gt;"",Table_Styles[[#This Row],[Border]],IF(Table_Styles[[#This Row],[Border Default]]&lt;&gt;"",Table_Styles[[#This Row],[Border Default]],""))</f>
        <v/>
      </c>
      <c r="V31" s="34"/>
      <c r="W31" s="34"/>
      <c r="X31" s="15" t="str">
        <f>IF(Table_Styles[[#This Row],[Border Radius]]&lt;&gt;"",Table_Styles[[#This Row],[Border Radius]],IF(Table_Styles[[#This Row],[Border Radius Default]]&lt;&gt;"",Table_Styles[[#This Row],[Border Radius Default]],""))</f>
        <v/>
      </c>
      <c r="Y31" s="34"/>
      <c r="Z31" s="34"/>
      <c r="AA31" s="15" t="str">
        <f>IF(Table_Styles[[#This Row],[MT]]&lt;&gt;"",Table_Styles[[#This Row],[MT]],IF(Table_Styles[[#This Row],[MT Default]]&lt;&gt;"",Table_Styles[[#This Row],[MT Default]],""))</f>
        <v/>
      </c>
      <c r="AB31" s="34"/>
      <c r="AC31" s="34"/>
      <c r="AD31" s="15" t="str">
        <f>IF(Table_Styles[[#This Row],[MR]]&lt;&gt;"",Table_Styles[[#This Row],[MR]],IF(Table_Styles[[#This Row],[MR Default]]&lt;&gt;"",Table_Styles[[#This Row],[MR Default]],""))</f>
        <v/>
      </c>
      <c r="AE31" s="34"/>
      <c r="AF31" s="34"/>
      <c r="AG31" s="15" t="str">
        <f>IF(Table_Styles[[#This Row],[MB]]&lt;&gt;"",Table_Styles[[#This Row],[MB]],IF(Table_Styles[[#This Row],[MB Default]]&lt;&gt;"",Table_Styles[[#This Row],[MB Default]],""))</f>
        <v/>
      </c>
      <c r="AH31" s="34"/>
      <c r="AI31" s="34"/>
      <c r="AJ31" s="15" t="str">
        <f>IF(Table_Styles[[#This Row],[ML]]&lt;&gt;"",Table_Styles[[#This Row],[ML]],IF(Table_Styles[[#This Row],[ML Default]]&lt;&gt;"",Table_Styles[[#This Row],[ML Default]],""))</f>
        <v/>
      </c>
      <c r="AK31" s="34"/>
      <c r="AL31" s="34"/>
      <c r="AM31" s="15" t="str">
        <f>IF(Table_Styles[[#This Row],[PT]]&lt;&gt;"",Table_Styles[[#This Row],[PT]],IF(Table_Styles[[#This Row],[PT Default]]&lt;&gt;"",Table_Styles[[#This Row],[PT Default]],""))</f>
        <v/>
      </c>
      <c r="AN31" s="34"/>
      <c r="AO31" s="34"/>
      <c r="AP31" s="15" t="str">
        <f>IF(Table_Styles[[#This Row],[PR]]&lt;&gt;"",Table_Styles[[#This Row],[PR]],IF(Table_Styles[[#This Row],[PR Default]]&lt;&gt;"",Table_Styles[[#This Row],[PR Default]],""))</f>
        <v/>
      </c>
      <c r="AQ31" s="34"/>
      <c r="AR31" s="34"/>
      <c r="AS31" s="15" t="str">
        <f>IF(Table_Styles[[#This Row],[PB]]&lt;&gt;"",Table_Styles[[#This Row],[PB]],IF(Table_Styles[[#This Row],[PB Default]]&lt;&gt;"",Table_Styles[[#This Row],[PB Default]],""))</f>
        <v/>
      </c>
      <c r="AT31" s="34"/>
      <c r="AU31" s="34"/>
      <c r="AV31" s="15" t="str">
        <f>IF(Table_Styles[[#This Row],[PL]]&lt;&gt;"",Table_Styles[[#This Row],[PL]],IF(Table_Styles[[#This Row],[PL Default]]&lt;&gt;"",Table_Styles[[#This Row],[PL Default]],""))</f>
        <v/>
      </c>
      <c r="AW31" s="34"/>
      <c r="AX31" s="34"/>
      <c r="AY31" s="15" t="str">
        <f>IF(Table_Styles[[#This Row],[BT]]&lt;&gt;"",Table_Styles[[#This Row],[BT]],IF(Table_Styles[[#This Row],[BT Default]]&lt;&gt;"",Table_Styles[[#This Row],[BT Default]],""))</f>
        <v/>
      </c>
      <c r="AZ31" s="34"/>
      <c r="BA31" s="34"/>
      <c r="BB31" s="15" t="str">
        <f>IF(Table_Styles[[#This Row],[BR]]&lt;&gt;"",Table_Styles[[#This Row],[BR]],IF(Table_Styles[[#This Row],[BR Default]]&lt;&gt;"",Table_Styles[[#This Row],[BR Default]],""))</f>
        <v/>
      </c>
      <c r="BC31" s="34"/>
      <c r="BD31" s="34"/>
      <c r="BE31" s="15" t="str">
        <f>IF(Table_Styles[[#This Row],[BB]]&lt;&gt;"",Table_Styles[[#This Row],[BB]],IF(Table_Styles[[#This Row],[BB Default]]&lt;&gt;"",Table_Styles[[#This Row],[BB Default]],""))</f>
        <v/>
      </c>
      <c r="BF31" s="34"/>
      <c r="BG31" s="34"/>
      <c r="BH31" s="15" t="str">
        <f>IF(Table_Styles[[#This Row],[BL]]&lt;&gt;"",Table_Styles[[#This Row],[BL]],IF(Table_Styles[[#This Row],[BL Default]]&lt;&gt;"",Table_Styles[[#This Row],[BL Default]],""))</f>
        <v/>
      </c>
      <c r="BI31" s="34"/>
      <c r="BJ31" s="34"/>
      <c r="BK31" s="15" t="str">
        <f>IF(Table_Styles[[#This Row],[Width]]&lt;&gt;"",Table_Styles[[#This Row],[Width]],IF(Table_Styles[[#This Row],[Width Default]]&lt;&gt;"",Table_Styles[[#This Row],[Width Default]],""))</f>
        <v/>
      </c>
      <c r="BL31" s="34"/>
      <c r="BM31" s="34"/>
      <c r="BN31" s="15" t="str">
        <f>IF(Table_Styles[[#This Row],[Height]]&lt;&gt;"",Table_Styles[[#This Row],[Height]],IF(Table_Styles[[#This Row],[Height Default]]&lt;&gt;"",Table_Styles[[#This Row],[Height Default]],""))</f>
        <v/>
      </c>
      <c r="BO31" s="15"/>
      <c r="BP31" s="15"/>
      <c r="BQ31" s="15" t="str">
        <f>IF(Table_Styles[[#This Row],[Top]]&lt;&gt;"",Table_Styles[[#This Row],[Top]],IF(Table_Styles[[#This Row],[Top Default]]&lt;&gt;"",Table_Styles[[#This Row],[Top Default]],""))</f>
        <v/>
      </c>
      <c r="BR31" s="15"/>
      <c r="BS31" s="15"/>
      <c r="BT31" s="15" t="str">
        <f>IF(Table_Styles[[#This Row],[Right]]&lt;&gt;"",Table_Styles[[#This Row],[Right]],IF(Table_Styles[[#This Row],[Right Default]]&lt;&gt;"",Table_Styles[[#This Row],[Right Default]],""))</f>
        <v/>
      </c>
      <c r="BU31" s="15"/>
      <c r="BV31" s="15"/>
      <c r="BW31" s="15" t="str">
        <f>IF(Table_Styles[[#This Row],[Bottom]]&lt;&gt;"",Table_Styles[[#This Row],[Bottom]],IF(Table_Styles[[#This Row],[Bottom Default]]&lt;&gt;"",Table_Styles[[#This Row],[Bottom Default]],""))</f>
        <v/>
      </c>
      <c r="BX31" s="15"/>
      <c r="BY31" s="15"/>
      <c r="BZ31" s="15" t="str">
        <f>IF(Table_Styles[[#This Row],[Left]]&lt;&gt;"",Table_Styles[[#This Row],[Left]],IF(Table_Styles[[#This Row],[Left Default]]&lt;&gt;"",Table_Styles[[#This Row],[Left Default]],""))</f>
        <v/>
      </c>
      <c r="CA31" s="34"/>
      <c r="CB31" s="17" t="str">
        <f>IF(AND(Table_Styles[[#This Row],[Selector]]&lt;&gt;"",Table_Styles[[#This Row],[Font Family Used]]&lt;&gt;"",Table_Styles[[#This Row],[Font Weight Used]]&lt;&gt;""),Table_Styles[[#This Row],[Font Family Used]]&amp;" "&amp;Table_Styles[[#This Row],[Font Weight Used]],"")</f>
        <v>Arvo 300</v>
      </c>
      <c r="CC31" s="17" t="str">
        <f ca="1">IF(AND(Table_Styles[[#This Row],[Selector]],COUNTIF(OFFSET(CC:CC,0,0,ROW()-1,1),"="&amp;Table_Styles[[#This Row],[Font]])=0),Table_Styles[[#This Row],[Font]],"")</f>
        <v/>
      </c>
      <c r="CD31" s="17" t="str">
        <f ca="1">IF(Table_Styles[[#This Row],[Unique Font]]&lt;&gt;"",
"{""fontFamily"":"""&amp;Table_Styles[[#This Row],[Font Family Used]]&amp;""",""fontWeight"":"&amp;Table_Styles[[#This Row],[Font Weight Used]]&amp;"}","")</f>
        <v/>
      </c>
      <c r="CE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#b33345</v>
      </c>
      <c r="CF31" s="17" t="str">
        <f>IF(AND(Table_Styles[[#This Row],[Selector]]&lt;&gt;"", Table_Styles[[#This Row],[Config Properties]]&lt;&gt;""),
Table_Styles[[#This Row],[Selector]]&amp;" { "&amp;Table_Styles[[#This Row],[Config Properties]]&amp;" }","")</f>
        <v>formly-field formly-validation-message { font-family: 'Arvo';font-size: 13px;font-weight: 300;color: #b33345 }</v>
      </c>
      <c r="CG31" s="17" t="str">
        <f xml:space="preserve">
SUBSTITUTE(SUBSTITUTE(SUBSTITUTE(SUBSTITUTE(SUBSTITUTE(SUBSTITUTE(SUBSTITUTE(SUBSTITUTE(Table_Styles[[#This Row],[Config]],
" {","{"),
"{ ","{"),
" }","}"),
"} ","}"),
" ,",","),
", ",","),
" :",":"),
": ",":")</f>
        <v>formly-field formly-validation-message{font-family:'Arvo';font-size:13px;font-weight:300;color:#b33345}</v>
      </c>
    </row>
    <row r="32" spans="2:85" ht="21" customHeight="1">
      <c r="B32" s="37" t="s">
        <v>136</v>
      </c>
      <c r="C32" s="91" t="s">
        <v>571</v>
      </c>
      <c r="D32" s="34"/>
      <c r="E32" s="15" t="str">
        <f>Settings_Styling_Font_Body_Text</f>
        <v>Arvo</v>
      </c>
      <c r="F32" s="15" t="str">
        <f>IF(Table_Styles[[#This Row],[Font Family]]&lt;&gt;"",Table_Styles[[#This Row],[Font Family]],IF(Table_Styles[[#This Row],[Font Family Default]]&lt;&gt;"",Table_Styles[[#This Row],[Font Family Default]],""))</f>
        <v>Arvo</v>
      </c>
      <c r="G32" s="34"/>
      <c r="H32" s="34"/>
      <c r="I32" s="15" t="str">
        <f>IF(Table_Styles[[#This Row],[Font Size]]&lt;&gt;"",Table_Styles[[#This Row],[Font Size]],IF(Table_Styles[[#This Row],[Font Size Default]]&lt;&gt;"",Table_Styles[[#This Row],[Font Size Default]],""))</f>
        <v/>
      </c>
      <c r="J32" s="34"/>
      <c r="K32" s="34"/>
      <c r="L32" s="15" t="str">
        <f>IF(Table_Styles[[#This Row],[Font Weight]]&lt;&gt;"",Table_Styles[[#This Row],[Font Weight]],IF(Table_Styles[[#This Row],[Font Weight Default]]&lt;&gt;"",Table_Styles[[#This Row],[Font Weight Default]],""))</f>
        <v/>
      </c>
      <c r="M32" s="34"/>
      <c r="N32" s="34"/>
      <c r="O32" s="15" t="str">
        <f>IF(Table_Styles[[#This Row],[Colour]]&lt;&gt;"",Table_Styles[[#This Row],[Colour]],IF(Table_Styles[[#This Row],[Colour Default]]&lt;&gt;"",Table_Styles[[#This Row],[Colour Default]],""))</f>
        <v/>
      </c>
      <c r="P32" s="34"/>
      <c r="Q32" s="34"/>
      <c r="R32" s="15" t="str">
        <f>IF(Table_Styles[[#This Row],[Background]]&lt;&gt;"",Table_Styles[[#This Row],[Background]],IF(Table_Styles[[#This Row],[Background Default]]&lt;&gt;"",Table_Styles[[#This Row],[Background Default]],""))</f>
        <v/>
      </c>
      <c r="S32" s="34"/>
      <c r="T32" s="34"/>
      <c r="U32" s="15" t="str">
        <f>IF(Table_Styles[[#This Row],[Border]]&lt;&gt;"",Table_Styles[[#This Row],[Border]],IF(Table_Styles[[#This Row],[Border Default]]&lt;&gt;"",Table_Styles[[#This Row],[Border Default]],""))</f>
        <v/>
      </c>
      <c r="V32" s="34"/>
      <c r="W32" s="34"/>
      <c r="X32" s="15" t="str">
        <f>IF(Table_Styles[[#This Row],[Border Radius]]&lt;&gt;"",Table_Styles[[#This Row],[Border Radius]],IF(Table_Styles[[#This Row],[Border Radius Default]]&lt;&gt;"",Table_Styles[[#This Row],[Border Radius Default]],""))</f>
        <v/>
      </c>
      <c r="Y32" s="34"/>
      <c r="Z32" s="34"/>
      <c r="AA32" s="15" t="str">
        <f>IF(Table_Styles[[#This Row],[MT]]&lt;&gt;"",Table_Styles[[#This Row],[MT]],IF(Table_Styles[[#This Row],[MT Default]]&lt;&gt;"",Table_Styles[[#This Row],[MT Default]],""))</f>
        <v/>
      </c>
      <c r="AB32" s="34"/>
      <c r="AC32" s="34"/>
      <c r="AD32" s="15" t="str">
        <f>IF(Table_Styles[[#This Row],[MR]]&lt;&gt;"",Table_Styles[[#This Row],[MR]],IF(Table_Styles[[#This Row],[MR Default]]&lt;&gt;"",Table_Styles[[#This Row],[MR Default]],""))</f>
        <v/>
      </c>
      <c r="AE32" s="34"/>
      <c r="AF32" s="34"/>
      <c r="AG32" s="15" t="str">
        <f>IF(Table_Styles[[#This Row],[MB]]&lt;&gt;"",Table_Styles[[#This Row],[MB]],IF(Table_Styles[[#This Row],[MB Default]]&lt;&gt;"",Table_Styles[[#This Row],[MB Default]],""))</f>
        <v/>
      </c>
      <c r="AH32" s="34"/>
      <c r="AI32" s="34"/>
      <c r="AJ32" s="15" t="str">
        <f>IF(Table_Styles[[#This Row],[ML]]&lt;&gt;"",Table_Styles[[#This Row],[ML]],IF(Table_Styles[[#This Row],[ML Default]]&lt;&gt;"",Table_Styles[[#This Row],[ML Default]],""))</f>
        <v/>
      </c>
      <c r="AK32" s="34"/>
      <c r="AL32" s="34"/>
      <c r="AM32" s="15" t="str">
        <f>IF(Table_Styles[[#This Row],[PT]]&lt;&gt;"",Table_Styles[[#This Row],[PT]],IF(Table_Styles[[#This Row],[PT Default]]&lt;&gt;"",Table_Styles[[#This Row],[PT Default]],""))</f>
        <v/>
      </c>
      <c r="AN32" s="34"/>
      <c r="AO32" s="34"/>
      <c r="AP32" s="15" t="str">
        <f>IF(Table_Styles[[#This Row],[PR]]&lt;&gt;"",Table_Styles[[#This Row],[PR]],IF(Table_Styles[[#This Row],[PR Default]]&lt;&gt;"",Table_Styles[[#This Row],[PR Default]],""))</f>
        <v/>
      </c>
      <c r="AQ32" s="34"/>
      <c r="AR32" s="34"/>
      <c r="AS32" s="15" t="str">
        <f>IF(Table_Styles[[#This Row],[PB]]&lt;&gt;"",Table_Styles[[#This Row],[PB]],IF(Table_Styles[[#This Row],[PB Default]]&lt;&gt;"",Table_Styles[[#This Row],[PB Default]],""))</f>
        <v/>
      </c>
      <c r="AT32" s="34"/>
      <c r="AU32" s="34"/>
      <c r="AV32" s="15" t="str">
        <f>IF(Table_Styles[[#This Row],[PL]]&lt;&gt;"",Table_Styles[[#This Row],[PL]],IF(Table_Styles[[#This Row],[PL Default]]&lt;&gt;"",Table_Styles[[#This Row],[PL Default]],""))</f>
        <v/>
      </c>
      <c r="AW32" s="34"/>
      <c r="AX32" s="34"/>
      <c r="AY32" s="15" t="str">
        <f>IF(Table_Styles[[#This Row],[BT]]&lt;&gt;"",Table_Styles[[#This Row],[BT]],IF(Table_Styles[[#This Row],[BT Default]]&lt;&gt;"",Table_Styles[[#This Row],[BT Default]],""))</f>
        <v/>
      </c>
      <c r="AZ32" s="34"/>
      <c r="BA32" s="34"/>
      <c r="BB32" s="15" t="str">
        <f>IF(Table_Styles[[#This Row],[BR]]&lt;&gt;"",Table_Styles[[#This Row],[BR]],IF(Table_Styles[[#This Row],[BR Default]]&lt;&gt;"",Table_Styles[[#This Row],[BR Default]],""))</f>
        <v/>
      </c>
      <c r="BC32" s="34"/>
      <c r="BD32" s="34"/>
      <c r="BE32" s="15" t="str">
        <f>IF(Table_Styles[[#This Row],[BB]]&lt;&gt;"",Table_Styles[[#This Row],[BB]],IF(Table_Styles[[#This Row],[BB Default]]&lt;&gt;"",Table_Styles[[#This Row],[BB Default]],""))</f>
        <v/>
      </c>
      <c r="BF32" s="34"/>
      <c r="BG32" s="34"/>
      <c r="BH32" s="15" t="str">
        <f>IF(Table_Styles[[#This Row],[BL]]&lt;&gt;"",Table_Styles[[#This Row],[BL]],IF(Table_Styles[[#This Row],[BL Default]]&lt;&gt;"",Table_Styles[[#This Row],[BL Default]],""))</f>
        <v/>
      </c>
      <c r="BI32" s="34"/>
      <c r="BJ32" s="34"/>
      <c r="BK32" s="15" t="str">
        <f>IF(Table_Styles[[#This Row],[Width]]&lt;&gt;"",Table_Styles[[#This Row],[Width]],IF(Table_Styles[[#This Row],[Width Default]]&lt;&gt;"",Table_Styles[[#This Row],[Width Default]],""))</f>
        <v/>
      </c>
      <c r="BL32" s="34"/>
      <c r="BM32" s="34"/>
      <c r="BN32" s="15" t="str">
        <f>IF(Table_Styles[[#This Row],[Height]]&lt;&gt;"",Table_Styles[[#This Row],[Height]],IF(Table_Styles[[#This Row],[Height Default]]&lt;&gt;"",Table_Styles[[#This Row],[Height Default]],""))</f>
        <v/>
      </c>
      <c r="BO32" s="15"/>
      <c r="BP32" s="15"/>
      <c r="BQ32" s="15" t="str">
        <f>IF(Table_Styles[[#This Row],[Top]]&lt;&gt;"",Table_Styles[[#This Row],[Top]],IF(Table_Styles[[#This Row],[Top Default]]&lt;&gt;"",Table_Styles[[#This Row],[Top Default]],""))</f>
        <v/>
      </c>
      <c r="BR32" s="15"/>
      <c r="BS32" s="15"/>
      <c r="BT32" s="15" t="str">
        <f>IF(Table_Styles[[#This Row],[Right]]&lt;&gt;"",Table_Styles[[#This Row],[Right]],IF(Table_Styles[[#This Row],[Right Default]]&lt;&gt;"",Table_Styles[[#This Row],[Right Default]],""))</f>
        <v/>
      </c>
      <c r="BU32" s="15"/>
      <c r="BV32" s="15"/>
      <c r="BW32" s="15" t="str">
        <f>IF(Table_Styles[[#This Row],[Bottom]]&lt;&gt;"",Table_Styles[[#This Row],[Bottom]],IF(Table_Styles[[#This Row],[Bottom Default]]&lt;&gt;"",Table_Styles[[#This Row],[Bottom Default]],""))</f>
        <v/>
      </c>
      <c r="BX32" s="15"/>
      <c r="BY32" s="15"/>
      <c r="BZ32" s="15" t="str">
        <f>IF(Table_Styles[[#This Row],[Left]]&lt;&gt;"",Table_Styles[[#This Row],[Left]],IF(Table_Styles[[#This Row],[Left Default]]&lt;&gt;"",Table_Styles[[#This Row],[Left Default]],""))</f>
        <v/>
      </c>
      <c r="CA32" s="34"/>
      <c r="CB32" s="17" t="str">
        <f>IF(AND(Table_Styles[[#This Row],[Selector]]&lt;&gt;"",Table_Styles[[#This Row],[Font Family Used]]&lt;&gt;"",Table_Styles[[#This Row],[Font Weight Used]]&lt;&gt;""),Table_Styles[[#This Row],[Font Family Used]]&amp;" "&amp;Table_Styles[[#This Row],[Font Weight Used]],"")</f>
        <v/>
      </c>
      <c r="CC32" s="17" t="str">
        <f ca="1">IF(AND(Table_Styles[[#This Row],[Selector]],COUNTIF(OFFSET(CC:CC,0,0,ROW()-1,1),"="&amp;Table_Styles[[#This Row],[Font]])=0),Table_Styles[[#This Row],[Font]],"")</f>
        <v/>
      </c>
      <c r="CD32" s="17" t="str">
        <f ca="1">IF(Table_Styles[[#This Row],[Unique Font]]&lt;&gt;"",
"{""fontFamily"":"""&amp;Table_Styles[[#This Row],[Font Family Used]]&amp;""",""fontWeight"":"&amp;Table_Styles[[#This Row],[Font Weight Used]]&amp;"}","")</f>
        <v/>
      </c>
      <c r="CE3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v>
      </c>
      <c r="CF32" s="17" t="str">
        <f>IF(AND(Table_Styles[[#This Row],[Selector]]&lt;&gt;"", Table_Styles[[#This Row],[Config Properties]]&lt;&gt;""),
Table_Styles[[#This Row],[Selector]]&amp;" { "&amp;Table_Styles[[#This Row],[Config Properties]]&amp;" }","")</f>
        <v>formly-field textarea { font-family: 'Arvo' }</v>
      </c>
      <c r="CG32" s="17" t="str">
        <f xml:space="preserve">
SUBSTITUTE(SUBSTITUTE(SUBSTITUTE(SUBSTITUTE(SUBSTITUTE(SUBSTITUTE(SUBSTITUTE(SUBSTITUTE(Table_Styles[[#This Row],[Config]],
" {","{"),
"{ ","{"),
" }","}"),
"} ","}"),
" ,",","),
", ",","),
" :",":"),
": ",":")</f>
        <v>formly-field textarea{font-family:'Arvo'}</v>
      </c>
    </row>
    <row r="33" spans="2:85" ht="21" customHeight="1">
      <c r="B33" s="17" t="s">
        <v>179</v>
      </c>
      <c r="C33" s="91" t="s">
        <v>572</v>
      </c>
      <c r="D33" s="49"/>
      <c r="E33" s="15" t="str">
        <f>Settings_Styling_Font_Body_Text</f>
        <v>Arvo</v>
      </c>
      <c r="F33" s="15" t="str">
        <f>IF(Table_Styles[[#This Row],[Font Family]]&lt;&gt;"",Table_Styles[[#This Row],[Font Family]],IF(Table_Styles[[#This Row],[Font Family Default]]&lt;&gt;"",Table_Styles[[#This Row],[Font Family Default]],""))</f>
        <v>Arvo</v>
      </c>
      <c r="G33" s="49"/>
      <c r="H33" s="36" t="s">
        <v>555</v>
      </c>
      <c r="I33" s="15" t="str">
        <f>IF(Table_Styles[[#This Row],[Font Size]]&lt;&gt;"",Table_Styles[[#This Row],[Font Size]],IF(Table_Styles[[#This Row],[Font Size Default]]&lt;&gt;"",Table_Styles[[#This Row],[Font Size Default]],""))</f>
        <v>12px</v>
      </c>
      <c r="J33" s="49"/>
      <c r="K33" s="34"/>
      <c r="L33" s="15" t="str">
        <f>IF(Table_Styles[[#This Row],[Font Weight]]&lt;&gt;"",Table_Styles[[#This Row],[Font Weight]],IF(Table_Styles[[#This Row],[Font Weight Default]]&lt;&gt;"",Table_Styles[[#This Row],[Font Weight Default]],""))</f>
        <v/>
      </c>
      <c r="M33" s="49"/>
      <c r="N33" s="34"/>
      <c r="O33" s="15" t="str">
        <f>IF(Table_Styles[[#This Row],[Colour]]&lt;&gt;"",Table_Styles[[#This Row],[Colour]],IF(Table_Styles[[#This Row],[Colour Default]]&lt;&gt;"",Table_Styles[[#This Row],[Colour Default]],""))</f>
        <v/>
      </c>
      <c r="P33" s="49"/>
      <c r="Q33" s="29" t="str">
        <f>Colour_Background_1</f>
        <v>#FFFFFF</v>
      </c>
      <c r="R33" s="15" t="str">
        <f>IF(Table_Styles[[#This Row],[Background]]&lt;&gt;"",Table_Styles[[#This Row],[Background]],IF(Table_Styles[[#This Row],[Background Default]]&lt;&gt;"",Table_Styles[[#This Row],[Background Default]],""))</f>
        <v>#FFFFFF</v>
      </c>
      <c r="S33" s="49"/>
      <c r="T33" s="34"/>
      <c r="U33" s="15" t="str">
        <f>IF(Table_Styles[[#This Row],[Border]]&lt;&gt;"",Table_Styles[[#This Row],[Border]],IF(Table_Styles[[#This Row],[Border Default]]&lt;&gt;"",Table_Styles[[#This Row],[Border Default]],""))</f>
        <v/>
      </c>
      <c r="V33" s="34"/>
      <c r="W33" s="34"/>
      <c r="X33" s="15" t="str">
        <f>IF(Table_Styles[[#This Row],[Border Radius]]&lt;&gt;"",Table_Styles[[#This Row],[Border Radius]],IF(Table_Styles[[#This Row],[Border Radius Default]]&lt;&gt;"",Table_Styles[[#This Row],[Border Radius Default]],""))</f>
        <v/>
      </c>
      <c r="Y33" s="49"/>
      <c r="Z33" s="34"/>
      <c r="AA33" s="15" t="str">
        <f>IF(Table_Styles[[#This Row],[MT]]&lt;&gt;"",Table_Styles[[#This Row],[MT]],IF(Table_Styles[[#This Row],[MT Default]]&lt;&gt;"",Table_Styles[[#This Row],[MT Default]],""))</f>
        <v/>
      </c>
      <c r="AB33" s="49"/>
      <c r="AC33" s="34"/>
      <c r="AD33" s="15" t="str">
        <f>IF(Table_Styles[[#This Row],[MR]]&lt;&gt;"",Table_Styles[[#This Row],[MR]],IF(Table_Styles[[#This Row],[MR Default]]&lt;&gt;"",Table_Styles[[#This Row],[MR Default]],""))</f>
        <v/>
      </c>
      <c r="AE33" s="49"/>
      <c r="AF33" s="34"/>
      <c r="AG33" s="15" t="str">
        <f>IF(Table_Styles[[#This Row],[MB]]&lt;&gt;"",Table_Styles[[#This Row],[MB]],IF(Table_Styles[[#This Row],[MB Default]]&lt;&gt;"",Table_Styles[[#This Row],[MB Default]],""))</f>
        <v/>
      </c>
      <c r="AH33" s="49"/>
      <c r="AI33" s="34"/>
      <c r="AJ33" s="15" t="str">
        <f>IF(Table_Styles[[#This Row],[ML]]&lt;&gt;"",Table_Styles[[#This Row],[ML]],IF(Table_Styles[[#This Row],[ML Default]]&lt;&gt;"",Table_Styles[[#This Row],[ML Default]],""))</f>
        <v/>
      </c>
      <c r="AK33" s="49"/>
      <c r="AL33" s="36" t="s">
        <v>525</v>
      </c>
      <c r="AM33" s="15" t="str">
        <f>IF(Table_Styles[[#This Row],[PT]]&lt;&gt;"",Table_Styles[[#This Row],[PT]],IF(Table_Styles[[#This Row],[PT Default]]&lt;&gt;"",Table_Styles[[#This Row],[PT Default]],""))</f>
        <v>20px</v>
      </c>
      <c r="AN33" s="49"/>
      <c r="AO33" s="36" t="s">
        <v>573</v>
      </c>
      <c r="AP33" s="15" t="str">
        <f>IF(Table_Styles[[#This Row],[PR]]&lt;&gt;"",Table_Styles[[#This Row],[PR]],IF(Table_Styles[[#This Row],[PR Default]]&lt;&gt;"",Table_Styles[[#This Row],[PR Default]],""))</f>
        <v>25px</v>
      </c>
      <c r="AQ33" s="49"/>
      <c r="AR33" s="36" t="s">
        <v>510</v>
      </c>
      <c r="AS33" s="15" t="str">
        <f>IF(Table_Styles[[#This Row],[PB]]&lt;&gt;"",Table_Styles[[#This Row],[PB]],IF(Table_Styles[[#This Row],[PB Default]]&lt;&gt;"",Table_Styles[[#This Row],[PB Default]],""))</f>
        <v>15px</v>
      </c>
      <c r="AT33" s="49"/>
      <c r="AU33" s="36" t="s">
        <v>533</v>
      </c>
      <c r="AV33" s="15" t="str">
        <f>IF(Table_Styles[[#This Row],[PL]]&lt;&gt;"",Table_Styles[[#This Row],[PL]],IF(Table_Styles[[#This Row],[PL Default]]&lt;&gt;"",Table_Styles[[#This Row],[PL Default]],""))</f>
        <v>10px</v>
      </c>
      <c r="AW33" s="49"/>
      <c r="AX33" s="34"/>
      <c r="AY33" s="15" t="str">
        <f>IF(Table_Styles[[#This Row],[BT]]&lt;&gt;"",Table_Styles[[#This Row],[BT]],IF(Table_Styles[[#This Row],[BT Default]]&lt;&gt;"",Table_Styles[[#This Row],[BT Default]],""))</f>
        <v/>
      </c>
      <c r="AZ33" s="49"/>
      <c r="BA33" s="34"/>
      <c r="BB33" s="15" t="str">
        <f>IF(Table_Styles[[#This Row],[BR]]&lt;&gt;"",Table_Styles[[#This Row],[BR]],IF(Table_Styles[[#This Row],[BR Default]]&lt;&gt;"",Table_Styles[[#This Row],[BR Default]],""))</f>
        <v/>
      </c>
      <c r="BC33" s="49"/>
      <c r="BD33" s="34"/>
      <c r="BE33" s="15" t="str">
        <f>IF(Table_Styles[[#This Row],[BB]]&lt;&gt;"",Table_Styles[[#This Row],[BB]],IF(Table_Styles[[#This Row],[BB Default]]&lt;&gt;"",Table_Styles[[#This Row],[BB Default]],""))</f>
        <v/>
      </c>
      <c r="BF33" s="49"/>
      <c r="BG33" s="34"/>
      <c r="BH33" s="15" t="str">
        <f>IF(Table_Styles[[#This Row],[BL]]&lt;&gt;"",Table_Styles[[#This Row],[BL]],IF(Table_Styles[[#This Row],[BL Default]]&lt;&gt;"",Table_Styles[[#This Row],[BL Default]],""))</f>
        <v/>
      </c>
      <c r="BI33" s="34"/>
      <c r="BJ33" s="34"/>
      <c r="BK33" s="15" t="str">
        <f>IF(Table_Styles[[#This Row],[Width]]&lt;&gt;"",Table_Styles[[#This Row],[Width]],IF(Table_Styles[[#This Row],[Width Default]]&lt;&gt;"",Table_Styles[[#This Row],[Width Default]],""))</f>
        <v/>
      </c>
      <c r="BL33" s="34"/>
      <c r="BM33" s="36" t="s">
        <v>574</v>
      </c>
      <c r="BN33" s="15" t="str">
        <f>IF(Table_Styles[[#This Row],[Height]]&lt;&gt;"",Table_Styles[[#This Row],[Height]],IF(Table_Styles[[#This Row],[Height Default]]&lt;&gt;"",Table_Styles[[#This Row],[Height Default]],""))</f>
        <v>300px</v>
      </c>
      <c r="BO33" s="15"/>
      <c r="BP33" s="15"/>
      <c r="BQ33" s="15" t="str">
        <f>IF(Table_Styles[[#This Row],[Top]]&lt;&gt;"",Table_Styles[[#This Row],[Top]],IF(Table_Styles[[#This Row],[Top Default]]&lt;&gt;"",Table_Styles[[#This Row],[Top Default]],""))</f>
        <v/>
      </c>
      <c r="BR33" s="15"/>
      <c r="BS33" s="15"/>
      <c r="BT33" s="15" t="str">
        <f>IF(Table_Styles[[#This Row],[Right]]&lt;&gt;"",Table_Styles[[#This Row],[Right]],IF(Table_Styles[[#This Row],[Right Default]]&lt;&gt;"",Table_Styles[[#This Row],[Right Default]],""))</f>
        <v/>
      </c>
      <c r="BU33" s="15"/>
      <c r="BV33" s="15"/>
      <c r="BW33" s="15" t="str">
        <f>IF(Table_Styles[[#This Row],[Bottom]]&lt;&gt;"",Table_Styles[[#This Row],[Bottom]],IF(Table_Styles[[#This Row],[Bottom Default]]&lt;&gt;"",Table_Styles[[#This Row],[Bottom Default]],""))</f>
        <v/>
      </c>
      <c r="BX33" s="15"/>
      <c r="BY33" s="15"/>
      <c r="BZ33" s="15" t="str">
        <f>IF(Table_Styles[[#This Row],[Left]]&lt;&gt;"",Table_Styles[[#This Row],[Left]],IF(Table_Styles[[#This Row],[Left Default]]&lt;&gt;"",Table_Styles[[#This Row],[Left Default]],""))</f>
        <v/>
      </c>
      <c r="CA33" s="49"/>
      <c r="CB33" s="17" t="str">
        <f>IF(AND(Table_Styles[[#This Row],[Selector]]&lt;&gt;"",Table_Styles[[#This Row],[Font Family Used]]&lt;&gt;"",Table_Styles[[#This Row],[Font Weight Used]]&lt;&gt;""),Table_Styles[[#This Row],[Font Family Used]]&amp;" "&amp;Table_Styles[[#This Row],[Font Weight Used]],"")</f>
        <v/>
      </c>
      <c r="CC33" s="17" t="str">
        <f ca="1">IF(AND(Table_Styles[[#This Row],[Selector]],COUNTIF(OFFSET(CC:CC,0,0,ROW()-1,1),"="&amp;Table_Styles[[#This Row],[Font]])=0),Table_Styles[[#This Row],[Font]],"")</f>
        <v/>
      </c>
      <c r="CD33" s="17" t="str">
        <f ca="1">IF(Table_Styles[[#This Row],[Unique Font]]&lt;&gt;"",
"{""fontFamily"":"""&amp;Table_Styles[[#This Row],[Font Family Used]]&amp;""",""fontWeight"":"&amp;Table_Styles[[#This Row],[Font Weight Used]]&amp;"}","")</f>
        <v/>
      </c>
      <c r="CE3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12px;background: #FFFFFF;padding-top: 20px;padding-right: 25px;padding-bottom: 15px;padding-left: 10px;height: 300px</v>
      </c>
      <c r="CF33" s="17" t="str">
        <f>IF(AND(Table_Styles[[#This Row],[Selector]]&lt;&gt;"", Table_Styles[[#This Row],[Config Properties]]&lt;&gt;""),
Table_Styles[[#This Row],[Selector]]&amp;" { "&amp;Table_Styles[[#This Row],[Config Properties]]&amp;" }","")</f>
        <v>formly-field div.terms-and-conditions { font-family: 'Arvo';font-size: 12px;background: #FFFFFF;padding-top: 20px;padding-right: 25px;padding-bottom: 15px;padding-left: 10px;height: 300px }</v>
      </c>
      <c r="CG33" s="17" t="str">
        <f xml:space="preserve">
SUBSTITUTE(SUBSTITUTE(SUBSTITUTE(SUBSTITUTE(SUBSTITUTE(SUBSTITUTE(SUBSTITUTE(SUBSTITUTE(Table_Styles[[#This Row],[Config]],
" {","{"),
"{ ","{"),
" }","}"),
"} ","}"),
" ,",","),
", ",","),
" :",":"),
": ",":")</f>
        <v>formly-field div.terms-and-conditions{font-family:'Arvo';font-size:12px;background:#FFFFFF;padding-top:20px;padding-right:25px;padding-bottom:15px;padding-left:10px;height:300px}</v>
      </c>
    </row>
    <row r="34" spans="2:85" ht="21" customHeight="1">
      <c r="B34" s="37" t="s">
        <v>575</v>
      </c>
      <c r="C34" s="91" t="s">
        <v>576</v>
      </c>
      <c r="D34" s="49"/>
      <c r="E34" s="34"/>
      <c r="F34" s="15" t="str">
        <f>IF(Table_Styles[[#This Row],[Font Family]]&lt;&gt;"",Table_Styles[[#This Row],[Font Family]],IF(Table_Styles[[#This Row],[Font Family Default]]&lt;&gt;"",Table_Styles[[#This Row],[Font Family Default]],""))</f>
        <v/>
      </c>
      <c r="G34" s="49"/>
      <c r="H34" s="36"/>
      <c r="I34" s="15" t="str">
        <f>IF(Table_Styles[[#This Row],[Font Size]]&lt;&gt;"",Table_Styles[[#This Row],[Font Size]],IF(Table_Styles[[#This Row],[Font Size Default]]&lt;&gt;"",Table_Styles[[#This Row],[Font Size Default]],""))</f>
        <v/>
      </c>
      <c r="J34" s="49"/>
      <c r="K34" s="34"/>
      <c r="L34" s="15" t="str">
        <f>IF(Table_Styles[[#This Row],[Font Weight]]&lt;&gt;"",Table_Styles[[#This Row],[Font Weight]],IF(Table_Styles[[#This Row],[Font Weight Default]]&lt;&gt;"",Table_Styles[[#This Row],[Font Weight Default]],""))</f>
        <v/>
      </c>
      <c r="M34" s="32"/>
      <c r="N34" s="34"/>
      <c r="O34" s="15" t="str">
        <f>IF(Table_Styles[[#This Row],[Colour]]&lt;&gt;"",Table_Styles[[#This Row],[Colour]],IF(Table_Styles[[#This Row],[Colour Default]]&lt;&gt;"",Table_Styles[[#This Row],[Colour Default]],""))</f>
        <v/>
      </c>
      <c r="P34" s="49"/>
      <c r="Q34" s="36"/>
      <c r="R34" s="15" t="str">
        <f>IF(Table_Styles[[#This Row],[Background]]&lt;&gt;"",Table_Styles[[#This Row],[Background]],IF(Table_Styles[[#This Row],[Background Default]]&lt;&gt;"",Table_Styles[[#This Row],[Background Default]],""))</f>
        <v/>
      </c>
      <c r="S34" s="49"/>
      <c r="T34" s="34"/>
      <c r="U34" s="15" t="str">
        <f>IF(Table_Styles[[#This Row],[Border]]&lt;&gt;"",Table_Styles[[#This Row],[Border]],IF(Table_Styles[[#This Row],[Border Default]]&lt;&gt;"",Table_Styles[[#This Row],[Border Default]],""))</f>
        <v/>
      </c>
      <c r="V34" s="34"/>
      <c r="W34" s="34"/>
      <c r="X34" s="15" t="str">
        <f>IF(Table_Styles[[#This Row],[Border Radius]]&lt;&gt;"",Table_Styles[[#This Row],[Border Radius]],IF(Table_Styles[[#This Row],[Border Radius Default]]&lt;&gt;"",Table_Styles[[#This Row],[Border Radius Default]],""))</f>
        <v/>
      </c>
      <c r="Y34" s="49"/>
      <c r="Z34" s="34"/>
      <c r="AA34" s="15" t="str">
        <f>IF(Table_Styles[[#This Row],[MT]]&lt;&gt;"",Table_Styles[[#This Row],[MT]],IF(Table_Styles[[#This Row],[MT Default]]&lt;&gt;"",Table_Styles[[#This Row],[MT Default]],""))</f>
        <v/>
      </c>
      <c r="AB34" s="49"/>
      <c r="AC34" s="34"/>
      <c r="AD34" s="15" t="str">
        <f>IF(Table_Styles[[#This Row],[MR]]&lt;&gt;"",Table_Styles[[#This Row],[MR]],IF(Table_Styles[[#This Row],[MR Default]]&lt;&gt;"",Table_Styles[[#This Row],[MR Default]],""))</f>
        <v/>
      </c>
      <c r="AE34" s="49"/>
      <c r="AF34" s="34"/>
      <c r="AG34" s="15" t="str">
        <f>IF(Table_Styles[[#This Row],[MB]]&lt;&gt;"",Table_Styles[[#This Row],[MB]],IF(Table_Styles[[#This Row],[MB Default]]&lt;&gt;"",Table_Styles[[#This Row],[MB Default]],""))</f>
        <v/>
      </c>
      <c r="AH34" s="49"/>
      <c r="AI34" s="36" t="s">
        <v>510</v>
      </c>
      <c r="AJ34" s="15" t="str">
        <f>IF(Table_Styles[[#This Row],[ML]]&lt;&gt;"",Table_Styles[[#This Row],[ML]],IF(Table_Styles[[#This Row],[ML Default]]&lt;&gt;"",Table_Styles[[#This Row],[ML Default]],""))</f>
        <v>15px</v>
      </c>
      <c r="AK34" s="49"/>
      <c r="AL34" s="36"/>
      <c r="AM34" s="15" t="str">
        <f>IF(Table_Styles[[#This Row],[PT]]&lt;&gt;"",Table_Styles[[#This Row],[PT]],IF(Table_Styles[[#This Row],[PT Default]]&lt;&gt;"",Table_Styles[[#This Row],[PT Default]],""))</f>
        <v/>
      </c>
      <c r="AN34" s="49"/>
      <c r="AO34" s="36"/>
      <c r="AP34" s="15" t="str">
        <f>IF(Table_Styles[[#This Row],[PR]]&lt;&gt;"",Table_Styles[[#This Row],[PR]],IF(Table_Styles[[#This Row],[PR Default]]&lt;&gt;"",Table_Styles[[#This Row],[PR Default]],""))</f>
        <v/>
      </c>
      <c r="AQ34" s="49"/>
      <c r="AR34" s="36"/>
      <c r="AS34" s="15" t="str">
        <f>IF(Table_Styles[[#This Row],[PB]]&lt;&gt;"",Table_Styles[[#This Row],[PB]],IF(Table_Styles[[#This Row],[PB Default]]&lt;&gt;"",Table_Styles[[#This Row],[PB Default]],""))</f>
        <v/>
      </c>
      <c r="AT34" s="49"/>
      <c r="AU34" s="36"/>
      <c r="AV34" s="15" t="str">
        <f>IF(Table_Styles[[#This Row],[PL]]&lt;&gt;"",Table_Styles[[#This Row],[PL]],IF(Table_Styles[[#This Row],[PL Default]]&lt;&gt;"",Table_Styles[[#This Row],[PL Default]],""))</f>
        <v/>
      </c>
      <c r="AW34" s="49"/>
      <c r="AX34" s="34"/>
      <c r="AY34" s="15" t="str">
        <f>IF(Table_Styles[[#This Row],[BT]]&lt;&gt;"",Table_Styles[[#This Row],[BT]],IF(Table_Styles[[#This Row],[BT Default]]&lt;&gt;"",Table_Styles[[#This Row],[BT Default]],""))</f>
        <v/>
      </c>
      <c r="AZ34" s="49"/>
      <c r="BA34" s="34"/>
      <c r="BB34" s="15" t="str">
        <f>IF(Table_Styles[[#This Row],[BR]]&lt;&gt;"",Table_Styles[[#This Row],[BR]],IF(Table_Styles[[#This Row],[BR Default]]&lt;&gt;"",Table_Styles[[#This Row],[BR Default]],""))</f>
        <v/>
      </c>
      <c r="BC34" s="49"/>
      <c r="BD34" s="34"/>
      <c r="BE34" s="15" t="str">
        <f>IF(Table_Styles[[#This Row],[BB]]&lt;&gt;"",Table_Styles[[#This Row],[BB]],IF(Table_Styles[[#This Row],[BB Default]]&lt;&gt;"",Table_Styles[[#This Row],[BB Default]],""))</f>
        <v/>
      </c>
      <c r="BF34" s="49"/>
      <c r="BG34" s="34"/>
      <c r="BH34" s="15" t="str">
        <f>IF(Table_Styles[[#This Row],[BL]]&lt;&gt;"",Table_Styles[[#This Row],[BL]],IF(Table_Styles[[#This Row],[BL Default]]&lt;&gt;"",Table_Styles[[#This Row],[BL Default]],""))</f>
        <v/>
      </c>
      <c r="BI34" s="34"/>
      <c r="BJ34" s="34"/>
      <c r="BK34" s="15" t="str">
        <f>IF(Table_Styles[[#This Row],[Width]]&lt;&gt;"",Table_Styles[[#This Row],[Width]],IF(Table_Styles[[#This Row],[Width Default]]&lt;&gt;"",Table_Styles[[#This Row],[Width Default]],""))</f>
        <v/>
      </c>
      <c r="BL34" s="34"/>
      <c r="BM34" s="36"/>
      <c r="BN34" s="15" t="str">
        <f>IF(Table_Styles[[#This Row],[Height]]&lt;&gt;"",Table_Styles[[#This Row],[Height]],IF(Table_Styles[[#This Row],[Height Default]]&lt;&gt;"",Table_Styles[[#This Row],[Height Default]],""))</f>
        <v/>
      </c>
      <c r="BO34" s="15"/>
      <c r="BP34" s="15"/>
      <c r="BQ34" s="15" t="str">
        <f>IF(Table_Styles[[#This Row],[Top]]&lt;&gt;"",Table_Styles[[#This Row],[Top]],IF(Table_Styles[[#This Row],[Top Default]]&lt;&gt;"",Table_Styles[[#This Row],[Top Default]],""))</f>
        <v/>
      </c>
      <c r="BR34" s="15"/>
      <c r="BS34" s="15"/>
      <c r="BT34" s="15" t="str">
        <f>IF(Table_Styles[[#This Row],[Right]]&lt;&gt;"",Table_Styles[[#This Row],[Right]],IF(Table_Styles[[#This Row],[Right Default]]&lt;&gt;"",Table_Styles[[#This Row],[Right Default]],""))</f>
        <v/>
      </c>
      <c r="BU34" s="15"/>
      <c r="BV34" s="15"/>
      <c r="BW34" s="15" t="str">
        <f>IF(Table_Styles[[#This Row],[Bottom]]&lt;&gt;"",Table_Styles[[#This Row],[Bottom]],IF(Table_Styles[[#This Row],[Bottom Default]]&lt;&gt;"",Table_Styles[[#This Row],[Bottom Default]],""))</f>
        <v/>
      </c>
      <c r="BX34" s="15"/>
      <c r="BY34" s="15"/>
      <c r="BZ34" s="15" t="str">
        <f>IF(Table_Styles[[#This Row],[Left]]&lt;&gt;"",Table_Styles[[#This Row],[Left]],IF(Table_Styles[[#This Row],[Left Default]]&lt;&gt;"",Table_Styles[[#This Row],[Left Default]],""))</f>
        <v/>
      </c>
      <c r="CA34" s="49"/>
      <c r="CB34" s="17" t="str">
        <f>IF(AND(Table_Styles[[#This Row],[Selector]]&lt;&gt;"",Table_Styles[[#This Row],[Font Family Used]]&lt;&gt;"",Table_Styles[[#This Row],[Font Weight Used]]&lt;&gt;""),Table_Styles[[#This Row],[Font Family Used]]&amp;" "&amp;Table_Styles[[#This Row],[Font Weight Used]],"")</f>
        <v/>
      </c>
      <c r="CC34" s="17" t="str">
        <f ca="1">IF(AND(Table_Styles[[#This Row],[Selector]],COUNTIF(OFFSET(CC:CC,0,0,ROW()-1,1),"="&amp;Table_Styles[[#This Row],[Font]])=0),Table_Styles[[#This Row],[Font]],"")</f>
        <v/>
      </c>
      <c r="CD34" s="17" t="str">
        <f ca="1">IF(Table_Styles[[#This Row],[Unique Font]]&lt;&gt;"",
"{""fontFamily"":"""&amp;Table_Styles[[#This Row],[Font Family Used]]&amp;""",""fontWeight"":"&amp;Table_Styles[[#This Row],[Font Weight Used]]&amp;"}","")</f>
        <v/>
      </c>
      <c r="CE3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4" s="17" t="str">
        <f>IF(AND(Table_Styles[[#This Row],[Selector]]&lt;&gt;"", Table_Styles[[#This Row],[Config Properties]]&lt;&gt;""),
Table_Styles[[#This Row],[Selector]]&amp;" { "&amp;Table_Styles[[#This Row],[Config Properties]]&amp;" }","")</f>
        <v>formly-field div.terms-and-conditions p { margin-left: 15px }</v>
      </c>
      <c r="CG34" s="17" t="str">
        <f xml:space="preserve">
SUBSTITUTE(SUBSTITUTE(SUBSTITUTE(SUBSTITUTE(SUBSTITUTE(SUBSTITUTE(SUBSTITUTE(SUBSTITUTE(Table_Styles[[#This Row],[Config]],
" {","{"),
"{ ","{"),
" }","}"),
"} ","}"),
" ,",","),
", ",","),
" :",":"),
": ",":")</f>
        <v>formly-field div.terms-and-conditions p{margin-left:15px}</v>
      </c>
    </row>
    <row r="35" spans="2:85" ht="21" customHeight="1">
      <c r="B35" s="37" t="s">
        <v>577</v>
      </c>
      <c r="C35" s="91" t="s">
        <v>578</v>
      </c>
      <c r="D35" s="49"/>
      <c r="E35" s="34"/>
      <c r="F35" s="15" t="str">
        <f>IF(Table_Styles[[#This Row],[Font Family]]&lt;&gt;"",Table_Styles[[#This Row],[Font Family]],IF(Table_Styles[[#This Row],[Font Family Default]]&lt;&gt;"",Table_Styles[[#This Row],[Font Family Default]],""))</f>
        <v/>
      </c>
      <c r="G35" s="49"/>
      <c r="H35" s="36"/>
      <c r="I35" s="15" t="str">
        <f>IF(Table_Styles[[#This Row],[Font Size]]&lt;&gt;"",Table_Styles[[#This Row],[Font Size]],IF(Table_Styles[[#This Row],[Font Size Default]]&lt;&gt;"",Table_Styles[[#This Row],[Font Size Default]],""))</f>
        <v/>
      </c>
      <c r="J35" s="49"/>
      <c r="K35" s="34"/>
      <c r="L35" s="15" t="str">
        <f>IF(Table_Styles[[#This Row],[Font Weight]]&lt;&gt;"",Table_Styles[[#This Row],[Font Weight]],IF(Table_Styles[[#This Row],[Font Weight Default]]&lt;&gt;"",Table_Styles[[#This Row],[Font Weight Default]],""))</f>
        <v/>
      </c>
      <c r="M35" s="49"/>
      <c r="N35" s="34"/>
      <c r="O35" s="15" t="str">
        <f>IF(Table_Styles[[#This Row],[Colour]]&lt;&gt;"",Table_Styles[[#This Row],[Colour]],IF(Table_Styles[[#This Row],[Colour Default]]&lt;&gt;"",Table_Styles[[#This Row],[Colour Default]],""))</f>
        <v/>
      </c>
      <c r="P35" s="49"/>
      <c r="Q35" s="36"/>
      <c r="R35" s="15" t="str">
        <f>IF(Table_Styles[[#This Row],[Background]]&lt;&gt;"",Table_Styles[[#This Row],[Background]],IF(Table_Styles[[#This Row],[Background Default]]&lt;&gt;"",Table_Styles[[#This Row],[Background Default]],""))</f>
        <v/>
      </c>
      <c r="S35" s="49"/>
      <c r="T35" s="34"/>
      <c r="U35" s="15" t="str">
        <f>IF(Table_Styles[[#This Row],[Border]]&lt;&gt;"",Table_Styles[[#This Row],[Border]],IF(Table_Styles[[#This Row],[Border Default]]&lt;&gt;"",Table_Styles[[#This Row],[Border Default]],""))</f>
        <v/>
      </c>
      <c r="V35" s="34"/>
      <c r="W35" s="34"/>
      <c r="X35" s="15" t="str">
        <f>IF(Table_Styles[[#This Row],[Border Radius]]&lt;&gt;"",Table_Styles[[#This Row],[Border Radius]],IF(Table_Styles[[#This Row],[Border Radius Default]]&lt;&gt;"",Table_Styles[[#This Row],[Border Radius Default]],""))</f>
        <v/>
      </c>
      <c r="Y35" s="49"/>
      <c r="Z35" s="34"/>
      <c r="AA35" s="15" t="str">
        <f>IF(Table_Styles[[#This Row],[MT]]&lt;&gt;"",Table_Styles[[#This Row],[MT]],IF(Table_Styles[[#This Row],[MT Default]]&lt;&gt;"",Table_Styles[[#This Row],[MT Default]],""))</f>
        <v/>
      </c>
      <c r="AB35" s="49"/>
      <c r="AC35" s="34"/>
      <c r="AD35" s="15" t="str">
        <f>IF(Table_Styles[[#This Row],[MR]]&lt;&gt;"",Table_Styles[[#This Row],[MR]],IF(Table_Styles[[#This Row],[MR Default]]&lt;&gt;"",Table_Styles[[#This Row],[MR Default]],""))</f>
        <v/>
      </c>
      <c r="AE35" s="49"/>
      <c r="AF35" s="34"/>
      <c r="AG35" s="15" t="str">
        <f>IF(Table_Styles[[#This Row],[MB]]&lt;&gt;"",Table_Styles[[#This Row],[MB]],IF(Table_Styles[[#This Row],[MB Default]]&lt;&gt;"",Table_Styles[[#This Row],[MB Default]],""))</f>
        <v/>
      </c>
      <c r="AH35" s="49"/>
      <c r="AI35" s="36"/>
      <c r="AJ35" s="15" t="str">
        <f>IF(Table_Styles[[#This Row],[ML]]&lt;&gt;"",Table_Styles[[#This Row],[ML]],IF(Table_Styles[[#This Row],[ML Default]]&lt;&gt;"",Table_Styles[[#This Row],[ML Default]],""))</f>
        <v/>
      </c>
      <c r="AK35" s="49"/>
      <c r="AL35" s="36"/>
      <c r="AM35" s="15" t="str">
        <f>IF(Table_Styles[[#This Row],[PT]]&lt;&gt;"",Table_Styles[[#This Row],[PT]],IF(Table_Styles[[#This Row],[PT Default]]&lt;&gt;"",Table_Styles[[#This Row],[PT Default]],""))</f>
        <v/>
      </c>
      <c r="AN35" s="49"/>
      <c r="AO35" s="36"/>
      <c r="AP35" s="15" t="str">
        <f>IF(Table_Styles[[#This Row],[PR]]&lt;&gt;"",Table_Styles[[#This Row],[PR]],IF(Table_Styles[[#This Row],[PR Default]]&lt;&gt;"",Table_Styles[[#This Row],[PR Default]],""))</f>
        <v/>
      </c>
      <c r="AQ35" s="49"/>
      <c r="AR35" s="36"/>
      <c r="AS35" s="15" t="str">
        <f>IF(Table_Styles[[#This Row],[PB]]&lt;&gt;"",Table_Styles[[#This Row],[PB]],IF(Table_Styles[[#This Row],[PB Default]]&lt;&gt;"",Table_Styles[[#This Row],[PB Default]],""))</f>
        <v/>
      </c>
      <c r="AT35" s="49"/>
      <c r="AU35" s="36" t="s">
        <v>511</v>
      </c>
      <c r="AV35" s="15" t="str">
        <f>IF(Table_Styles[[#This Row],[PL]]&lt;&gt;"",Table_Styles[[#This Row],[PL]],IF(Table_Styles[[#This Row],[PL Default]]&lt;&gt;"",Table_Styles[[#This Row],[PL Default]],""))</f>
        <v>30px</v>
      </c>
      <c r="AW35" s="49"/>
      <c r="AX35" s="34"/>
      <c r="AY35" s="15" t="str">
        <f>IF(Table_Styles[[#This Row],[BT]]&lt;&gt;"",Table_Styles[[#This Row],[BT]],IF(Table_Styles[[#This Row],[BT Default]]&lt;&gt;"",Table_Styles[[#This Row],[BT Default]],""))</f>
        <v/>
      </c>
      <c r="AZ35" s="49"/>
      <c r="BA35" s="34"/>
      <c r="BB35" s="15" t="str">
        <f>IF(Table_Styles[[#This Row],[BR]]&lt;&gt;"",Table_Styles[[#This Row],[BR]],IF(Table_Styles[[#This Row],[BR Default]]&lt;&gt;"",Table_Styles[[#This Row],[BR Default]],""))</f>
        <v/>
      </c>
      <c r="BC35" s="49"/>
      <c r="BD35" s="34"/>
      <c r="BE35" s="15" t="str">
        <f>IF(Table_Styles[[#This Row],[BB]]&lt;&gt;"",Table_Styles[[#This Row],[BB]],IF(Table_Styles[[#This Row],[BB Default]]&lt;&gt;"",Table_Styles[[#This Row],[BB Default]],""))</f>
        <v/>
      </c>
      <c r="BF35" s="49"/>
      <c r="BG35" s="34"/>
      <c r="BH35" s="15" t="str">
        <f>IF(Table_Styles[[#This Row],[BL]]&lt;&gt;"",Table_Styles[[#This Row],[BL]],IF(Table_Styles[[#This Row],[BL Default]]&lt;&gt;"",Table_Styles[[#This Row],[BL Default]],""))</f>
        <v/>
      </c>
      <c r="BI35" s="34"/>
      <c r="BJ35" s="34"/>
      <c r="BK35" s="15" t="str">
        <f>IF(Table_Styles[[#This Row],[Width]]&lt;&gt;"",Table_Styles[[#This Row],[Width]],IF(Table_Styles[[#This Row],[Width Default]]&lt;&gt;"",Table_Styles[[#This Row],[Width Default]],""))</f>
        <v/>
      </c>
      <c r="BL35" s="34"/>
      <c r="BM35" s="36"/>
      <c r="BN35" s="15" t="str">
        <f>IF(Table_Styles[[#This Row],[Height]]&lt;&gt;"",Table_Styles[[#This Row],[Height]],IF(Table_Styles[[#This Row],[Height Default]]&lt;&gt;"",Table_Styles[[#This Row],[Height Default]],""))</f>
        <v/>
      </c>
      <c r="BO35" s="15"/>
      <c r="BP35" s="15"/>
      <c r="BQ35" s="15" t="str">
        <f>IF(Table_Styles[[#This Row],[Top]]&lt;&gt;"",Table_Styles[[#This Row],[Top]],IF(Table_Styles[[#This Row],[Top Default]]&lt;&gt;"",Table_Styles[[#This Row],[Top Default]],""))</f>
        <v/>
      </c>
      <c r="BR35" s="15"/>
      <c r="BS35" s="15"/>
      <c r="BT35" s="15" t="str">
        <f>IF(Table_Styles[[#This Row],[Right]]&lt;&gt;"",Table_Styles[[#This Row],[Right]],IF(Table_Styles[[#This Row],[Right Default]]&lt;&gt;"",Table_Styles[[#This Row],[Right Default]],""))</f>
        <v/>
      </c>
      <c r="BU35" s="15"/>
      <c r="BV35" s="15"/>
      <c r="BW35" s="15" t="str">
        <f>IF(Table_Styles[[#This Row],[Bottom]]&lt;&gt;"",Table_Styles[[#This Row],[Bottom]],IF(Table_Styles[[#This Row],[Bottom Default]]&lt;&gt;"",Table_Styles[[#This Row],[Bottom Default]],""))</f>
        <v/>
      </c>
      <c r="BX35" s="15"/>
      <c r="BY35" s="15"/>
      <c r="BZ35" s="15" t="str">
        <f>IF(Table_Styles[[#This Row],[Left]]&lt;&gt;"",Table_Styles[[#This Row],[Left]],IF(Table_Styles[[#This Row],[Left Default]]&lt;&gt;"",Table_Styles[[#This Row],[Left Default]],""))</f>
        <v/>
      </c>
      <c r="CA35" s="49"/>
      <c r="CB35" s="17" t="str">
        <f>IF(AND(Table_Styles[[#This Row],[Selector]]&lt;&gt;"",Table_Styles[[#This Row],[Font Family Used]]&lt;&gt;"",Table_Styles[[#This Row],[Font Weight Used]]&lt;&gt;""),Table_Styles[[#This Row],[Font Family Used]]&amp;" "&amp;Table_Styles[[#This Row],[Font Weight Used]],"")</f>
        <v/>
      </c>
      <c r="CC35" s="17" t="str">
        <f ca="1">IF(AND(Table_Styles[[#This Row],[Selector]],COUNTIF(OFFSET(CC:CC,0,0,ROW()-1,1),"="&amp;Table_Styles[[#This Row],[Font]])=0),Table_Styles[[#This Row],[Font]],"")</f>
        <v/>
      </c>
      <c r="CD35" s="17" t="str">
        <f ca="1">IF(Table_Styles[[#This Row],[Unique Font]]&lt;&gt;"",
"{""fontFamily"":"""&amp;Table_Styles[[#This Row],[Font Family Used]]&amp;""",""fontWeight"":"&amp;Table_Styles[[#This Row],[Font Weight Used]]&amp;"}","")</f>
        <v/>
      </c>
      <c r="CE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5" s="17" t="str">
        <f>IF(AND(Table_Styles[[#This Row],[Selector]]&lt;&gt;"", Table_Styles[[#This Row],[Config Properties]]&lt;&gt;""),
Table_Styles[[#This Row],[Selector]]&amp;" { "&amp;Table_Styles[[#This Row],[Config Properties]]&amp;" }","")</f>
        <v>formly-field div.terms-and-conditions ol { padding-left: 30px }</v>
      </c>
      <c r="CG35" s="17" t="str">
        <f xml:space="preserve">
SUBSTITUTE(SUBSTITUTE(SUBSTITUTE(SUBSTITUTE(SUBSTITUTE(SUBSTITUTE(SUBSTITUTE(SUBSTITUTE(Table_Styles[[#This Row],[Config]],
" {","{"),
"{ ","{"),
" }","}"),
"} ","}"),
" ,",","),
", ",","),
" :",":"),
": ",":")</f>
        <v>formly-field div.terms-and-conditions ol{padding-left:30px}</v>
      </c>
    </row>
    <row r="36" spans="2:85" ht="21" customHeight="1">
      <c r="B36" s="37" t="s">
        <v>579</v>
      </c>
      <c r="C36" s="91" t="s">
        <v>580</v>
      </c>
      <c r="D36" s="49"/>
      <c r="E36" s="34"/>
      <c r="F36" s="15" t="str">
        <f>IF(Table_Styles[[#This Row],[Font Family]]&lt;&gt;"",Table_Styles[[#This Row],[Font Family]],IF(Table_Styles[[#This Row],[Font Family Default]]&lt;&gt;"",Table_Styles[[#This Row],[Font Family Default]],""))</f>
        <v/>
      </c>
      <c r="G36" s="49"/>
      <c r="H36" s="36"/>
      <c r="I36" s="15" t="str">
        <f>IF(Table_Styles[[#This Row],[Font Size]]&lt;&gt;"",Table_Styles[[#This Row],[Font Size]],IF(Table_Styles[[#This Row],[Font Size Default]]&lt;&gt;"",Table_Styles[[#This Row],[Font Size Default]],""))</f>
        <v/>
      </c>
      <c r="J36" s="49"/>
      <c r="K36" s="34"/>
      <c r="L36" s="15" t="str">
        <f>IF(Table_Styles[[#This Row],[Font Weight]]&lt;&gt;"",Table_Styles[[#This Row],[Font Weight]],IF(Table_Styles[[#This Row],[Font Weight Default]]&lt;&gt;"",Table_Styles[[#This Row],[Font Weight Default]],""))</f>
        <v/>
      </c>
      <c r="M36" s="49"/>
      <c r="N36" s="34"/>
      <c r="O36" s="15" t="str">
        <f>IF(Table_Styles[[#This Row],[Colour]]&lt;&gt;"",Table_Styles[[#This Row],[Colour]],IF(Table_Styles[[#This Row],[Colour Default]]&lt;&gt;"",Table_Styles[[#This Row],[Colour Default]],""))</f>
        <v/>
      </c>
      <c r="P36" s="49"/>
      <c r="Q36" s="36"/>
      <c r="R36" s="15" t="str">
        <f>IF(Table_Styles[[#This Row],[Background]]&lt;&gt;"",Table_Styles[[#This Row],[Background]],IF(Table_Styles[[#This Row],[Background Default]]&lt;&gt;"",Table_Styles[[#This Row],[Background Default]],""))</f>
        <v/>
      </c>
      <c r="S36" s="49"/>
      <c r="T36" s="34"/>
      <c r="U36" s="15" t="str">
        <f>IF(Table_Styles[[#This Row],[Border]]&lt;&gt;"",Table_Styles[[#This Row],[Border]],IF(Table_Styles[[#This Row],[Border Default]]&lt;&gt;"",Table_Styles[[#This Row],[Border Default]],""))</f>
        <v/>
      </c>
      <c r="V36" s="34"/>
      <c r="W36" s="34"/>
      <c r="X36" s="15" t="str">
        <f>IF(Table_Styles[[#This Row],[Border Radius]]&lt;&gt;"",Table_Styles[[#This Row],[Border Radius]],IF(Table_Styles[[#This Row],[Border Radius Default]]&lt;&gt;"",Table_Styles[[#This Row],[Border Radius Default]],""))</f>
        <v/>
      </c>
      <c r="Y36" s="49"/>
      <c r="Z36" s="34"/>
      <c r="AA36" s="15" t="str">
        <f>IF(Table_Styles[[#This Row],[MT]]&lt;&gt;"",Table_Styles[[#This Row],[MT]],IF(Table_Styles[[#This Row],[MT Default]]&lt;&gt;"",Table_Styles[[#This Row],[MT Default]],""))</f>
        <v/>
      </c>
      <c r="AB36" s="49"/>
      <c r="AC36" s="34"/>
      <c r="AD36" s="15" t="str">
        <f>IF(Table_Styles[[#This Row],[MR]]&lt;&gt;"",Table_Styles[[#This Row],[MR]],IF(Table_Styles[[#This Row],[MR Default]]&lt;&gt;"",Table_Styles[[#This Row],[MR Default]],""))</f>
        <v/>
      </c>
      <c r="AE36" s="49"/>
      <c r="AF36" s="36"/>
      <c r="AG36" s="15" t="str">
        <f>IF(Table_Styles[[#This Row],[MB]]&lt;&gt;"",Table_Styles[[#This Row],[MB]],IF(Table_Styles[[#This Row],[MB Default]]&lt;&gt;"",Table_Styles[[#This Row],[MB Default]],""))</f>
        <v/>
      </c>
      <c r="AH36" s="49"/>
      <c r="AI36" s="34"/>
      <c r="AJ36" s="15" t="str">
        <f>IF(Table_Styles[[#This Row],[ML]]&lt;&gt;"",Table_Styles[[#This Row],[ML]],IF(Table_Styles[[#This Row],[ML Default]]&lt;&gt;"",Table_Styles[[#This Row],[ML Default]],""))</f>
        <v/>
      </c>
      <c r="AK36" s="49"/>
      <c r="AL36" s="36"/>
      <c r="AM36" s="15" t="str">
        <f>IF(Table_Styles[[#This Row],[PT]]&lt;&gt;"",Table_Styles[[#This Row],[PT]],IF(Table_Styles[[#This Row],[PT Default]]&lt;&gt;"",Table_Styles[[#This Row],[PT Default]],""))</f>
        <v/>
      </c>
      <c r="AN36" s="49"/>
      <c r="AO36" s="36"/>
      <c r="AP36" s="15" t="str">
        <f>IF(Table_Styles[[#This Row],[PR]]&lt;&gt;"",Table_Styles[[#This Row],[PR]],IF(Table_Styles[[#This Row],[PR Default]]&lt;&gt;"",Table_Styles[[#This Row],[PR Default]],""))</f>
        <v/>
      </c>
      <c r="AQ36" s="49"/>
      <c r="AR36" s="36"/>
      <c r="AS36" s="15" t="str">
        <f>IF(Table_Styles[[#This Row],[PB]]&lt;&gt;"",Table_Styles[[#This Row],[PB]],IF(Table_Styles[[#This Row],[PB Default]]&lt;&gt;"",Table_Styles[[#This Row],[PB Default]],""))</f>
        <v/>
      </c>
      <c r="AT36" s="49"/>
      <c r="AU36" s="36"/>
      <c r="AV36" s="15" t="str">
        <f>IF(Table_Styles[[#This Row],[PL]]&lt;&gt;"",Table_Styles[[#This Row],[PL]],IF(Table_Styles[[#This Row],[PL Default]]&lt;&gt;"",Table_Styles[[#This Row],[PL Default]],""))</f>
        <v/>
      </c>
      <c r="AW36" s="49"/>
      <c r="AX36" s="34"/>
      <c r="AY36" s="15" t="str">
        <f>IF(Table_Styles[[#This Row],[BT]]&lt;&gt;"",Table_Styles[[#This Row],[BT]],IF(Table_Styles[[#This Row],[BT Default]]&lt;&gt;"",Table_Styles[[#This Row],[BT Default]],""))</f>
        <v/>
      </c>
      <c r="AZ36" s="49"/>
      <c r="BA36" s="34"/>
      <c r="BB36" s="15" t="str">
        <f>IF(Table_Styles[[#This Row],[BR]]&lt;&gt;"",Table_Styles[[#This Row],[BR]],IF(Table_Styles[[#This Row],[BR Default]]&lt;&gt;"",Table_Styles[[#This Row],[BR Default]],""))</f>
        <v/>
      </c>
      <c r="BC36" s="49"/>
      <c r="BD36" s="34"/>
      <c r="BE36" s="15" t="str">
        <f>IF(Table_Styles[[#This Row],[BB]]&lt;&gt;"",Table_Styles[[#This Row],[BB]],IF(Table_Styles[[#This Row],[BB Default]]&lt;&gt;"",Table_Styles[[#This Row],[BB Default]],""))</f>
        <v/>
      </c>
      <c r="BF36" s="49"/>
      <c r="BG36" s="34"/>
      <c r="BH36" s="15" t="str">
        <f>IF(Table_Styles[[#This Row],[BL]]&lt;&gt;"",Table_Styles[[#This Row],[BL]],IF(Table_Styles[[#This Row],[BL Default]]&lt;&gt;"",Table_Styles[[#This Row],[BL Default]],""))</f>
        <v/>
      </c>
      <c r="BI36" s="34"/>
      <c r="BJ36" s="34"/>
      <c r="BK36" s="15" t="str">
        <f>IF(Table_Styles[[#This Row],[Width]]&lt;&gt;"",Table_Styles[[#This Row],[Width]],IF(Table_Styles[[#This Row],[Width Default]]&lt;&gt;"",Table_Styles[[#This Row],[Width Default]],""))</f>
        <v/>
      </c>
      <c r="BL36" s="34"/>
      <c r="BM36" s="36"/>
      <c r="BN36" s="15" t="str">
        <f>IF(Table_Styles[[#This Row],[Height]]&lt;&gt;"",Table_Styles[[#This Row],[Height]],IF(Table_Styles[[#This Row],[Height Default]]&lt;&gt;"",Table_Styles[[#This Row],[Height Default]],""))</f>
        <v/>
      </c>
      <c r="BO36" s="15"/>
      <c r="BP36" s="15"/>
      <c r="BQ36" s="15" t="str">
        <f>IF(Table_Styles[[#This Row],[Top]]&lt;&gt;"",Table_Styles[[#This Row],[Top]],IF(Table_Styles[[#This Row],[Top Default]]&lt;&gt;"",Table_Styles[[#This Row],[Top Default]],""))</f>
        <v/>
      </c>
      <c r="BR36" s="15"/>
      <c r="BS36" s="15"/>
      <c r="BT36" s="15" t="str">
        <f>IF(Table_Styles[[#This Row],[Right]]&lt;&gt;"",Table_Styles[[#This Row],[Right]],IF(Table_Styles[[#This Row],[Right Default]]&lt;&gt;"",Table_Styles[[#This Row],[Right Default]],""))</f>
        <v/>
      </c>
      <c r="BU36" s="15"/>
      <c r="BV36" s="15"/>
      <c r="BW36" s="15" t="str">
        <f>IF(Table_Styles[[#This Row],[Bottom]]&lt;&gt;"",Table_Styles[[#This Row],[Bottom]],IF(Table_Styles[[#This Row],[Bottom Default]]&lt;&gt;"",Table_Styles[[#This Row],[Bottom Default]],""))</f>
        <v/>
      </c>
      <c r="BX36" s="15"/>
      <c r="BY36" s="15"/>
      <c r="BZ36" s="15" t="str">
        <f>IF(Table_Styles[[#This Row],[Left]]&lt;&gt;"",Table_Styles[[#This Row],[Left]],IF(Table_Styles[[#This Row],[Left Default]]&lt;&gt;"",Table_Styles[[#This Row],[Left Default]],""))</f>
        <v/>
      </c>
      <c r="CA36" s="49"/>
      <c r="CB36" s="17" t="str">
        <f>IF(AND(Table_Styles[[#This Row],[Selector]]&lt;&gt;"",Table_Styles[[#This Row],[Font Family Used]]&lt;&gt;"",Table_Styles[[#This Row],[Font Weight Used]]&lt;&gt;""),Table_Styles[[#This Row],[Font Family Used]]&amp;" "&amp;Table_Styles[[#This Row],[Font Weight Used]],"")</f>
        <v/>
      </c>
      <c r="CC36" s="17" t="str">
        <f ca="1">IF(AND(Table_Styles[[#This Row],[Selector]],COUNTIF(OFFSET(CC:CC,0,0,ROW()-1,1),"="&amp;Table_Styles[[#This Row],[Font]])=0),Table_Styles[[#This Row],[Font]],"")</f>
        <v/>
      </c>
      <c r="CD36" s="17" t="str">
        <f ca="1">IF(Table_Styles[[#This Row],[Unique Font]]&lt;&gt;"",
"{""fontFamily"":"""&amp;Table_Styles[[#This Row],[Font Family Used]]&amp;""",""fontWeight"":"&amp;Table_Styles[[#This Row],[Font Weight Used]]&amp;"}","")</f>
        <v/>
      </c>
      <c r="CE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6" s="17" t="str">
        <f>IF(AND(Table_Styles[[#This Row],[Selector]]&lt;&gt;"", Table_Styles[[#This Row],[Config Properties]]&lt;&gt;""),
Table_Styles[[#This Row],[Selector]]&amp;" { "&amp;Table_Styles[[#This Row],[Config Properties]]&amp;" }","")</f>
        <v/>
      </c>
      <c r="CG36" s="17" t="str">
        <f xml:space="preserve">
SUBSTITUTE(SUBSTITUTE(SUBSTITUTE(SUBSTITUTE(SUBSTITUTE(SUBSTITUTE(SUBSTITUTE(SUBSTITUTE(Table_Styles[[#This Row],[Config]],
" {","{"),
"{ ","{"),
" }","}"),
"} ","}"),
" ,",","),
", ",","),
" :",":"),
": ",":")</f>
        <v/>
      </c>
    </row>
    <row r="37" spans="2:85" ht="21" customHeight="1">
      <c r="B37" s="17" t="s">
        <v>106</v>
      </c>
      <c r="C37" s="91" t="s">
        <v>581</v>
      </c>
      <c r="D37" s="49"/>
      <c r="E37" s="34"/>
      <c r="F37" s="15" t="str">
        <f>IF(Table_Styles[[#This Row],[Font Family]]&lt;&gt;"",Table_Styles[[#This Row],[Font Family]],IF(Table_Styles[[#This Row],[Font Family Default]]&lt;&gt;"",Table_Styles[[#This Row],[Font Family Default]],""))</f>
        <v/>
      </c>
      <c r="G37" s="49"/>
      <c r="H37" s="34"/>
      <c r="I37" s="15" t="str">
        <f>IF(Table_Styles[[#This Row],[Font Size]]&lt;&gt;"",Table_Styles[[#This Row],[Font Size]],IF(Table_Styles[[#This Row],[Font Size Default]]&lt;&gt;"",Table_Styles[[#This Row],[Font Size Default]],""))</f>
        <v/>
      </c>
      <c r="J37" s="49"/>
      <c r="K37" s="34"/>
      <c r="L37" s="15" t="str">
        <f>IF(Table_Styles[[#This Row],[Font Weight]]&lt;&gt;"",Table_Styles[[#This Row],[Font Weight]],IF(Table_Styles[[#This Row],[Font Weight Default]]&lt;&gt;"",Table_Styles[[#This Row],[Font Weight Default]],""))</f>
        <v/>
      </c>
      <c r="M37" s="49"/>
      <c r="N37" s="34"/>
      <c r="O37" s="15" t="str">
        <f>IF(Table_Styles[[#This Row],[Colour]]&lt;&gt;"",Table_Styles[[#This Row],[Colour]],IF(Table_Styles[[#This Row],[Colour Default]]&lt;&gt;"",Table_Styles[[#This Row],[Colour Default]],""))</f>
        <v/>
      </c>
      <c r="P37" s="49"/>
      <c r="Q37" s="34"/>
      <c r="R37" s="15" t="str">
        <f>IF(Table_Styles[[#This Row],[Background]]&lt;&gt;"",Table_Styles[[#This Row],[Background]],IF(Table_Styles[[#This Row],[Background Default]]&lt;&gt;"",Table_Styles[[#This Row],[Background Default]],""))</f>
        <v/>
      </c>
      <c r="S37" s="49"/>
      <c r="T37" s="34"/>
      <c r="U37" s="15" t="str">
        <f>IF(Table_Styles[[#This Row],[Border]]&lt;&gt;"",Table_Styles[[#This Row],[Border]],IF(Table_Styles[[#This Row],[Border Default]]&lt;&gt;"",Table_Styles[[#This Row],[Border Default]],""))</f>
        <v/>
      </c>
      <c r="V37" s="34"/>
      <c r="W37" s="34"/>
      <c r="X37" s="15" t="str">
        <f>IF(Table_Styles[[#This Row],[Border Radius]]&lt;&gt;"",Table_Styles[[#This Row],[Border Radius]],IF(Table_Styles[[#This Row],[Border Radius Default]]&lt;&gt;"",Table_Styles[[#This Row],[Border Radius Default]],""))</f>
        <v/>
      </c>
      <c r="Y37" s="49"/>
      <c r="Z37" s="34"/>
      <c r="AA37" s="15" t="str">
        <f>IF(Table_Styles[[#This Row],[MT]]&lt;&gt;"",Table_Styles[[#This Row],[MT]],IF(Table_Styles[[#This Row],[MT Default]]&lt;&gt;"",Table_Styles[[#This Row],[MT Default]],""))</f>
        <v/>
      </c>
      <c r="AB37" s="49"/>
      <c r="AC37" s="34"/>
      <c r="AD37" s="15" t="str">
        <f>IF(Table_Styles[[#This Row],[MR]]&lt;&gt;"",Table_Styles[[#This Row],[MR]],IF(Table_Styles[[#This Row],[MR Default]]&lt;&gt;"",Table_Styles[[#This Row],[MR Default]],""))</f>
        <v/>
      </c>
      <c r="AE37" s="49"/>
      <c r="AF37" s="34" t="s">
        <v>582</v>
      </c>
      <c r="AG37" s="15" t="str">
        <f>IF(Table_Styles[[#This Row],[MB]]&lt;&gt;"",Table_Styles[[#This Row],[MB]],IF(Table_Styles[[#This Row],[MB Default]]&lt;&gt;"",Table_Styles[[#This Row],[MB Default]],""))</f>
        <v>-15px</v>
      </c>
      <c r="AH37" s="49"/>
      <c r="AI37" s="34"/>
      <c r="AJ37" s="15" t="str">
        <f>IF(Table_Styles[[#This Row],[ML]]&lt;&gt;"",Table_Styles[[#This Row],[ML]],IF(Table_Styles[[#This Row],[ML Default]]&lt;&gt;"",Table_Styles[[#This Row],[ML Default]],""))</f>
        <v/>
      </c>
      <c r="AK37" s="49"/>
      <c r="AL37" s="34"/>
      <c r="AM37" s="15" t="str">
        <f>IF(Table_Styles[[#This Row],[PT]]&lt;&gt;"",Table_Styles[[#This Row],[PT]],IF(Table_Styles[[#This Row],[PT Default]]&lt;&gt;"",Table_Styles[[#This Row],[PT Default]],""))</f>
        <v/>
      </c>
      <c r="AN37" s="49"/>
      <c r="AO37" s="34"/>
      <c r="AP37" s="15" t="str">
        <f>IF(Table_Styles[[#This Row],[PR]]&lt;&gt;"",Table_Styles[[#This Row],[PR]],IF(Table_Styles[[#This Row],[PR Default]]&lt;&gt;"",Table_Styles[[#This Row],[PR Default]],""))</f>
        <v/>
      </c>
      <c r="AQ37" s="49"/>
      <c r="AR37" s="34"/>
      <c r="AS37" s="15" t="str">
        <f>IF(Table_Styles[[#This Row],[PB]]&lt;&gt;"",Table_Styles[[#This Row],[PB]],IF(Table_Styles[[#This Row],[PB Default]]&lt;&gt;"",Table_Styles[[#This Row],[PB Default]],""))</f>
        <v/>
      </c>
      <c r="AT37" s="49"/>
      <c r="AU37" s="34"/>
      <c r="AV37" s="15" t="str">
        <f>IF(Table_Styles[[#This Row],[PL]]&lt;&gt;"",Table_Styles[[#This Row],[PL]],IF(Table_Styles[[#This Row],[PL Default]]&lt;&gt;"",Table_Styles[[#This Row],[PL Default]],""))</f>
        <v/>
      </c>
      <c r="AW37" s="49"/>
      <c r="AX37" s="34"/>
      <c r="AY37" s="15" t="str">
        <f>IF(Table_Styles[[#This Row],[BT]]&lt;&gt;"",Table_Styles[[#This Row],[BT]],IF(Table_Styles[[#This Row],[BT Default]]&lt;&gt;"",Table_Styles[[#This Row],[BT Default]],""))</f>
        <v/>
      </c>
      <c r="AZ37" s="49"/>
      <c r="BA37" s="34"/>
      <c r="BB37" s="15" t="str">
        <f>IF(Table_Styles[[#This Row],[BR]]&lt;&gt;"",Table_Styles[[#This Row],[BR]],IF(Table_Styles[[#This Row],[BR Default]]&lt;&gt;"",Table_Styles[[#This Row],[BR Default]],""))</f>
        <v/>
      </c>
      <c r="BC37" s="49"/>
      <c r="BD37" s="34"/>
      <c r="BE37" s="15" t="str">
        <f>IF(Table_Styles[[#This Row],[BB]]&lt;&gt;"",Table_Styles[[#This Row],[BB]],IF(Table_Styles[[#This Row],[BB Default]]&lt;&gt;"",Table_Styles[[#This Row],[BB Default]],""))</f>
        <v/>
      </c>
      <c r="BF37" s="49"/>
      <c r="BG37" s="34"/>
      <c r="BH37" s="15" t="str">
        <f>IF(Table_Styles[[#This Row],[BL]]&lt;&gt;"",Table_Styles[[#This Row],[BL]],IF(Table_Styles[[#This Row],[BL Default]]&lt;&gt;"",Table_Styles[[#This Row],[BL Default]],""))</f>
        <v/>
      </c>
      <c r="BI37" s="34"/>
      <c r="BJ37" s="34"/>
      <c r="BK37" s="15" t="str">
        <f>IF(Table_Styles[[#This Row],[Width]]&lt;&gt;"",Table_Styles[[#This Row],[Width]],IF(Table_Styles[[#This Row],[Width Default]]&lt;&gt;"",Table_Styles[[#This Row],[Width Default]],""))</f>
        <v/>
      </c>
      <c r="BL37" s="34"/>
      <c r="BM37" s="34"/>
      <c r="BN37" s="15" t="str">
        <f>IF(Table_Styles[[#This Row],[Height]]&lt;&gt;"",Table_Styles[[#This Row],[Height]],IF(Table_Styles[[#This Row],[Height Default]]&lt;&gt;"",Table_Styles[[#This Row],[Height Default]],""))</f>
        <v/>
      </c>
      <c r="BO37" s="15"/>
      <c r="BP37" s="15"/>
      <c r="BQ37" s="15" t="str">
        <f>IF(Table_Styles[[#This Row],[Top]]&lt;&gt;"",Table_Styles[[#This Row],[Top]],IF(Table_Styles[[#This Row],[Top Default]]&lt;&gt;"",Table_Styles[[#This Row],[Top Default]],""))</f>
        <v/>
      </c>
      <c r="BR37" s="15"/>
      <c r="BS37" s="15"/>
      <c r="BT37" s="15" t="str">
        <f>IF(Table_Styles[[#This Row],[Right]]&lt;&gt;"",Table_Styles[[#This Row],[Right]],IF(Table_Styles[[#This Row],[Right Default]]&lt;&gt;"",Table_Styles[[#This Row],[Right Default]],""))</f>
        <v/>
      </c>
      <c r="BU37" s="15"/>
      <c r="BV37" s="15"/>
      <c r="BW37" s="15" t="str">
        <f>IF(Table_Styles[[#This Row],[Bottom]]&lt;&gt;"",Table_Styles[[#This Row],[Bottom]],IF(Table_Styles[[#This Row],[Bottom Default]]&lt;&gt;"",Table_Styles[[#This Row],[Bottom Default]],""))</f>
        <v/>
      </c>
      <c r="BX37" s="15"/>
      <c r="BY37" s="15"/>
      <c r="BZ37" s="15" t="str">
        <f>IF(Table_Styles[[#This Row],[Left]]&lt;&gt;"",Table_Styles[[#This Row],[Left]],IF(Table_Styles[[#This Row],[Left Default]]&lt;&gt;"",Table_Styles[[#This Row],[Left Default]],""))</f>
        <v/>
      </c>
      <c r="CA37" s="49"/>
      <c r="CB37" s="17" t="str">
        <f>IF(AND(Table_Styles[[#This Row],[Selector]]&lt;&gt;"",Table_Styles[[#This Row],[Font Family Used]]&lt;&gt;"",Table_Styles[[#This Row],[Font Weight Used]]&lt;&gt;""),Table_Styles[[#This Row],[Font Family Used]]&amp;" "&amp;Table_Styles[[#This Row],[Font Weight Used]],"")</f>
        <v/>
      </c>
      <c r="CC37" s="17" t="str">
        <f ca="1">IF(AND(Table_Styles[[#This Row],[Selector]],COUNTIF(OFFSET(CC:CC,0,0,ROW()-1,1),"="&amp;Table_Styles[[#This Row],[Font]])=0),Table_Styles[[#This Row],[Font]],"")</f>
        <v/>
      </c>
      <c r="CD37" s="17" t="str">
        <f ca="1">IF(Table_Styles[[#This Row],[Unique Font]]&lt;&gt;"",
"{""fontFamily"":"""&amp;Table_Styles[[#This Row],[Font Family Used]]&amp;""",""fontWeight"":"&amp;Table_Styles[[#This Row],[Font Weight Used]]&amp;"}","")</f>
        <v/>
      </c>
      <c r="CE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7" s="17" t="str">
        <f>IF(AND(Table_Styles[[#This Row],[Selector]]&lt;&gt;"", Table_Styles[[#This Row],[Config Properties]]&lt;&gt;""),
Table_Styles[[#This Row],[Selector]]&amp;" { "&amp;Table_Styles[[#This Row],[Config Properties]]&amp;" }","")</f>
        <v>formly-field .content-field { margin-bottom: -15px }</v>
      </c>
      <c r="CG37" s="17" t="str">
        <f xml:space="preserve">
SUBSTITUTE(SUBSTITUTE(SUBSTITUTE(SUBSTITUTE(SUBSTITUTE(SUBSTITUTE(SUBSTITUTE(SUBSTITUTE(Table_Styles[[#This Row],[Config]],
" {","{"),
"{ ","{"),
" }","}"),
"} ","}"),
" ,",","),
", ",","),
" :",":"),
": ",":")</f>
        <v>formly-field .content-field{margin-bottom:-15px}</v>
      </c>
    </row>
    <row r="38" spans="2:85" ht="21" customHeight="1" thickBot="1">
      <c r="B38" s="54" t="s">
        <v>583</v>
      </c>
      <c r="C38" s="54"/>
      <c r="D38" s="62"/>
      <c r="E38" s="62"/>
      <c r="F38" s="54" t="str">
        <f>IF(Table_Styles[[#This Row],[Font Family]]&lt;&gt;"",Table_Styles[[#This Row],[Font Family]],IF(Table_Styles[[#This Row],[Font Family Default]]&lt;&gt;"",Table_Styles[[#This Row],[Font Family Default]],""))</f>
        <v/>
      </c>
      <c r="G38" s="62"/>
      <c r="H38" s="62"/>
      <c r="I38" s="54" t="str">
        <f>IF(Table_Styles[[#This Row],[Font Size]]&lt;&gt;"",Table_Styles[[#This Row],[Font Size]],IF(Table_Styles[[#This Row],[Font Size Default]]&lt;&gt;"",Table_Styles[[#This Row],[Font Size Default]],""))</f>
        <v/>
      </c>
      <c r="J38" s="62"/>
      <c r="K38" s="62"/>
      <c r="L38" s="54" t="str">
        <f>IF(Table_Styles[[#This Row],[Font Weight]]&lt;&gt;"",Table_Styles[[#This Row],[Font Weight]],IF(Table_Styles[[#This Row],[Font Weight Default]]&lt;&gt;"",Table_Styles[[#This Row],[Font Weight Default]],""))</f>
        <v/>
      </c>
      <c r="M38" s="62"/>
      <c r="N38" s="62"/>
      <c r="O38" s="54" t="str">
        <f>IF(Table_Styles[[#This Row],[Colour]]&lt;&gt;"",Table_Styles[[#This Row],[Colour]],IF(Table_Styles[[#This Row],[Colour Default]]&lt;&gt;"",Table_Styles[[#This Row],[Colour Default]],""))</f>
        <v/>
      </c>
      <c r="P38" s="62"/>
      <c r="Q38" s="62"/>
      <c r="R38" s="54" t="str">
        <f>IF(Table_Styles[[#This Row],[Background]]&lt;&gt;"",Table_Styles[[#This Row],[Background]],IF(Table_Styles[[#This Row],[Background Default]]&lt;&gt;"",Table_Styles[[#This Row],[Background Default]],""))</f>
        <v/>
      </c>
      <c r="S38" s="62"/>
      <c r="T38" s="62"/>
      <c r="U38" s="54" t="str">
        <f>IF(Table_Styles[[#This Row],[Border]]&lt;&gt;"",Table_Styles[[#This Row],[Border]],IF(Table_Styles[[#This Row],[Border Default]]&lt;&gt;"",Table_Styles[[#This Row],[Border Default]],""))</f>
        <v/>
      </c>
      <c r="V38" s="62"/>
      <c r="W38" s="62"/>
      <c r="X38" s="54" t="str">
        <f>IF(Table_Styles[[#This Row],[Border Radius]]&lt;&gt;"",Table_Styles[[#This Row],[Border Radius]],IF(Table_Styles[[#This Row],[Border Radius Default]]&lt;&gt;"",Table_Styles[[#This Row],[Border Radius Default]],""))</f>
        <v/>
      </c>
      <c r="Y38" s="62"/>
      <c r="Z38" s="62"/>
      <c r="AA38" s="54" t="str">
        <f>IF(Table_Styles[[#This Row],[MT]]&lt;&gt;"",Table_Styles[[#This Row],[MT]],IF(Table_Styles[[#This Row],[MT Default]]&lt;&gt;"",Table_Styles[[#This Row],[MT Default]],""))</f>
        <v/>
      </c>
      <c r="AB38" s="62"/>
      <c r="AC38" s="62"/>
      <c r="AD38" s="54" t="str">
        <f>IF(Table_Styles[[#This Row],[MR]]&lt;&gt;"",Table_Styles[[#This Row],[MR]],IF(Table_Styles[[#This Row],[MR Default]]&lt;&gt;"",Table_Styles[[#This Row],[MR Default]],""))</f>
        <v/>
      </c>
      <c r="AE38" s="62"/>
      <c r="AF38" s="62"/>
      <c r="AG38" s="54" t="str">
        <f>IF(Table_Styles[[#This Row],[MB]]&lt;&gt;"",Table_Styles[[#This Row],[MB]],IF(Table_Styles[[#This Row],[MB Default]]&lt;&gt;"",Table_Styles[[#This Row],[MB Default]],""))</f>
        <v/>
      </c>
      <c r="AH38" s="62"/>
      <c r="AI38" s="62"/>
      <c r="AJ38" s="54" t="str">
        <f>IF(Table_Styles[[#This Row],[ML]]&lt;&gt;"",Table_Styles[[#This Row],[ML]],IF(Table_Styles[[#This Row],[ML Default]]&lt;&gt;"",Table_Styles[[#This Row],[ML Default]],""))</f>
        <v/>
      </c>
      <c r="AK38" s="62"/>
      <c r="AL38" s="62"/>
      <c r="AM38" s="54" t="str">
        <f>IF(Table_Styles[[#This Row],[PT]]&lt;&gt;"",Table_Styles[[#This Row],[PT]],IF(Table_Styles[[#This Row],[PT Default]]&lt;&gt;"",Table_Styles[[#This Row],[PT Default]],""))</f>
        <v/>
      </c>
      <c r="AN38" s="62"/>
      <c r="AO38" s="62"/>
      <c r="AP38" s="54" t="str">
        <f>IF(Table_Styles[[#This Row],[PR]]&lt;&gt;"",Table_Styles[[#This Row],[PR]],IF(Table_Styles[[#This Row],[PR Default]]&lt;&gt;"",Table_Styles[[#This Row],[PR Default]],""))</f>
        <v/>
      </c>
      <c r="AQ38" s="62"/>
      <c r="AR38" s="62"/>
      <c r="AS38" s="54" t="str">
        <f>IF(Table_Styles[[#This Row],[PB]]&lt;&gt;"",Table_Styles[[#This Row],[PB]],IF(Table_Styles[[#This Row],[PB Default]]&lt;&gt;"",Table_Styles[[#This Row],[PB Default]],""))</f>
        <v/>
      </c>
      <c r="AT38" s="62"/>
      <c r="AU38" s="62"/>
      <c r="AV38" s="54" t="str">
        <f>IF(Table_Styles[[#This Row],[PL]]&lt;&gt;"",Table_Styles[[#This Row],[PL]],IF(Table_Styles[[#This Row],[PL Default]]&lt;&gt;"",Table_Styles[[#This Row],[PL Default]],""))</f>
        <v/>
      </c>
      <c r="AW38" s="62"/>
      <c r="AX38" s="62"/>
      <c r="AY38" s="54" t="str">
        <f>IF(Table_Styles[[#This Row],[BT]]&lt;&gt;"",Table_Styles[[#This Row],[BT]],IF(Table_Styles[[#This Row],[BT Default]]&lt;&gt;"",Table_Styles[[#This Row],[BT Default]],""))</f>
        <v/>
      </c>
      <c r="AZ38" s="62"/>
      <c r="BA38" s="62"/>
      <c r="BB38" s="54" t="str">
        <f>IF(Table_Styles[[#This Row],[BR]]&lt;&gt;"",Table_Styles[[#This Row],[BR]],IF(Table_Styles[[#This Row],[BR Default]]&lt;&gt;"",Table_Styles[[#This Row],[BR Default]],""))</f>
        <v/>
      </c>
      <c r="BC38" s="62"/>
      <c r="BD38" s="62"/>
      <c r="BE38" s="54" t="str">
        <f>IF(Table_Styles[[#This Row],[BB]]&lt;&gt;"",Table_Styles[[#This Row],[BB]],IF(Table_Styles[[#This Row],[BB Default]]&lt;&gt;"",Table_Styles[[#This Row],[BB Default]],""))</f>
        <v/>
      </c>
      <c r="BF38" s="62"/>
      <c r="BG38" s="62"/>
      <c r="BH38" s="54" t="str">
        <f>IF(Table_Styles[[#This Row],[BL]]&lt;&gt;"",Table_Styles[[#This Row],[BL]],IF(Table_Styles[[#This Row],[BL Default]]&lt;&gt;"",Table_Styles[[#This Row],[BL Default]],""))</f>
        <v/>
      </c>
      <c r="BI38" s="62"/>
      <c r="BJ38" s="62"/>
      <c r="BK38" s="54" t="str">
        <f>IF(Table_Styles[[#This Row],[Width]]&lt;&gt;"",Table_Styles[[#This Row],[Width]],IF(Table_Styles[[#This Row],[Width Default]]&lt;&gt;"",Table_Styles[[#This Row],[Width Default]],""))</f>
        <v/>
      </c>
      <c r="BL38" s="62"/>
      <c r="BM38" s="62"/>
      <c r="BN38" s="54" t="str">
        <f>IF(Table_Styles[[#This Row],[Height]]&lt;&gt;"",Table_Styles[[#This Row],[Height]],IF(Table_Styles[[#This Row],[Height Default]]&lt;&gt;"",Table_Styles[[#This Row],[Height Default]],""))</f>
        <v/>
      </c>
      <c r="BO38" s="54"/>
      <c r="BP38" s="54"/>
      <c r="BQ38" s="54" t="str">
        <f>IF(Table_Styles[[#This Row],[Top]]&lt;&gt;"",Table_Styles[[#This Row],[Top]],IF(Table_Styles[[#This Row],[Top Default]]&lt;&gt;"",Table_Styles[[#This Row],[Top Default]],""))</f>
        <v/>
      </c>
      <c r="BR38" s="54"/>
      <c r="BS38" s="54"/>
      <c r="BT38" s="54" t="str">
        <f>IF(Table_Styles[[#This Row],[Right]]&lt;&gt;"",Table_Styles[[#This Row],[Right]],IF(Table_Styles[[#This Row],[Right Default]]&lt;&gt;"",Table_Styles[[#This Row],[Right Default]],""))</f>
        <v/>
      </c>
      <c r="BU38" s="54"/>
      <c r="BV38" s="54"/>
      <c r="BW38" s="54" t="str">
        <f>IF(Table_Styles[[#This Row],[Bottom]]&lt;&gt;"",Table_Styles[[#This Row],[Bottom]],IF(Table_Styles[[#This Row],[Bottom Default]]&lt;&gt;"",Table_Styles[[#This Row],[Bottom Default]],""))</f>
        <v/>
      </c>
      <c r="BX38" s="54"/>
      <c r="BY38" s="54"/>
      <c r="BZ38" s="54" t="str">
        <f>IF(Table_Styles[[#This Row],[Left]]&lt;&gt;"",Table_Styles[[#This Row],[Left]],IF(Table_Styles[[#This Row],[Left Default]]&lt;&gt;"",Table_Styles[[#This Row],[Left Default]],""))</f>
        <v/>
      </c>
      <c r="CA38" s="62"/>
      <c r="CB38" s="54" t="str">
        <f>IF(AND(Table_Styles[[#This Row],[Selector]]&lt;&gt;"",Table_Styles[[#This Row],[Font Family Used]]&lt;&gt;"",Table_Styles[[#This Row],[Font Weight Used]]&lt;&gt;""),Table_Styles[[#This Row],[Font Family Used]]&amp;" "&amp;Table_Styles[[#This Row],[Font Weight Used]],"")</f>
        <v/>
      </c>
      <c r="CC38" s="54" t="str">
        <f ca="1">IF(AND(Table_Styles[[#This Row],[Selector]],COUNTIF(OFFSET(CC:CC,0,0,ROW()-1,1),"="&amp;Table_Styles[[#This Row],[Font]])=0),Table_Styles[[#This Row],[Font]],"")</f>
        <v/>
      </c>
      <c r="CD38" s="54" t="str">
        <f ca="1">IF(Table_Styles[[#This Row],[Unique Font]]&lt;&gt;"",
"{""fontFamily"":"""&amp;Table_Styles[[#This Row],[Font Family Used]]&amp;""",""fontWeight"":"&amp;Table_Styles[[#This Row],[Font Weight Used]]&amp;"}","")</f>
        <v/>
      </c>
      <c r="CE38"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8" s="54" t="str">
        <f>IF(AND(Table_Styles[[#This Row],[Selector]]&lt;&gt;"", Table_Styles[[#This Row],[Config Properties]]&lt;&gt;""),
Table_Styles[[#This Row],[Selector]]&amp;" { "&amp;Table_Styles[[#This Row],[Config Properties]]&amp;" }","")</f>
        <v/>
      </c>
      <c r="CG38" s="54" t="str">
        <f xml:space="preserve">
SUBSTITUTE(SUBSTITUTE(SUBSTITUTE(SUBSTITUTE(SUBSTITUTE(SUBSTITUTE(SUBSTITUTE(SUBSTITUTE(Table_Styles[[#This Row],[Config]],
" {","{"),
"{ ","{"),
" }","}"),
"} ","}"),
" ,",","),
", ",","),
" :",":"),
": ",":")</f>
        <v/>
      </c>
    </row>
    <row r="39" spans="2:85" ht="21" customHeight="1">
      <c r="B39" s="37" t="s">
        <v>584</v>
      </c>
      <c r="C39" s="91" t="s">
        <v>585</v>
      </c>
      <c r="D39" s="34"/>
      <c r="E39" s="34" t="str">
        <f>Settings_Styling_Font_Labels</f>
        <v>Arvo</v>
      </c>
      <c r="F39" s="15" t="str">
        <f>IF(Table_Styles[[#This Row],[Font Family]]&lt;&gt;"",Table_Styles[[#This Row],[Font Family]],IF(Table_Styles[[#This Row],[Font Family Default]]&lt;&gt;"",Table_Styles[[#This Row],[Font Family Default]],""))</f>
        <v>Arvo</v>
      </c>
      <c r="G39" s="34"/>
      <c r="H39" s="36" t="s">
        <v>546</v>
      </c>
      <c r="I39" s="15" t="str">
        <f>IF(Table_Styles[[#This Row],[Font Size]]&lt;&gt;"",Table_Styles[[#This Row],[Font Size]],IF(Table_Styles[[#This Row],[Font Size Default]]&lt;&gt;"",Table_Styles[[#This Row],[Font Size Default]],""))</f>
        <v>14px</v>
      </c>
      <c r="J39" s="34"/>
      <c r="K39" s="34">
        <f>Settings_Styling_Font_Weight_Labels</f>
        <v>700</v>
      </c>
      <c r="L39" s="15">
        <f>IF(Table_Styles[[#This Row],[Font Weight]]&lt;&gt;"",Table_Styles[[#This Row],[Font Weight]],IF(Table_Styles[[#This Row],[Font Weight Default]]&lt;&gt;"",Table_Styles[[#This Row],[Font Weight Default]],""))</f>
        <v>700</v>
      </c>
      <c r="M39" s="34"/>
      <c r="N39" s="34" t="str">
        <f>Colour_Foreground_1</f>
        <v>#65686b</v>
      </c>
      <c r="O39" s="15" t="str">
        <f>IF(Table_Styles[[#This Row],[Colour]]&lt;&gt;"",Table_Styles[[#This Row],[Colour]],IF(Table_Styles[[#This Row],[Colour Default]]&lt;&gt;"",Table_Styles[[#This Row],[Colour Default]],""))</f>
        <v>#65686b</v>
      </c>
      <c r="P39" s="34"/>
      <c r="Q39" s="34" t="str">
        <f>Colour_Background_1</f>
        <v>#FFFFFF</v>
      </c>
      <c r="R39" s="15" t="str">
        <f>IF(Table_Styles[[#This Row],[Background]]&lt;&gt;"",Table_Styles[[#This Row],[Background]],IF(Table_Styles[[#This Row],[Background Default]]&lt;&gt;"",Table_Styles[[#This Row],[Background Default]],""))</f>
        <v>#FFFFFF</v>
      </c>
      <c r="S39" s="34"/>
      <c r="T39" s="36" t="s">
        <v>554</v>
      </c>
      <c r="U39" s="15" t="str">
        <f>IF(Table_Styles[[#This Row],[Border]]&lt;&gt;"",Table_Styles[[#This Row],[Border]],IF(Table_Styles[[#This Row],[Border Default]]&lt;&gt;"",Table_Styles[[#This Row],[Border Default]],""))</f>
        <v>none</v>
      </c>
      <c r="V39" s="34"/>
      <c r="W39" s="34">
        <f>Settings_Styling_Other_Default_Border_Radius</f>
        <v>0</v>
      </c>
      <c r="X39" s="15">
        <f>IF(Table_Styles[[#This Row],[Border Radius]]&lt;&gt;"",Table_Styles[[#This Row],[Border Radius]],IF(Table_Styles[[#This Row],[Border Radius Default]]&lt;&gt;"",Table_Styles[[#This Row],[Border Radius Default]],""))</f>
        <v>0</v>
      </c>
      <c r="Y39" s="34"/>
      <c r="Z39" s="36" t="s">
        <v>533</v>
      </c>
      <c r="AA39" s="15" t="str">
        <f>IF(Table_Styles[[#This Row],[MT]]&lt;&gt;"",Table_Styles[[#This Row],[MT]],IF(Table_Styles[[#This Row],[MT Default]]&lt;&gt;"",Table_Styles[[#This Row],[MT Default]],""))</f>
        <v>10px</v>
      </c>
      <c r="AB39" s="34"/>
      <c r="AC39" s="36" t="s">
        <v>586</v>
      </c>
      <c r="AD39" s="15" t="str">
        <f>IF(Table_Styles[[#This Row],[MR]]&lt;&gt;"",Table_Styles[[#This Row],[MR]],IF(Table_Styles[[#This Row],[MR Default]]&lt;&gt;"",Table_Styles[[#This Row],[MR Default]],""))</f>
        <v>7px</v>
      </c>
      <c r="AE39" s="34"/>
      <c r="AF39" s="34">
        <v>0</v>
      </c>
      <c r="AG39" s="15">
        <f>IF(Table_Styles[[#This Row],[MB]]&lt;&gt;"",Table_Styles[[#This Row],[MB]],IF(Table_Styles[[#This Row],[MB Default]]&lt;&gt;"",Table_Styles[[#This Row],[MB Default]],""))</f>
        <v>0</v>
      </c>
      <c r="AH39" s="34"/>
      <c r="AI39" s="34">
        <v>0</v>
      </c>
      <c r="AJ39" s="15">
        <f>IF(Table_Styles[[#This Row],[ML]]&lt;&gt;"",Table_Styles[[#This Row],[ML]],IF(Table_Styles[[#This Row],[ML Default]]&lt;&gt;"",Table_Styles[[#This Row],[ML Default]],""))</f>
        <v>0</v>
      </c>
      <c r="AK39" s="34"/>
      <c r="AL39" s="36" t="s">
        <v>555</v>
      </c>
      <c r="AM39" s="15" t="str">
        <f>IF(Table_Styles[[#This Row],[PT]]&lt;&gt;"",Table_Styles[[#This Row],[PT]],IF(Table_Styles[[#This Row],[PT Default]]&lt;&gt;"",Table_Styles[[#This Row],[PT Default]],""))</f>
        <v>12px</v>
      </c>
      <c r="AN39" s="34"/>
      <c r="AO39" s="36" t="s">
        <v>587</v>
      </c>
      <c r="AP39" s="15" t="str">
        <f>IF(Table_Styles[[#This Row],[PR]]&lt;&gt;"",Table_Styles[[#This Row],[PR]],IF(Table_Styles[[#This Row],[PR Default]]&lt;&gt;"",Table_Styles[[#This Row],[PR Default]],""))</f>
        <v>18px</v>
      </c>
      <c r="AQ39" s="34"/>
      <c r="AR39" s="36" t="s">
        <v>555</v>
      </c>
      <c r="AS39" s="15" t="str">
        <f>IF(Table_Styles[[#This Row],[PB]]&lt;&gt;"",Table_Styles[[#This Row],[PB]],IF(Table_Styles[[#This Row],[PB Default]]&lt;&gt;"",Table_Styles[[#This Row],[PB Default]],""))</f>
        <v>12px</v>
      </c>
      <c r="AT39" s="34"/>
      <c r="AU39" s="36" t="s">
        <v>587</v>
      </c>
      <c r="AV39" s="15" t="str">
        <f>IF(Table_Styles[[#This Row],[PL]]&lt;&gt;"",Table_Styles[[#This Row],[PL]],IF(Table_Styles[[#This Row],[PL Default]]&lt;&gt;"",Table_Styles[[#This Row],[PL Default]],""))</f>
        <v>18px</v>
      </c>
      <c r="AW39" s="34"/>
      <c r="AX39" s="34"/>
      <c r="AY39" s="15" t="str">
        <f>IF(Table_Styles[[#This Row],[BT]]&lt;&gt;"",Table_Styles[[#This Row],[BT]],IF(Table_Styles[[#This Row],[BT Default]]&lt;&gt;"",Table_Styles[[#This Row],[BT Default]],""))</f>
        <v/>
      </c>
      <c r="AZ39" s="34"/>
      <c r="BA39" s="34"/>
      <c r="BB39" s="15" t="str">
        <f>IF(Table_Styles[[#This Row],[BR]]&lt;&gt;"",Table_Styles[[#This Row],[BR]],IF(Table_Styles[[#This Row],[BR Default]]&lt;&gt;"",Table_Styles[[#This Row],[BR Default]],""))</f>
        <v/>
      </c>
      <c r="BC39" s="34"/>
      <c r="BD39" s="34"/>
      <c r="BE39" s="15" t="str">
        <f>IF(Table_Styles[[#This Row],[BB]]&lt;&gt;"",Table_Styles[[#This Row],[BB]],IF(Table_Styles[[#This Row],[BB Default]]&lt;&gt;"",Table_Styles[[#This Row],[BB Default]],""))</f>
        <v/>
      </c>
      <c r="BF39" s="34"/>
      <c r="BG39" s="34"/>
      <c r="BH39" s="15" t="str">
        <f>IF(Table_Styles[[#This Row],[BL]]&lt;&gt;"",Table_Styles[[#This Row],[BL]],IF(Table_Styles[[#This Row],[BL Default]]&lt;&gt;"",Table_Styles[[#This Row],[BL Default]],""))</f>
        <v/>
      </c>
      <c r="BI39" s="34"/>
      <c r="BJ39" s="34"/>
      <c r="BK39" s="15" t="str">
        <f>IF(Table_Styles[[#This Row],[Width]]&lt;&gt;"",Table_Styles[[#This Row],[Width]],IF(Table_Styles[[#This Row],[Width Default]]&lt;&gt;"",Table_Styles[[#This Row],[Width Default]],""))</f>
        <v/>
      </c>
      <c r="BL39" s="34"/>
      <c r="BM39" s="36"/>
      <c r="BN39" s="15" t="str">
        <f>IF(Table_Styles[[#This Row],[Height]]&lt;&gt;"",Table_Styles[[#This Row],[Height]],IF(Table_Styles[[#This Row],[Height Default]]&lt;&gt;"",Table_Styles[[#This Row],[Height Default]],""))</f>
        <v/>
      </c>
      <c r="BO39" s="15"/>
      <c r="BP39" s="15"/>
      <c r="BQ39" s="15" t="str">
        <f>IF(Table_Styles[[#This Row],[Top]]&lt;&gt;"",Table_Styles[[#This Row],[Top]],IF(Table_Styles[[#This Row],[Top Default]]&lt;&gt;"",Table_Styles[[#This Row],[Top Default]],""))</f>
        <v/>
      </c>
      <c r="BR39" s="15"/>
      <c r="BS39" s="15"/>
      <c r="BT39" s="15" t="str">
        <f>IF(Table_Styles[[#This Row],[Right]]&lt;&gt;"",Table_Styles[[#This Row],[Right]],IF(Table_Styles[[#This Row],[Right Default]]&lt;&gt;"",Table_Styles[[#This Row],[Right Default]],""))</f>
        <v/>
      </c>
      <c r="BU39" s="15"/>
      <c r="BV39" s="15"/>
      <c r="BW39" s="15" t="str">
        <f>IF(Table_Styles[[#This Row],[Bottom]]&lt;&gt;"",Table_Styles[[#This Row],[Bottom]],IF(Table_Styles[[#This Row],[Bottom Default]]&lt;&gt;"",Table_Styles[[#This Row],[Bottom Default]],""))</f>
        <v/>
      </c>
      <c r="BX39" s="15"/>
      <c r="BY39" s="15"/>
      <c r="BZ39" s="15" t="str">
        <f>IF(Table_Styles[[#This Row],[Left]]&lt;&gt;"",Table_Styles[[#This Row],[Left]],IF(Table_Styles[[#This Row],[Left Default]]&lt;&gt;"",Table_Styles[[#This Row],[Left Default]],""))</f>
        <v/>
      </c>
      <c r="CA39" s="34"/>
      <c r="CB39" s="17" t="str">
        <f>IF(AND(Table_Styles[[#This Row],[Selector]]&lt;&gt;"",Table_Styles[[#This Row],[Font Family Used]]&lt;&gt;"",Table_Styles[[#This Row],[Font Weight Used]]&lt;&gt;""),Table_Styles[[#This Row],[Font Family Used]]&amp;" "&amp;Table_Styles[[#This Row],[Font Weight Used]],"")</f>
        <v>Arvo 700</v>
      </c>
      <c r="CC39" s="17" t="str">
        <f ca="1">IF(AND(Table_Styles[[#This Row],[Selector]],COUNTIF(OFFSET(CC:CC,0,0,ROW()-1,1),"="&amp;Table_Styles[[#This Row],[Font]])=0),Table_Styles[[#This Row],[Font]],"")</f>
        <v/>
      </c>
      <c r="CD39" s="17" t="str">
        <f ca="1">IF(Table_Styles[[#This Row],[Unique Font]]&lt;&gt;"",
"{""fontFamily"":"""&amp;Table_Styles[[#This Row],[Font Family Used]]&amp;""",""fontWeight"":"&amp;Table_Styles[[#This Row],[Font Weight Used]]&amp;"}","")</f>
        <v/>
      </c>
      <c r="CE3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#65686b;background: #FFFFFF;border: none;border-radius: 0;margin-top: 10px;margin-right: 7px;margin-bottom: 0;margin-left: 0;padding-top: 12px;padding-right: 18px;padding-bottom: 12px;padding-left: 18px</v>
      </c>
      <c r="CF39" s="17" t="str">
        <f>IF(AND(Table_Styles[[#This Row],[Selector]]&lt;&gt;"", Table_Styles[[#This Row],[Config Properties]]&lt;&gt;""),
Table_Styles[[#This Row],[Selector]]&amp;" { "&amp;Table_Styles[[#This Row],[Config Properties]]&amp;" }","")</f>
        <v>formly-field label.btn, formly-field label.btn:hover, formly-field label.btn:active { font-family: 'Arvo';font-size: 14px;font-weight: 700;color: #65686b;background: #FFFFFF;border: none;border-radius: 0;margin-top: 10px;margin-right: 7px;margin-bottom: 0;margin-left: 0;padding-top: 12px;padding-right: 18px;padding-bottom: 12px;padding-left: 18px }</v>
      </c>
      <c r="CG39" s="17" t="str">
        <f xml:space="preserve">
SUBSTITUTE(SUBSTITUTE(SUBSTITUTE(SUBSTITUTE(SUBSTITUTE(SUBSTITUTE(SUBSTITUTE(SUBSTITUTE(Table_Styles[[#This Row],[Config]],
" {","{"),
"{ ","{"),
" }","}"),
"} ","}"),
" ,",","),
", ",","),
" :",":"),
": ",":")</f>
        <v>formly-field label.btn,formly-field label.btn:hover,formly-field label.btn:active{font-family:'Arvo';font-size:14px;font-weight:700;color:#65686b;background:#FFFFFF;border:none;border-radius:0;margin-top:10px;margin-right:7px;margin-bottom:0;margin-left:0;padding-top:12px;padding-right:18px;padding-bottom:12px;padding-left:18px}</v>
      </c>
    </row>
    <row r="40" spans="2:85" ht="21" customHeight="1">
      <c r="B40" s="17" t="s">
        <v>588</v>
      </c>
      <c r="C40" s="17" t="s">
        <v>589</v>
      </c>
      <c r="D40" s="34"/>
      <c r="E40" s="34"/>
      <c r="F40" s="15" t="str">
        <f>IF(Table_Styles[[#This Row],[Font Family]]&lt;&gt;"",Table_Styles[[#This Row],[Font Family]],IF(Table_Styles[[#This Row],[Font Family Default]]&lt;&gt;"",Table_Styles[[#This Row],[Font Family Default]],""))</f>
        <v/>
      </c>
      <c r="G40" s="34"/>
      <c r="H40" s="34"/>
      <c r="I40" s="15" t="str">
        <f>IF(Table_Styles[[#This Row],[Font Size]]&lt;&gt;"",Table_Styles[[#This Row],[Font Size]],IF(Table_Styles[[#This Row],[Font Size Default]]&lt;&gt;"",Table_Styles[[#This Row],[Font Size Default]],""))</f>
        <v/>
      </c>
      <c r="J40" s="34"/>
      <c r="K40" s="34"/>
      <c r="L40" s="15" t="str">
        <f>IF(Table_Styles[[#This Row],[Font Weight]]&lt;&gt;"",Table_Styles[[#This Row],[Font Weight]],IF(Table_Styles[[#This Row],[Font Weight Default]]&lt;&gt;"",Table_Styles[[#This Row],[Font Weight Default]],""))</f>
        <v/>
      </c>
      <c r="M40" s="34"/>
      <c r="N40" s="34" t="str">
        <f>Colour_Background_1</f>
        <v>#FFFFFF</v>
      </c>
      <c r="O40" s="15" t="str">
        <f>IF(Table_Styles[[#This Row],[Colour]]&lt;&gt;"",Table_Styles[[#This Row],[Colour]],IF(Table_Styles[[#This Row],[Colour Default]]&lt;&gt;"",Table_Styles[[#This Row],[Colour Default]],""))</f>
        <v>#FFFFFF</v>
      </c>
      <c r="P40" s="34"/>
      <c r="Q40" s="87" t="str">
        <f>Colour_Accent_2</f>
        <v>#006ac6</v>
      </c>
      <c r="R40" s="15" t="str">
        <f>IF(Table_Styles[[#This Row],[Background]]&lt;&gt;"",Table_Styles[[#This Row],[Background]],IF(Table_Styles[[#This Row],[Background Default]]&lt;&gt;"",Table_Styles[[#This Row],[Background Default]],""))</f>
        <v>#006ac6</v>
      </c>
      <c r="S40" s="34"/>
      <c r="T40" s="36" t="s">
        <v>554</v>
      </c>
      <c r="U40" s="15" t="str">
        <f>IF(Table_Styles[[#This Row],[Border]]&lt;&gt;"",Table_Styles[[#This Row],[Border]],IF(Table_Styles[[#This Row],[Border Default]]&lt;&gt;"",Table_Styles[[#This Row],[Border Default]],""))</f>
        <v>none</v>
      </c>
      <c r="V40" s="34"/>
      <c r="W40" s="34"/>
      <c r="X40" s="15" t="str">
        <f>IF(Table_Styles[[#This Row],[Border Radius]]&lt;&gt;"",Table_Styles[[#This Row],[Border Radius]],IF(Table_Styles[[#This Row],[Border Radius Default]]&lt;&gt;"",Table_Styles[[#This Row],[Border Radius Default]],""))</f>
        <v/>
      </c>
      <c r="Y40" s="34"/>
      <c r="Z40" s="34"/>
      <c r="AA40" s="15" t="str">
        <f>IF(Table_Styles[[#This Row],[MT]]&lt;&gt;"",Table_Styles[[#This Row],[MT]],IF(Table_Styles[[#This Row],[MT Default]]&lt;&gt;"",Table_Styles[[#This Row],[MT Default]],""))</f>
        <v/>
      </c>
      <c r="AB40" s="34"/>
      <c r="AC40" s="34"/>
      <c r="AD40" s="15" t="str">
        <f>IF(Table_Styles[[#This Row],[MR]]&lt;&gt;"",Table_Styles[[#This Row],[MR]],IF(Table_Styles[[#This Row],[MR Default]]&lt;&gt;"",Table_Styles[[#This Row],[MR Default]],""))</f>
        <v/>
      </c>
      <c r="AE40" s="34"/>
      <c r="AF40" s="34"/>
      <c r="AG40" s="15" t="str">
        <f>IF(Table_Styles[[#This Row],[MB]]&lt;&gt;"",Table_Styles[[#This Row],[MB]],IF(Table_Styles[[#This Row],[MB Default]]&lt;&gt;"",Table_Styles[[#This Row],[MB Default]],""))</f>
        <v/>
      </c>
      <c r="AH40" s="34"/>
      <c r="AI40" s="34"/>
      <c r="AJ40" s="15" t="str">
        <f>IF(Table_Styles[[#This Row],[ML]]&lt;&gt;"",Table_Styles[[#This Row],[ML]],IF(Table_Styles[[#This Row],[ML Default]]&lt;&gt;"",Table_Styles[[#This Row],[ML Default]],""))</f>
        <v/>
      </c>
      <c r="AK40" s="34"/>
      <c r="AL40" s="34"/>
      <c r="AM40" s="15" t="str">
        <f>IF(Table_Styles[[#This Row],[PT]]&lt;&gt;"",Table_Styles[[#This Row],[PT]],IF(Table_Styles[[#This Row],[PT Default]]&lt;&gt;"",Table_Styles[[#This Row],[PT Default]],""))</f>
        <v/>
      </c>
      <c r="AN40" s="34"/>
      <c r="AO40" s="34"/>
      <c r="AP40" s="15" t="str">
        <f>IF(Table_Styles[[#This Row],[PR]]&lt;&gt;"",Table_Styles[[#This Row],[PR]],IF(Table_Styles[[#This Row],[PR Default]]&lt;&gt;"",Table_Styles[[#This Row],[PR Default]],""))</f>
        <v/>
      </c>
      <c r="AQ40" s="34"/>
      <c r="AR40" s="34"/>
      <c r="AS40" s="15" t="str">
        <f>IF(Table_Styles[[#This Row],[PB]]&lt;&gt;"",Table_Styles[[#This Row],[PB]],IF(Table_Styles[[#This Row],[PB Default]]&lt;&gt;"",Table_Styles[[#This Row],[PB Default]],""))</f>
        <v/>
      </c>
      <c r="AT40" s="34"/>
      <c r="AU40" s="34"/>
      <c r="AV40" s="15" t="str">
        <f>IF(Table_Styles[[#This Row],[PL]]&lt;&gt;"",Table_Styles[[#This Row],[PL]],IF(Table_Styles[[#This Row],[PL Default]]&lt;&gt;"",Table_Styles[[#This Row],[PL Default]],""))</f>
        <v/>
      </c>
      <c r="AW40" s="34"/>
      <c r="AX40" s="34"/>
      <c r="AY40" s="15" t="str">
        <f>IF(Table_Styles[[#This Row],[BT]]&lt;&gt;"",Table_Styles[[#This Row],[BT]],IF(Table_Styles[[#This Row],[BT Default]]&lt;&gt;"",Table_Styles[[#This Row],[BT Default]],""))</f>
        <v/>
      </c>
      <c r="AZ40" s="34"/>
      <c r="BA40" s="34"/>
      <c r="BB40" s="15" t="str">
        <f>IF(Table_Styles[[#This Row],[BR]]&lt;&gt;"",Table_Styles[[#This Row],[BR]],IF(Table_Styles[[#This Row],[BR Default]]&lt;&gt;"",Table_Styles[[#This Row],[BR Default]],""))</f>
        <v/>
      </c>
      <c r="BC40" s="34"/>
      <c r="BD40" s="34"/>
      <c r="BE40" s="15" t="str">
        <f>IF(Table_Styles[[#This Row],[BB]]&lt;&gt;"",Table_Styles[[#This Row],[BB]],IF(Table_Styles[[#This Row],[BB Default]]&lt;&gt;"",Table_Styles[[#This Row],[BB Default]],""))</f>
        <v/>
      </c>
      <c r="BF40" s="34"/>
      <c r="BG40" s="34"/>
      <c r="BH40" s="15" t="str">
        <f>IF(Table_Styles[[#This Row],[BL]]&lt;&gt;"",Table_Styles[[#This Row],[BL]],IF(Table_Styles[[#This Row],[BL Default]]&lt;&gt;"",Table_Styles[[#This Row],[BL Default]],""))</f>
        <v/>
      </c>
      <c r="BI40" s="34"/>
      <c r="BJ40" s="34"/>
      <c r="BK40" s="15" t="str">
        <f>IF(Table_Styles[[#This Row],[Width]]&lt;&gt;"",Table_Styles[[#This Row],[Width]],IF(Table_Styles[[#This Row],[Width Default]]&lt;&gt;"",Table_Styles[[#This Row],[Width Default]],""))</f>
        <v/>
      </c>
      <c r="BL40" s="34"/>
      <c r="BM40" s="34"/>
      <c r="BN40" s="15" t="str">
        <f>IF(Table_Styles[[#This Row],[Height]]&lt;&gt;"",Table_Styles[[#This Row],[Height]],IF(Table_Styles[[#This Row],[Height Default]]&lt;&gt;"",Table_Styles[[#This Row],[Height Default]],""))</f>
        <v/>
      </c>
      <c r="BO40" s="15"/>
      <c r="BP40" s="15"/>
      <c r="BQ40" s="15" t="str">
        <f>IF(Table_Styles[[#This Row],[Top]]&lt;&gt;"",Table_Styles[[#This Row],[Top]],IF(Table_Styles[[#This Row],[Top Default]]&lt;&gt;"",Table_Styles[[#This Row],[Top Default]],""))</f>
        <v/>
      </c>
      <c r="BR40" s="15"/>
      <c r="BS40" s="15"/>
      <c r="BT40" s="15" t="str">
        <f>IF(Table_Styles[[#This Row],[Right]]&lt;&gt;"",Table_Styles[[#This Row],[Right]],IF(Table_Styles[[#This Row],[Right Default]]&lt;&gt;"",Table_Styles[[#This Row],[Right Default]],""))</f>
        <v/>
      </c>
      <c r="BU40" s="15"/>
      <c r="BV40" s="15"/>
      <c r="BW40" s="15" t="str">
        <f>IF(Table_Styles[[#This Row],[Bottom]]&lt;&gt;"",Table_Styles[[#This Row],[Bottom]],IF(Table_Styles[[#This Row],[Bottom Default]]&lt;&gt;"",Table_Styles[[#This Row],[Bottom Default]],""))</f>
        <v/>
      </c>
      <c r="BX40" s="15"/>
      <c r="BY40" s="15"/>
      <c r="BZ40" s="15" t="str">
        <f>IF(Table_Styles[[#This Row],[Left]]&lt;&gt;"",Table_Styles[[#This Row],[Left]],IF(Table_Styles[[#This Row],[Left Default]]&lt;&gt;"",Table_Styles[[#This Row],[Left Default]],""))</f>
        <v/>
      </c>
      <c r="CA40" s="34"/>
      <c r="CB40" s="17" t="str">
        <f>IF(AND(Table_Styles[[#This Row],[Selector]]&lt;&gt;"",Table_Styles[[#This Row],[Font Family Used]]&lt;&gt;"",Table_Styles[[#This Row],[Font Weight Used]]&lt;&gt;""),Table_Styles[[#This Row],[Font Family Used]]&amp;" "&amp;Table_Styles[[#This Row],[Font Weight Used]],"")</f>
        <v/>
      </c>
      <c r="CC40" s="17" t="str">
        <f ca="1">IF(AND(Table_Styles[[#This Row],[Selector]],COUNTIF(OFFSET(CC:CC,0,0,ROW()-1,1),"="&amp;Table_Styles[[#This Row],[Font]])=0),Table_Styles[[#This Row],[Font]],"")</f>
        <v/>
      </c>
      <c r="CD40" s="17" t="str">
        <f ca="1">IF(Table_Styles[[#This Row],[Unique Font]]&lt;&gt;"",
"{""fontFamily"":"""&amp;Table_Styles[[#This Row],[Font Family Used]]&amp;""",""fontWeight"":"&amp;Table_Styles[[#This Row],[Font Weight Used]]&amp;"}","")</f>
        <v/>
      </c>
      <c r="CE4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40" s="17"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#006ac6;border: none }</v>
      </c>
      <c r="CG40" s="17" t="str">
        <f xml:space="preserve">
SUBSTITUTE(SUBSTITUTE(SUBSTITUTE(SUBSTITUTE(SUBSTITUTE(SUBSTITUTE(SUBSTITUTE(SUBSTITUTE(Table_Styles[[#This Row],[Config]],
" {","{"),
"{ ","{"),
" }","}"),
"} ","}"),
" ,",","),
", ",","),
" :",":"),
": ",":")</f>
        <v>formly-field label.btn.selected,formly-field label.btn.selected:hover,formly-field label.selected:active{color:#FFFFFF;background:#006ac6;border:none}</v>
      </c>
    </row>
    <row r="41" spans="2:85" ht="21" customHeight="1">
      <c r="B41" s="37" t="s">
        <v>590</v>
      </c>
      <c r="C41" s="37" t="s">
        <v>591</v>
      </c>
      <c r="D41" s="34"/>
      <c r="E41" s="34"/>
      <c r="F41" s="15" t="str">
        <f>IF(Table_Styles[[#This Row],[Font Family]]&lt;&gt;"",Table_Styles[[#This Row],[Font Family]],IF(Table_Styles[[#This Row],[Font Family Default]]&lt;&gt;"",Table_Styles[[#This Row],[Font Family Default]],""))</f>
        <v/>
      </c>
      <c r="G41" s="34"/>
      <c r="H41" s="36" t="s">
        <v>573</v>
      </c>
      <c r="I41" s="15" t="str">
        <f>IF(Table_Styles[[#This Row],[Font Size]]&lt;&gt;"",Table_Styles[[#This Row],[Font Size]],IF(Table_Styles[[#This Row],[Font Size Default]]&lt;&gt;"",Table_Styles[[#This Row],[Font Size Default]],""))</f>
        <v>25px</v>
      </c>
      <c r="J41" s="34"/>
      <c r="K41" s="34"/>
      <c r="L41" s="15" t="str">
        <f>IF(Table_Styles[[#This Row],[Font Weight]]&lt;&gt;"",Table_Styles[[#This Row],[Font Weight]],IF(Table_Styles[[#This Row],[Font Weight Default]]&lt;&gt;"",Table_Styles[[#This Row],[Font Weight Default]],""))</f>
        <v/>
      </c>
      <c r="M41" s="34"/>
      <c r="N41" s="34"/>
      <c r="O41" s="15" t="str">
        <f>IF(Table_Styles[[#This Row],[Colour]]&lt;&gt;"",Table_Styles[[#This Row],[Colour]],IF(Table_Styles[[#This Row],[Colour Default]]&lt;&gt;"",Table_Styles[[#This Row],[Colour Default]],""))</f>
        <v/>
      </c>
      <c r="P41" s="34"/>
      <c r="Q41" s="34"/>
      <c r="R41" s="15" t="str">
        <f>IF(Table_Styles[[#This Row],[Background]]&lt;&gt;"",Table_Styles[[#This Row],[Background]],IF(Table_Styles[[#This Row],[Background Default]]&lt;&gt;"",Table_Styles[[#This Row],[Background Default]],""))</f>
        <v/>
      </c>
      <c r="S41" s="34"/>
      <c r="T41" s="34"/>
      <c r="U41" s="15" t="str">
        <f>IF(Table_Styles[[#This Row],[Border]]&lt;&gt;"",Table_Styles[[#This Row],[Border]],IF(Table_Styles[[#This Row],[Border Default]]&lt;&gt;"",Table_Styles[[#This Row],[Border Default]],""))</f>
        <v/>
      </c>
      <c r="V41" s="34"/>
      <c r="W41" s="34"/>
      <c r="X41" s="15" t="str">
        <f>IF(Table_Styles[[#This Row],[Border Radius]]&lt;&gt;"",Table_Styles[[#This Row],[Border Radius]],IF(Table_Styles[[#This Row],[Border Radius Default]]&lt;&gt;"",Table_Styles[[#This Row],[Border Radius Default]],""))</f>
        <v/>
      </c>
      <c r="Y41" s="34"/>
      <c r="Z41" s="36" t="s">
        <v>592</v>
      </c>
      <c r="AA41" s="15" t="str">
        <f>IF(Table_Styles[[#This Row],[MT]]&lt;&gt;"",Table_Styles[[#This Row],[MT]],IF(Table_Styles[[#This Row],[MT Default]]&lt;&gt;"",Table_Styles[[#This Row],[MT Default]],""))</f>
        <v>3px</v>
      </c>
      <c r="AB41" s="34"/>
      <c r="AC41" s="34"/>
      <c r="AD41" s="15" t="str">
        <f>IF(Table_Styles[[#This Row],[MR]]&lt;&gt;"",Table_Styles[[#This Row],[MR]],IF(Table_Styles[[#This Row],[MR Default]]&lt;&gt;"",Table_Styles[[#This Row],[MR Default]],""))</f>
        <v/>
      </c>
      <c r="AE41" s="34"/>
      <c r="AF41" s="34"/>
      <c r="AG41" s="15" t="str">
        <f>IF(Table_Styles[[#This Row],[MB]]&lt;&gt;"",Table_Styles[[#This Row],[MB]],IF(Table_Styles[[#This Row],[MB Default]]&lt;&gt;"",Table_Styles[[#This Row],[MB Default]],""))</f>
        <v/>
      </c>
      <c r="AH41" s="34"/>
      <c r="AI41" s="34"/>
      <c r="AJ41" s="15" t="str">
        <f>IF(Table_Styles[[#This Row],[ML]]&lt;&gt;"",Table_Styles[[#This Row],[ML]],IF(Table_Styles[[#This Row],[ML Default]]&lt;&gt;"",Table_Styles[[#This Row],[ML Default]],""))</f>
        <v/>
      </c>
      <c r="AK41" s="34"/>
      <c r="AL41" s="34"/>
      <c r="AM41" s="15" t="str">
        <f>IF(Table_Styles[[#This Row],[PT]]&lt;&gt;"",Table_Styles[[#This Row],[PT]],IF(Table_Styles[[#This Row],[PT Default]]&lt;&gt;"",Table_Styles[[#This Row],[PT Default]],""))</f>
        <v/>
      </c>
      <c r="AN41" s="34"/>
      <c r="AO41" s="34"/>
      <c r="AP41" s="15" t="str">
        <f>IF(Table_Styles[[#This Row],[PR]]&lt;&gt;"",Table_Styles[[#This Row],[PR]],IF(Table_Styles[[#This Row],[PR Default]]&lt;&gt;"",Table_Styles[[#This Row],[PR Default]],""))</f>
        <v/>
      </c>
      <c r="AQ41" s="34"/>
      <c r="AR41" s="34"/>
      <c r="AS41" s="15" t="str">
        <f>IF(Table_Styles[[#This Row],[PB]]&lt;&gt;"",Table_Styles[[#This Row],[PB]],IF(Table_Styles[[#This Row],[PB Default]]&lt;&gt;"",Table_Styles[[#This Row],[PB Default]],""))</f>
        <v/>
      </c>
      <c r="AT41" s="34"/>
      <c r="AU41" s="34"/>
      <c r="AV41" s="15" t="str">
        <f>IF(Table_Styles[[#This Row],[PL]]&lt;&gt;"",Table_Styles[[#This Row],[PL]],IF(Table_Styles[[#This Row],[PL Default]]&lt;&gt;"",Table_Styles[[#This Row],[PL Default]],""))</f>
        <v/>
      </c>
      <c r="AW41" s="34"/>
      <c r="AX41" s="34"/>
      <c r="AY41" s="15" t="str">
        <f>IF(Table_Styles[[#This Row],[BT]]&lt;&gt;"",Table_Styles[[#This Row],[BT]],IF(Table_Styles[[#This Row],[BT Default]]&lt;&gt;"",Table_Styles[[#This Row],[BT Default]],""))</f>
        <v/>
      </c>
      <c r="AZ41" s="34"/>
      <c r="BA41" s="34"/>
      <c r="BB41" s="15" t="str">
        <f>IF(Table_Styles[[#This Row],[BR]]&lt;&gt;"",Table_Styles[[#This Row],[BR]],IF(Table_Styles[[#This Row],[BR Default]]&lt;&gt;"",Table_Styles[[#This Row],[BR Default]],""))</f>
        <v/>
      </c>
      <c r="BC41" s="34"/>
      <c r="BD41" s="34"/>
      <c r="BE41" s="15" t="str">
        <f>IF(Table_Styles[[#This Row],[BB]]&lt;&gt;"",Table_Styles[[#This Row],[BB]],IF(Table_Styles[[#This Row],[BB Default]]&lt;&gt;"",Table_Styles[[#This Row],[BB Default]],""))</f>
        <v/>
      </c>
      <c r="BF41" s="34"/>
      <c r="BG41" s="34"/>
      <c r="BH41" s="15" t="str">
        <f>IF(Table_Styles[[#This Row],[BL]]&lt;&gt;"",Table_Styles[[#This Row],[BL]],IF(Table_Styles[[#This Row],[BL Default]]&lt;&gt;"",Table_Styles[[#This Row],[BL Default]],""))</f>
        <v/>
      </c>
      <c r="BI41" s="34"/>
      <c r="BJ41" s="34"/>
      <c r="BK41" s="15" t="str">
        <f>IF(Table_Styles[[#This Row],[Width]]&lt;&gt;"",Table_Styles[[#This Row],[Width]],IF(Table_Styles[[#This Row],[Width Default]]&lt;&gt;"",Table_Styles[[#This Row],[Width Default]],""))</f>
        <v/>
      </c>
      <c r="BL41" s="34"/>
      <c r="BM41" s="34"/>
      <c r="BN41" s="15" t="str">
        <f>IF(Table_Styles[[#This Row],[Height]]&lt;&gt;"",Table_Styles[[#This Row],[Height]],IF(Table_Styles[[#This Row],[Height Default]]&lt;&gt;"",Table_Styles[[#This Row],[Height Default]],""))</f>
        <v/>
      </c>
      <c r="BO41" s="15"/>
      <c r="BP41" s="15"/>
      <c r="BQ41" s="15" t="str">
        <f>IF(Table_Styles[[#This Row],[Top]]&lt;&gt;"",Table_Styles[[#This Row],[Top]],IF(Table_Styles[[#This Row],[Top Default]]&lt;&gt;"",Table_Styles[[#This Row],[Top Default]],""))</f>
        <v/>
      </c>
      <c r="BR41" s="15"/>
      <c r="BS41" s="15"/>
      <c r="BT41" s="15" t="str">
        <f>IF(Table_Styles[[#This Row],[Right]]&lt;&gt;"",Table_Styles[[#This Row],[Right]],IF(Table_Styles[[#This Row],[Right Default]]&lt;&gt;"",Table_Styles[[#This Row],[Right Default]],""))</f>
        <v/>
      </c>
      <c r="BU41" s="15"/>
      <c r="BV41" s="15"/>
      <c r="BW41" s="15" t="str">
        <f>IF(Table_Styles[[#This Row],[Bottom]]&lt;&gt;"",Table_Styles[[#This Row],[Bottom]],IF(Table_Styles[[#This Row],[Bottom Default]]&lt;&gt;"",Table_Styles[[#This Row],[Bottom Default]],""))</f>
        <v/>
      </c>
      <c r="BX41" s="15"/>
      <c r="BY41" s="15"/>
      <c r="BZ41" s="15" t="str">
        <f>IF(Table_Styles[[#This Row],[Left]]&lt;&gt;"",Table_Styles[[#This Row],[Left]],IF(Table_Styles[[#This Row],[Left Default]]&lt;&gt;"",Table_Styles[[#This Row],[Left Default]],""))</f>
        <v/>
      </c>
      <c r="CA41" s="34"/>
      <c r="CB41" s="17" t="str">
        <f>IF(AND(Table_Styles[[#This Row],[Selector]]&lt;&gt;"",Table_Styles[[#This Row],[Font Family Used]]&lt;&gt;"",Table_Styles[[#This Row],[Font Weight Used]]&lt;&gt;""),Table_Styles[[#This Row],[Font Family Used]]&amp;" "&amp;Table_Styles[[#This Row],[Font Weight Used]],"")</f>
        <v/>
      </c>
      <c r="CC41" s="17" t="str">
        <f ca="1">IF(AND(Table_Styles[[#This Row],[Selector]],COUNTIF(OFFSET(CC:CC,0,0,ROW()-1,1),"="&amp;Table_Styles[[#This Row],[Font]])=0),Table_Styles[[#This Row],[Font]],"")</f>
        <v/>
      </c>
      <c r="CD41" s="17" t="str">
        <f ca="1">IF(Table_Styles[[#This Row],[Unique Font]]&lt;&gt;"",
"{""fontFamily"":"""&amp;Table_Styles[[#This Row],[Font Family Used]]&amp;""",""fontWeight"":"&amp;Table_Styles[[#This Row],[Font Weight Used]]&amp;"}","")</f>
        <v/>
      </c>
      <c r="CE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1" s="17" t="str">
        <f>IF(AND(Table_Styles[[#This Row],[Selector]]&lt;&gt;"", Table_Styles[[#This Row],[Config Properties]]&lt;&gt;""),
Table_Styles[[#This Row],[Selector]]&amp;" { "&amp;Table_Styles[[#This Row],[Config Properties]]&amp;" }","")</f>
        <v>formly-field label .btn-icon { font-size: 25px;margin-top: 3px }</v>
      </c>
      <c r="CG41" s="17" t="str">
        <f xml:space="preserve">
SUBSTITUTE(SUBSTITUTE(SUBSTITUTE(SUBSTITUTE(SUBSTITUTE(SUBSTITUTE(SUBSTITUTE(SUBSTITUTE(Table_Styles[[#This Row],[Config]],
" {","{"),
"{ ","{"),
" }","}"),
"} ","}"),
" ,",","),
", ",","),
" :",":"),
": ",":")</f>
        <v>formly-field label .btn-icon{font-size:25px;margin-top:3px}</v>
      </c>
    </row>
    <row r="42" spans="2:85" ht="21" customHeight="1">
      <c r="B42" s="17" t="s">
        <v>593</v>
      </c>
      <c r="C42" s="37" t="s">
        <v>594</v>
      </c>
      <c r="D42" s="49"/>
      <c r="E42" s="34"/>
      <c r="F42" s="15" t="str">
        <f>IF(Table_Styles[[#This Row],[Font Family]]&lt;&gt;"",Table_Styles[[#This Row],[Font Family]],IF(Table_Styles[[#This Row],[Font Family Default]]&lt;&gt;"",Table_Styles[[#This Row],[Font Family Default]],""))</f>
        <v/>
      </c>
      <c r="G42" s="49"/>
      <c r="H42" s="36" t="s">
        <v>587</v>
      </c>
      <c r="I42" s="15" t="str">
        <f>IF(Table_Styles[[#This Row],[Font Size]]&lt;&gt;"",Table_Styles[[#This Row],[Font Size]],IF(Table_Styles[[#This Row],[Font Size Default]]&lt;&gt;"",Table_Styles[[#This Row],[Font Size Default]],""))</f>
        <v>18px</v>
      </c>
      <c r="J42" s="49"/>
      <c r="K42" s="34"/>
      <c r="L42" s="15" t="str">
        <f>IF(Table_Styles[[#This Row],[Font Weight]]&lt;&gt;"",Table_Styles[[#This Row],[Font Weight]],IF(Table_Styles[[#This Row],[Font Weight Default]]&lt;&gt;"",Table_Styles[[#This Row],[Font Weight Default]],""))</f>
        <v/>
      </c>
      <c r="M42" s="49"/>
      <c r="N42" s="34"/>
      <c r="O42" s="15" t="str">
        <f>IF(Table_Styles[[#This Row],[Colour]]&lt;&gt;"",Table_Styles[[#This Row],[Colour]],IF(Table_Styles[[#This Row],[Colour Default]]&lt;&gt;"",Table_Styles[[#This Row],[Colour Default]],""))</f>
        <v/>
      </c>
      <c r="P42" s="49"/>
      <c r="Q42" s="34"/>
      <c r="R42" s="15" t="str">
        <f>IF(Table_Styles[[#This Row],[Background]]&lt;&gt;"",Table_Styles[[#This Row],[Background]],IF(Table_Styles[[#This Row],[Background Default]]&lt;&gt;"",Table_Styles[[#This Row],[Background Default]],""))</f>
        <v/>
      </c>
      <c r="S42" s="49"/>
      <c r="T42" s="34"/>
      <c r="U42" s="15" t="str">
        <f>IF(Table_Styles[[#This Row],[Border]]&lt;&gt;"",Table_Styles[[#This Row],[Border]],IF(Table_Styles[[#This Row],[Border Default]]&lt;&gt;"",Table_Styles[[#This Row],[Border Default]],""))</f>
        <v/>
      </c>
      <c r="V42" s="34"/>
      <c r="W42" s="34"/>
      <c r="X42" s="15" t="str">
        <f>IF(Table_Styles[[#This Row],[Border Radius]]&lt;&gt;"",Table_Styles[[#This Row],[Border Radius]],IF(Table_Styles[[#This Row],[Border Radius Default]]&lt;&gt;"",Table_Styles[[#This Row],[Border Radius Default]],""))</f>
        <v/>
      </c>
      <c r="Y42" s="49"/>
      <c r="Z42" s="36"/>
      <c r="AA42" s="15" t="str">
        <f>IF(Table_Styles[[#This Row],[MT]]&lt;&gt;"",Table_Styles[[#This Row],[MT]],IF(Table_Styles[[#This Row],[MT Default]]&lt;&gt;"",Table_Styles[[#This Row],[MT Default]],""))</f>
        <v/>
      </c>
      <c r="AB42" s="49"/>
      <c r="AC42" s="34"/>
      <c r="AD42" s="15" t="str">
        <f>IF(Table_Styles[[#This Row],[MR]]&lt;&gt;"",Table_Styles[[#This Row],[MR]],IF(Table_Styles[[#This Row],[MR Default]]&lt;&gt;"",Table_Styles[[#This Row],[MR Default]],""))</f>
        <v/>
      </c>
      <c r="AE42" s="49"/>
      <c r="AF42" s="34"/>
      <c r="AG42" s="15" t="str">
        <f>IF(Table_Styles[[#This Row],[MB]]&lt;&gt;"",Table_Styles[[#This Row],[MB]],IF(Table_Styles[[#This Row],[MB Default]]&lt;&gt;"",Table_Styles[[#This Row],[MB Default]],""))</f>
        <v/>
      </c>
      <c r="AH42" s="49"/>
      <c r="AI42" s="34"/>
      <c r="AJ42" s="15" t="str">
        <f>IF(Table_Styles[[#This Row],[ML]]&lt;&gt;"",Table_Styles[[#This Row],[ML]],IF(Table_Styles[[#This Row],[ML Default]]&lt;&gt;"",Table_Styles[[#This Row],[ML Default]],""))</f>
        <v/>
      </c>
      <c r="AK42" s="49"/>
      <c r="AL42" s="34"/>
      <c r="AM42" s="15" t="str">
        <f>IF(Table_Styles[[#This Row],[PT]]&lt;&gt;"",Table_Styles[[#This Row],[PT]],IF(Table_Styles[[#This Row],[PT Default]]&lt;&gt;"",Table_Styles[[#This Row],[PT Default]],""))</f>
        <v/>
      </c>
      <c r="AN42" s="49"/>
      <c r="AO42" s="34"/>
      <c r="AP42" s="15" t="str">
        <f>IF(Table_Styles[[#This Row],[PR]]&lt;&gt;"",Table_Styles[[#This Row],[PR]],IF(Table_Styles[[#This Row],[PR Default]]&lt;&gt;"",Table_Styles[[#This Row],[PR Default]],""))</f>
        <v/>
      </c>
      <c r="AQ42" s="49"/>
      <c r="AR42" s="34"/>
      <c r="AS42" s="15" t="str">
        <f>IF(Table_Styles[[#This Row],[PB]]&lt;&gt;"",Table_Styles[[#This Row],[PB]],IF(Table_Styles[[#This Row],[PB Default]]&lt;&gt;"",Table_Styles[[#This Row],[PB Default]],""))</f>
        <v/>
      </c>
      <c r="AT42" s="49"/>
      <c r="AU42" s="34"/>
      <c r="AV42" s="15" t="str">
        <f>IF(Table_Styles[[#This Row],[PL]]&lt;&gt;"",Table_Styles[[#This Row],[PL]],IF(Table_Styles[[#This Row],[PL Default]]&lt;&gt;"",Table_Styles[[#This Row],[PL Default]],""))</f>
        <v/>
      </c>
      <c r="AW42" s="49"/>
      <c r="AX42" s="34"/>
      <c r="AY42" s="15" t="str">
        <f>IF(Table_Styles[[#This Row],[BT]]&lt;&gt;"",Table_Styles[[#This Row],[BT]],IF(Table_Styles[[#This Row],[BT Default]]&lt;&gt;"",Table_Styles[[#This Row],[BT Default]],""))</f>
        <v/>
      </c>
      <c r="AZ42" s="49"/>
      <c r="BA42" s="34"/>
      <c r="BB42" s="15" t="str">
        <f>IF(Table_Styles[[#This Row],[BR]]&lt;&gt;"",Table_Styles[[#This Row],[BR]],IF(Table_Styles[[#This Row],[BR Default]]&lt;&gt;"",Table_Styles[[#This Row],[BR Default]],""))</f>
        <v/>
      </c>
      <c r="BC42" s="49"/>
      <c r="BD42" s="34"/>
      <c r="BE42" s="15" t="str">
        <f>IF(Table_Styles[[#This Row],[BB]]&lt;&gt;"",Table_Styles[[#This Row],[BB]],IF(Table_Styles[[#This Row],[BB Default]]&lt;&gt;"",Table_Styles[[#This Row],[BB Default]],""))</f>
        <v/>
      </c>
      <c r="BF42" s="49"/>
      <c r="BG42" s="34"/>
      <c r="BH42" s="15" t="str">
        <f>IF(Table_Styles[[#This Row],[BL]]&lt;&gt;"",Table_Styles[[#This Row],[BL]],IF(Table_Styles[[#This Row],[BL Default]]&lt;&gt;"",Table_Styles[[#This Row],[BL Default]],""))</f>
        <v/>
      </c>
      <c r="BI42" s="34"/>
      <c r="BJ42" s="34"/>
      <c r="BK42" s="15" t="str">
        <f>IF(Table_Styles[[#This Row],[Width]]&lt;&gt;"",Table_Styles[[#This Row],[Width]],IF(Table_Styles[[#This Row],[Width Default]]&lt;&gt;"",Table_Styles[[#This Row],[Width Default]],""))</f>
        <v/>
      </c>
      <c r="BL42" s="34"/>
      <c r="BM42" s="34"/>
      <c r="BN42" s="15" t="str">
        <f>IF(Table_Styles[[#This Row],[Height]]&lt;&gt;"",Table_Styles[[#This Row],[Height]],IF(Table_Styles[[#This Row],[Height Default]]&lt;&gt;"",Table_Styles[[#This Row],[Height Default]],""))</f>
        <v/>
      </c>
      <c r="BO42" s="15"/>
      <c r="BP42" s="36" t="s">
        <v>595</v>
      </c>
      <c r="BQ42" s="15" t="str">
        <f>IF(Table_Styles[[#This Row],[Top]]&lt;&gt;"",Table_Styles[[#This Row],[Top]],IF(Table_Styles[[#This Row],[Top Default]]&lt;&gt;"",Table_Styles[[#This Row],[Top Default]],""))</f>
        <v>-4px</v>
      </c>
      <c r="BR42" s="15"/>
      <c r="BS42" s="15"/>
      <c r="BT42" s="15" t="str">
        <f>IF(Table_Styles[[#This Row],[Right]]&lt;&gt;"",Table_Styles[[#This Row],[Right]],IF(Table_Styles[[#This Row],[Right Default]]&lt;&gt;"",Table_Styles[[#This Row],[Right Default]],""))</f>
        <v/>
      </c>
      <c r="BU42" s="15"/>
      <c r="BV42" s="15"/>
      <c r="BW42" s="15" t="str">
        <f>IF(Table_Styles[[#This Row],[Bottom]]&lt;&gt;"",Table_Styles[[#This Row],[Bottom]],IF(Table_Styles[[#This Row],[Bottom Default]]&lt;&gt;"",Table_Styles[[#This Row],[Bottom Default]],""))</f>
        <v/>
      </c>
      <c r="BX42" s="15"/>
      <c r="BY42" s="15"/>
      <c r="BZ42" s="15" t="str">
        <f>IF(Table_Styles[[#This Row],[Left]]&lt;&gt;"",Table_Styles[[#This Row],[Left]],IF(Table_Styles[[#This Row],[Left Default]]&lt;&gt;"",Table_Styles[[#This Row],[Left Default]],""))</f>
        <v/>
      </c>
      <c r="CA42" s="49"/>
      <c r="CB42" s="17" t="str">
        <f>IF(AND(Table_Styles[[#This Row],[Selector]]&lt;&gt;"",Table_Styles[[#This Row],[Font Family Used]]&lt;&gt;"",Table_Styles[[#This Row],[Font Weight Used]]&lt;&gt;""),Table_Styles[[#This Row],[Font Family Used]]&amp;" "&amp;Table_Styles[[#This Row],[Font Weight Used]],"")</f>
        <v/>
      </c>
      <c r="CC42" s="17" t="str">
        <f ca="1">IF(AND(Table_Styles[[#This Row],[Selector]],COUNTIF(OFFSET(CC:CC,0,0,ROW()-1,1),"="&amp;Table_Styles[[#This Row],[Font]])=0),Table_Styles[[#This Row],[Font]],"")</f>
        <v/>
      </c>
      <c r="CD42" s="17" t="str">
        <f ca="1">IF(Table_Styles[[#This Row],[Unique Font]]&lt;&gt;"",
"{""fontFamily"":"""&amp;Table_Styles[[#This Row],[Font Family Used]]&amp;""",""fontWeight"":"&amp;Table_Styles[[#This Row],[Font Weight Used]]&amp;"}","")</f>
        <v/>
      </c>
      <c r="CE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2" s="17" t="str">
        <f>IF(AND(Table_Styles[[#This Row],[Selector]]&lt;&gt;"", Table_Styles[[#This Row],[Config Properties]]&lt;&gt;""),
Table_Styles[[#This Row],[Selector]]&amp;" { "&amp;Table_Styles[[#This Row],[Config Properties]]&amp;" }","")</f>
        <v>formly-field label .btn-icon .sm { font-size: 18px;top: -4px }</v>
      </c>
      <c r="CG42" s="17" t="str">
        <f xml:space="preserve">
SUBSTITUTE(SUBSTITUTE(SUBSTITUTE(SUBSTITUTE(SUBSTITUTE(SUBSTITUTE(SUBSTITUTE(SUBSTITUTE(Table_Styles[[#This Row],[Config]],
" {","{"),
"{ ","{"),
" }","}"),
"} ","}"),
" ,",","),
", ",","),
" :",":"),
": ",":")</f>
        <v>formly-field label .btn-icon .sm{font-size:18px;top:-4px}</v>
      </c>
    </row>
    <row r="43" spans="2:85" ht="21" customHeight="1">
      <c r="B43" s="17" t="s">
        <v>596</v>
      </c>
      <c r="C43" s="37" t="s">
        <v>597</v>
      </c>
      <c r="D43" s="49"/>
      <c r="E43" s="34"/>
      <c r="F43" s="15" t="str">
        <f>IF(Table_Styles[[#This Row],[Font Family]]&lt;&gt;"",Table_Styles[[#This Row],[Font Family]],IF(Table_Styles[[#This Row],[Font Family Default]]&lt;&gt;"",Table_Styles[[#This Row],[Font Family Default]],""))</f>
        <v/>
      </c>
      <c r="G43" s="49"/>
      <c r="H43" s="36" t="s">
        <v>573</v>
      </c>
      <c r="I43" s="15" t="str">
        <f>IF(Table_Styles[[#This Row],[Font Size]]&lt;&gt;"",Table_Styles[[#This Row],[Font Size]],IF(Table_Styles[[#This Row],[Font Size Default]]&lt;&gt;"",Table_Styles[[#This Row],[Font Size Default]],""))</f>
        <v>25px</v>
      </c>
      <c r="J43" s="49"/>
      <c r="K43" s="34"/>
      <c r="L43" s="15" t="str">
        <f>IF(Table_Styles[[#This Row],[Font Weight]]&lt;&gt;"",Table_Styles[[#This Row],[Font Weight]],IF(Table_Styles[[#This Row],[Font Weight Default]]&lt;&gt;"",Table_Styles[[#This Row],[Font Weight Default]],""))</f>
        <v/>
      </c>
      <c r="M43" s="49"/>
      <c r="N43" s="34"/>
      <c r="O43" s="15" t="str">
        <f>IF(Table_Styles[[#This Row],[Colour]]&lt;&gt;"",Table_Styles[[#This Row],[Colour]],IF(Table_Styles[[#This Row],[Colour Default]]&lt;&gt;"",Table_Styles[[#This Row],[Colour Default]],""))</f>
        <v/>
      </c>
      <c r="P43" s="49"/>
      <c r="Q43" s="34"/>
      <c r="R43" s="15" t="str">
        <f>IF(Table_Styles[[#This Row],[Background]]&lt;&gt;"",Table_Styles[[#This Row],[Background]],IF(Table_Styles[[#This Row],[Background Default]]&lt;&gt;"",Table_Styles[[#This Row],[Background Default]],""))</f>
        <v/>
      </c>
      <c r="S43" s="49"/>
      <c r="T43" s="34"/>
      <c r="U43" s="15" t="str">
        <f>IF(Table_Styles[[#This Row],[Border]]&lt;&gt;"",Table_Styles[[#This Row],[Border]],IF(Table_Styles[[#This Row],[Border Default]]&lt;&gt;"",Table_Styles[[#This Row],[Border Default]],""))</f>
        <v/>
      </c>
      <c r="V43" s="34"/>
      <c r="W43" s="34"/>
      <c r="X43" s="15" t="str">
        <f>IF(Table_Styles[[#This Row],[Border Radius]]&lt;&gt;"",Table_Styles[[#This Row],[Border Radius]],IF(Table_Styles[[#This Row],[Border Radius Default]]&lt;&gt;"",Table_Styles[[#This Row],[Border Radius Default]],""))</f>
        <v/>
      </c>
      <c r="Y43" s="49"/>
      <c r="Z43" s="36"/>
      <c r="AA43" s="15" t="str">
        <f>IF(Table_Styles[[#This Row],[MT]]&lt;&gt;"",Table_Styles[[#This Row],[MT]],IF(Table_Styles[[#This Row],[MT Default]]&lt;&gt;"",Table_Styles[[#This Row],[MT Default]],""))</f>
        <v/>
      </c>
      <c r="AB43" s="49"/>
      <c r="AC43" s="34"/>
      <c r="AD43" s="15" t="str">
        <f>IF(Table_Styles[[#This Row],[MR]]&lt;&gt;"",Table_Styles[[#This Row],[MR]],IF(Table_Styles[[#This Row],[MR Default]]&lt;&gt;"",Table_Styles[[#This Row],[MR Default]],""))</f>
        <v/>
      </c>
      <c r="AE43" s="49"/>
      <c r="AF43" s="34"/>
      <c r="AG43" s="15" t="str">
        <f>IF(Table_Styles[[#This Row],[MB]]&lt;&gt;"",Table_Styles[[#This Row],[MB]],IF(Table_Styles[[#This Row],[MB Default]]&lt;&gt;"",Table_Styles[[#This Row],[MB Default]],""))</f>
        <v/>
      </c>
      <c r="AH43" s="49"/>
      <c r="AI43" s="34"/>
      <c r="AJ43" s="15" t="str">
        <f>IF(Table_Styles[[#This Row],[ML]]&lt;&gt;"",Table_Styles[[#This Row],[ML]],IF(Table_Styles[[#This Row],[ML Default]]&lt;&gt;"",Table_Styles[[#This Row],[ML Default]],""))</f>
        <v/>
      </c>
      <c r="AK43" s="49"/>
      <c r="AL43" s="34"/>
      <c r="AM43" s="15" t="str">
        <f>IF(Table_Styles[[#This Row],[PT]]&lt;&gt;"",Table_Styles[[#This Row],[PT]],IF(Table_Styles[[#This Row],[PT Default]]&lt;&gt;"",Table_Styles[[#This Row],[PT Default]],""))</f>
        <v/>
      </c>
      <c r="AN43" s="49"/>
      <c r="AO43" s="34"/>
      <c r="AP43" s="15" t="str">
        <f>IF(Table_Styles[[#This Row],[PR]]&lt;&gt;"",Table_Styles[[#This Row],[PR]],IF(Table_Styles[[#This Row],[PR Default]]&lt;&gt;"",Table_Styles[[#This Row],[PR Default]],""))</f>
        <v/>
      </c>
      <c r="AQ43" s="49"/>
      <c r="AR43" s="34"/>
      <c r="AS43" s="15" t="str">
        <f>IF(Table_Styles[[#This Row],[PB]]&lt;&gt;"",Table_Styles[[#This Row],[PB]],IF(Table_Styles[[#This Row],[PB Default]]&lt;&gt;"",Table_Styles[[#This Row],[PB Default]],""))</f>
        <v/>
      </c>
      <c r="AT43" s="49"/>
      <c r="AU43" s="34"/>
      <c r="AV43" s="15" t="str">
        <f>IF(Table_Styles[[#This Row],[PL]]&lt;&gt;"",Table_Styles[[#This Row],[PL]],IF(Table_Styles[[#This Row],[PL Default]]&lt;&gt;"",Table_Styles[[#This Row],[PL Default]],""))</f>
        <v/>
      </c>
      <c r="AW43" s="49"/>
      <c r="AX43" s="34"/>
      <c r="AY43" s="15" t="str">
        <f>IF(Table_Styles[[#This Row],[BT]]&lt;&gt;"",Table_Styles[[#This Row],[BT]],IF(Table_Styles[[#This Row],[BT Default]]&lt;&gt;"",Table_Styles[[#This Row],[BT Default]],""))</f>
        <v/>
      </c>
      <c r="AZ43" s="49"/>
      <c r="BA43" s="34"/>
      <c r="BB43" s="15" t="str">
        <f>IF(Table_Styles[[#This Row],[BR]]&lt;&gt;"",Table_Styles[[#This Row],[BR]],IF(Table_Styles[[#This Row],[BR Default]]&lt;&gt;"",Table_Styles[[#This Row],[BR Default]],""))</f>
        <v/>
      </c>
      <c r="BC43" s="49"/>
      <c r="BD43" s="34"/>
      <c r="BE43" s="15" t="str">
        <f>IF(Table_Styles[[#This Row],[BB]]&lt;&gt;"",Table_Styles[[#This Row],[BB]],IF(Table_Styles[[#This Row],[BB Default]]&lt;&gt;"",Table_Styles[[#This Row],[BB Default]],""))</f>
        <v/>
      </c>
      <c r="BF43" s="49"/>
      <c r="BG43" s="34"/>
      <c r="BH43" s="15" t="str">
        <f>IF(Table_Styles[[#This Row],[BL]]&lt;&gt;"",Table_Styles[[#This Row],[BL]],IF(Table_Styles[[#This Row],[BL Default]]&lt;&gt;"",Table_Styles[[#This Row],[BL Default]],""))</f>
        <v/>
      </c>
      <c r="BI43" s="34"/>
      <c r="BJ43" s="34"/>
      <c r="BK43" s="15" t="str">
        <f>IF(Table_Styles[[#This Row],[Width]]&lt;&gt;"",Table_Styles[[#This Row],[Width]],IF(Table_Styles[[#This Row],[Width Default]]&lt;&gt;"",Table_Styles[[#This Row],[Width Default]],""))</f>
        <v/>
      </c>
      <c r="BL43" s="34"/>
      <c r="BM43" s="34"/>
      <c r="BN43" s="15" t="str">
        <f>IF(Table_Styles[[#This Row],[Height]]&lt;&gt;"",Table_Styles[[#This Row],[Height]],IF(Table_Styles[[#This Row],[Height Default]]&lt;&gt;"",Table_Styles[[#This Row],[Height Default]],""))</f>
        <v/>
      </c>
      <c r="BO43" s="15"/>
      <c r="BP43" s="36" t="s">
        <v>598</v>
      </c>
      <c r="BQ43" s="15" t="str">
        <f>IF(Table_Styles[[#This Row],[Top]]&lt;&gt;"",Table_Styles[[#This Row],[Top]],IF(Table_Styles[[#This Row],[Top Default]]&lt;&gt;"",Table_Styles[[#This Row],[Top Default]],""))</f>
        <v>-2px</v>
      </c>
      <c r="BR43" s="15"/>
      <c r="BS43" s="15"/>
      <c r="BT43" s="15" t="str">
        <f>IF(Table_Styles[[#This Row],[Right]]&lt;&gt;"",Table_Styles[[#This Row],[Right]],IF(Table_Styles[[#This Row],[Right Default]]&lt;&gt;"",Table_Styles[[#This Row],[Right Default]],""))</f>
        <v/>
      </c>
      <c r="BU43" s="15"/>
      <c r="BV43" s="15"/>
      <c r="BW43" s="15" t="str">
        <f>IF(Table_Styles[[#This Row],[Bottom]]&lt;&gt;"",Table_Styles[[#This Row],[Bottom]],IF(Table_Styles[[#This Row],[Bottom Default]]&lt;&gt;"",Table_Styles[[#This Row],[Bottom Default]],""))</f>
        <v/>
      </c>
      <c r="BX43" s="15"/>
      <c r="BY43" s="15"/>
      <c r="BZ43" s="15" t="str">
        <f>IF(Table_Styles[[#This Row],[Left]]&lt;&gt;"",Table_Styles[[#This Row],[Left]],IF(Table_Styles[[#This Row],[Left Default]]&lt;&gt;"",Table_Styles[[#This Row],[Left Default]],""))</f>
        <v/>
      </c>
      <c r="CA43" s="49"/>
      <c r="CB43" s="17" t="str">
        <f>IF(AND(Table_Styles[[#This Row],[Selector]]&lt;&gt;"",Table_Styles[[#This Row],[Font Family Used]]&lt;&gt;"",Table_Styles[[#This Row],[Font Weight Used]]&lt;&gt;""),Table_Styles[[#This Row],[Font Family Used]]&amp;" "&amp;Table_Styles[[#This Row],[Font Weight Used]],"")</f>
        <v/>
      </c>
      <c r="CC43" s="17" t="str">
        <f ca="1">IF(AND(Table_Styles[[#This Row],[Selector]],COUNTIF(OFFSET(CC:CC,0,0,ROW()-1,1),"="&amp;Table_Styles[[#This Row],[Font]])=0),Table_Styles[[#This Row],[Font]],"")</f>
        <v/>
      </c>
      <c r="CD43" s="17" t="str">
        <f ca="1">IF(Table_Styles[[#This Row],[Unique Font]]&lt;&gt;"",
"{""fontFamily"":"""&amp;Table_Styles[[#This Row],[Font Family Used]]&amp;""",""fontWeight"":"&amp;Table_Styles[[#This Row],[Font Weight Used]]&amp;"}","")</f>
        <v/>
      </c>
      <c r="CE4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3" s="17" t="str">
        <f>IF(AND(Table_Styles[[#This Row],[Selector]]&lt;&gt;"", Table_Styles[[#This Row],[Config Properties]]&lt;&gt;""),
Table_Styles[[#This Row],[Selector]]&amp;" { "&amp;Table_Styles[[#This Row],[Config Properties]]&amp;" }","")</f>
        <v>formly-field label .btn-icon .md { font-size: 25px;top: -2px }</v>
      </c>
      <c r="CG43" s="17" t="str">
        <f xml:space="preserve">
SUBSTITUTE(SUBSTITUTE(SUBSTITUTE(SUBSTITUTE(SUBSTITUTE(SUBSTITUTE(SUBSTITUTE(SUBSTITUTE(Table_Styles[[#This Row],[Config]],
" {","{"),
"{ ","{"),
" }","}"),
"} ","}"),
" ,",","),
", ",","),
" :",":"),
": ",":")</f>
        <v>formly-field label .btn-icon .md{font-size:25px;top:-2px}</v>
      </c>
    </row>
    <row r="44" spans="2:85" ht="21" customHeight="1">
      <c r="B44" s="17" t="s">
        <v>599</v>
      </c>
      <c r="C44" s="37" t="s">
        <v>600</v>
      </c>
      <c r="D44" s="49"/>
      <c r="E44" s="34"/>
      <c r="F44" s="15" t="str">
        <f>IF(Table_Styles[[#This Row],[Font Family]]&lt;&gt;"",Table_Styles[[#This Row],[Font Family]],IF(Table_Styles[[#This Row],[Font Family Default]]&lt;&gt;"",Table_Styles[[#This Row],[Font Family Default]],""))</f>
        <v/>
      </c>
      <c r="G44" s="49"/>
      <c r="H44" s="36" t="s">
        <v>511</v>
      </c>
      <c r="I44" s="15" t="str">
        <f>IF(Table_Styles[[#This Row],[Font Size]]&lt;&gt;"",Table_Styles[[#This Row],[Font Size]],IF(Table_Styles[[#This Row],[Font Size Default]]&lt;&gt;"",Table_Styles[[#This Row],[Font Size Default]],""))</f>
        <v>30px</v>
      </c>
      <c r="J44" s="49"/>
      <c r="K44" s="34"/>
      <c r="L44" s="15" t="str">
        <f>IF(Table_Styles[[#This Row],[Font Weight]]&lt;&gt;"",Table_Styles[[#This Row],[Font Weight]],IF(Table_Styles[[#This Row],[Font Weight Default]]&lt;&gt;"",Table_Styles[[#This Row],[Font Weight Default]],""))</f>
        <v/>
      </c>
      <c r="M44" s="49"/>
      <c r="N44" s="34"/>
      <c r="O44" s="15" t="str">
        <f>IF(Table_Styles[[#This Row],[Colour]]&lt;&gt;"",Table_Styles[[#This Row],[Colour]],IF(Table_Styles[[#This Row],[Colour Default]]&lt;&gt;"",Table_Styles[[#This Row],[Colour Default]],""))</f>
        <v/>
      </c>
      <c r="P44" s="49"/>
      <c r="Q44" s="34"/>
      <c r="R44" s="15" t="str">
        <f>IF(Table_Styles[[#This Row],[Background]]&lt;&gt;"",Table_Styles[[#This Row],[Background]],IF(Table_Styles[[#This Row],[Background Default]]&lt;&gt;"",Table_Styles[[#This Row],[Background Default]],""))</f>
        <v/>
      </c>
      <c r="S44" s="49"/>
      <c r="T44" s="34"/>
      <c r="U44" s="15" t="str">
        <f>IF(Table_Styles[[#This Row],[Border]]&lt;&gt;"",Table_Styles[[#This Row],[Border]],IF(Table_Styles[[#This Row],[Border Default]]&lt;&gt;"",Table_Styles[[#This Row],[Border Default]],""))</f>
        <v/>
      </c>
      <c r="V44" s="34"/>
      <c r="W44" s="34"/>
      <c r="X44" s="15" t="str">
        <f>IF(Table_Styles[[#This Row],[Border Radius]]&lt;&gt;"",Table_Styles[[#This Row],[Border Radius]],IF(Table_Styles[[#This Row],[Border Radius Default]]&lt;&gt;"",Table_Styles[[#This Row],[Border Radius Default]],""))</f>
        <v/>
      </c>
      <c r="Y44" s="49"/>
      <c r="Z44" s="36"/>
      <c r="AA44" s="15" t="str">
        <f>IF(Table_Styles[[#This Row],[MT]]&lt;&gt;"",Table_Styles[[#This Row],[MT]],IF(Table_Styles[[#This Row],[MT Default]]&lt;&gt;"",Table_Styles[[#This Row],[MT Default]],""))</f>
        <v/>
      </c>
      <c r="AB44" s="49"/>
      <c r="AC44" s="34"/>
      <c r="AD44" s="15" t="str">
        <f>IF(Table_Styles[[#This Row],[MR]]&lt;&gt;"",Table_Styles[[#This Row],[MR]],IF(Table_Styles[[#This Row],[MR Default]]&lt;&gt;"",Table_Styles[[#This Row],[MR Default]],""))</f>
        <v/>
      </c>
      <c r="AE44" s="49"/>
      <c r="AF44" s="34"/>
      <c r="AG44" s="15" t="str">
        <f>IF(Table_Styles[[#This Row],[MB]]&lt;&gt;"",Table_Styles[[#This Row],[MB]],IF(Table_Styles[[#This Row],[MB Default]]&lt;&gt;"",Table_Styles[[#This Row],[MB Default]],""))</f>
        <v/>
      </c>
      <c r="AH44" s="49"/>
      <c r="AI44" s="34"/>
      <c r="AJ44" s="15" t="str">
        <f>IF(Table_Styles[[#This Row],[ML]]&lt;&gt;"",Table_Styles[[#This Row],[ML]],IF(Table_Styles[[#This Row],[ML Default]]&lt;&gt;"",Table_Styles[[#This Row],[ML Default]],""))</f>
        <v/>
      </c>
      <c r="AK44" s="49"/>
      <c r="AL44" s="34"/>
      <c r="AM44" s="15" t="str">
        <f>IF(Table_Styles[[#This Row],[PT]]&lt;&gt;"",Table_Styles[[#This Row],[PT]],IF(Table_Styles[[#This Row],[PT Default]]&lt;&gt;"",Table_Styles[[#This Row],[PT Default]],""))</f>
        <v/>
      </c>
      <c r="AN44" s="49"/>
      <c r="AO44" s="34"/>
      <c r="AP44" s="15" t="str">
        <f>IF(Table_Styles[[#This Row],[PR]]&lt;&gt;"",Table_Styles[[#This Row],[PR]],IF(Table_Styles[[#This Row],[PR Default]]&lt;&gt;"",Table_Styles[[#This Row],[PR Default]],""))</f>
        <v/>
      </c>
      <c r="AQ44" s="49"/>
      <c r="AR44" s="34"/>
      <c r="AS44" s="15" t="str">
        <f>IF(Table_Styles[[#This Row],[PB]]&lt;&gt;"",Table_Styles[[#This Row],[PB]],IF(Table_Styles[[#This Row],[PB Default]]&lt;&gt;"",Table_Styles[[#This Row],[PB Default]],""))</f>
        <v/>
      </c>
      <c r="AT44" s="49"/>
      <c r="AU44" s="34"/>
      <c r="AV44" s="15" t="str">
        <f>IF(Table_Styles[[#This Row],[PL]]&lt;&gt;"",Table_Styles[[#This Row],[PL]],IF(Table_Styles[[#This Row],[PL Default]]&lt;&gt;"",Table_Styles[[#This Row],[PL Default]],""))</f>
        <v/>
      </c>
      <c r="AW44" s="49"/>
      <c r="AX44" s="34"/>
      <c r="AY44" s="15" t="str">
        <f>IF(Table_Styles[[#This Row],[BT]]&lt;&gt;"",Table_Styles[[#This Row],[BT]],IF(Table_Styles[[#This Row],[BT Default]]&lt;&gt;"",Table_Styles[[#This Row],[BT Default]],""))</f>
        <v/>
      </c>
      <c r="AZ44" s="49"/>
      <c r="BA44" s="34"/>
      <c r="BB44" s="15" t="str">
        <f>IF(Table_Styles[[#This Row],[BR]]&lt;&gt;"",Table_Styles[[#This Row],[BR]],IF(Table_Styles[[#This Row],[BR Default]]&lt;&gt;"",Table_Styles[[#This Row],[BR Default]],""))</f>
        <v/>
      </c>
      <c r="BC44" s="49"/>
      <c r="BD44" s="34"/>
      <c r="BE44" s="15" t="str">
        <f>IF(Table_Styles[[#This Row],[BB]]&lt;&gt;"",Table_Styles[[#This Row],[BB]],IF(Table_Styles[[#This Row],[BB Default]]&lt;&gt;"",Table_Styles[[#This Row],[BB Default]],""))</f>
        <v/>
      </c>
      <c r="BF44" s="49"/>
      <c r="BG44" s="34"/>
      <c r="BH44" s="15" t="str">
        <f>IF(Table_Styles[[#This Row],[BL]]&lt;&gt;"",Table_Styles[[#This Row],[BL]],IF(Table_Styles[[#This Row],[BL Default]]&lt;&gt;"",Table_Styles[[#This Row],[BL Default]],""))</f>
        <v/>
      </c>
      <c r="BI44" s="34"/>
      <c r="BJ44" s="34"/>
      <c r="BK44" s="15" t="str">
        <f>IF(Table_Styles[[#This Row],[Width]]&lt;&gt;"",Table_Styles[[#This Row],[Width]],IF(Table_Styles[[#This Row],[Width Default]]&lt;&gt;"",Table_Styles[[#This Row],[Width Default]],""))</f>
        <v/>
      </c>
      <c r="BL44" s="34"/>
      <c r="BM44" s="34"/>
      <c r="BN44" s="15" t="str">
        <f>IF(Table_Styles[[#This Row],[Height]]&lt;&gt;"",Table_Styles[[#This Row],[Height]],IF(Table_Styles[[#This Row],[Height Default]]&lt;&gt;"",Table_Styles[[#This Row],[Height Default]],""))</f>
        <v/>
      </c>
      <c r="BO44" s="15"/>
      <c r="BP44" s="34"/>
      <c r="BQ44" s="15" t="str">
        <f>IF(Table_Styles[[#This Row],[Top]]&lt;&gt;"",Table_Styles[[#This Row],[Top]],IF(Table_Styles[[#This Row],[Top Default]]&lt;&gt;"",Table_Styles[[#This Row],[Top Default]],""))</f>
        <v/>
      </c>
      <c r="BR44" s="15"/>
      <c r="BS44" s="15"/>
      <c r="BT44" s="15" t="str">
        <f>IF(Table_Styles[[#This Row],[Right]]&lt;&gt;"",Table_Styles[[#This Row],[Right]],IF(Table_Styles[[#This Row],[Right Default]]&lt;&gt;"",Table_Styles[[#This Row],[Right Default]],""))</f>
        <v/>
      </c>
      <c r="BU44" s="15"/>
      <c r="BV44" s="15"/>
      <c r="BW44" s="15" t="str">
        <f>IF(Table_Styles[[#This Row],[Bottom]]&lt;&gt;"",Table_Styles[[#This Row],[Bottom]],IF(Table_Styles[[#This Row],[Bottom Default]]&lt;&gt;"",Table_Styles[[#This Row],[Bottom Default]],""))</f>
        <v/>
      </c>
      <c r="BX44" s="15"/>
      <c r="BY44" s="15"/>
      <c r="BZ44" s="15" t="str">
        <f>IF(Table_Styles[[#This Row],[Left]]&lt;&gt;"",Table_Styles[[#This Row],[Left]],IF(Table_Styles[[#This Row],[Left Default]]&lt;&gt;"",Table_Styles[[#This Row],[Left Default]],""))</f>
        <v/>
      </c>
      <c r="CA44" s="49"/>
      <c r="CB44" s="17" t="str">
        <f>IF(AND(Table_Styles[[#This Row],[Selector]]&lt;&gt;"",Table_Styles[[#This Row],[Font Family Used]]&lt;&gt;"",Table_Styles[[#This Row],[Font Weight Used]]&lt;&gt;""),Table_Styles[[#This Row],[Font Family Used]]&amp;" "&amp;Table_Styles[[#This Row],[Font Weight Used]],"")</f>
        <v/>
      </c>
      <c r="CC44" s="17" t="str">
        <f ca="1">IF(AND(Table_Styles[[#This Row],[Selector]],COUNTIF(OFFSET(CC:CC,0,0,ROW()-1,1),"="&amp;Table_Styles[[#This Row],[Font]])=0),Table_Styles[[#This Row],[Font]],"")</f>
        <v/>
      </c>
      <c r="CD44" s="17" t="str">
        <f ca="1">IF(Table_Styles[[#This Row],[Unique Font]]&lt;&gt;"",
"{""fontFamily"":"""&amp;Table_Styles[[#This Row],[Font Family Used]]&amp;""",""fontWeight"":"&amp;Table_Styles[[#This Row],[Font Weight Used]]&amp;"}","")</f>
        <v/>
      </c>
      <c r="CE4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4" s="17" t="str">
        <f>IF(AND(Table_Styles[[#This Row],[Selector]]&lt;&gt;"", Table_Styles[[#This Row],[Config Properties]]&lt;&gt;""),
Table_Styles[[#This Row],[Selector]]&amp;" { "&amp;Table_Styles[[#This Row],[Config Properties]]&amp;" }","")</f>
        <v>formly-field label .btn-icon .lg { font-size: 30px }</v>
      </c>
      <c r="CG44" s="17" t="str">
        <f xml:space="preserve">
SUBSTITUTE(SUBSTITUTE(SUBSTITUTE(SUBSTITUTE(SUBSTITUTE(SUBSTITUTE(SUBSTITUTE(SUBSTITUTE(Table_Styles[[#This Row],[Config]],
" {","{"),
"{ ","{"),
" }","}"),
"} ","}"),
" ,",","),
", ",","),
" :",":"),
": ",":")</f>
        <v>formly-field label .btn-icon .lg{font-size:30px}</v>
      </c>
    </row>
    <row r="45" spans="2:85" ht="21" customHeight="1" thickBot="1">
      <c r="B45" s="54" t="s">
        <v>601</v>
      </c>
      <c r="C45" s="54"/>
      <c r="D45" s="62"/>
      <c r="E45" s="62"/>
      <c r="F45" s="54" t="str">
        <f>IF(Table_Styles[[#This Row],[Font Family]]&lt;&gt;"",Table_Styles[[#This Row],[Font Family]],IF(Table_Styles[[#This Row],[Font Family Default]]&lt;&gt;"",Table_Styles[[#This Row],[Font Family Default]],""))</f>
        <v/>
      </c>
      <c r="G45" s="62"/>
      <c r="H45" s="62"/>
      <c r="I45" s="54" t="str">
        <f>IF(Table_Styles[[#This Row],[Font Size]]&lt;&gt;"",Table_Styles[[#This Row],[Font Size]],IF(Table_Styles[[#This Row],[Font Size Default]]&lt;&gt;"",Table_Styles[[#This Row],[Font Size Default]],""))</f>
        <v/>
      </c>
      <c r="J45" s="62"/>
      <c r="K45" s="62"/>
      <c r="L45" s="54" t="str">
        <f>IF(Table_Styles[[#This Row],[Font Weight]]&lt;&gt;"",Table_Styles[[#This Row],[Font Weight]],IF(Table_Styles[[#This Row],[Font Weight Default]]&lt;&gt;"",Table_Styles[[#This Row],[Font Weight Default]],""))</f>
        <v/>
      </c>
      <c r="M45" s="62"/>
      <c r="N45" s="62"/>
      <c r="O45" s="54" t="str">
        <f>IF(Table_Styles[[#This Row],[Colour]]&lt;&gt;"",Table_Styles[[#This Row],[Colour]],IF(Table_Styles[[#This Row],[Colour Default]]&lt;&gt;"",Table_Styles[[#This Row],[Colour Default]],""))</f>
        <v/>
      </c>
      <c r="P45" s="62"/>
      <c r="Q45" s="62"/>
      <c r="R45" s="54" t="str">
        <f>IF(Table_Styles[[#This Row],[Background]]&lt;&gt;"",Table_Styles[[#This Row],[Background]],IF(Table_Styles[[#This Row],[Background Default]]&lt;&gt;"",Table_Styles[[#This Row],[Background Default]],""))</f>
        <v/>
      </c>
      <c r="S45" s="62"/>
      <c r="T45" s="62"/>
      <c r="U45" s="54" t="str">
        <f>IF(Table_Styles[[#This Row],[Border]]&lt;&gt;"",Table_Styles[[#This Row],[Border]],IF(Table_Styles[[#This Row],[Border Default]]&lt;&gt;"",Table_Styles[[#This Row],[Border Default]],""))</f>
        <v/>
      </c>
      <c r="V45" s="62"/>
      <c r="W45" s="62"/>
      <c r="X45" s="54" t="str">
        <f>IF(Table_Styles[[#This Row],[Border Radius]]&lt;&gt;"",Table_Styles[[#This Row],[Border Radius]],IF(Table_Styles[[#This Row],[Border Radius Default]]&lt;&gt;"",Table_Styles[[#This Row],[Border Radius Default]],""))</f>
        <v/>
      </c>
      <c r="Y45" s="62"/>
      <c r="Z45" s="62"/>
      <c r="AA45" s="54" t="str">
        <f>IF(Table_Styles[[#This Row],[MT]]&lt;&gt;"",Table_Styles[[#This Row],[MT]],IF(Table_Styles[[#This Row],[MT Default]]&lt;&gt;"",Table_Styles[[#This Row],[MT Default]],""))</f>
        <v/>
      </c>
      <c r="AB45" s="62"/>
      <c r="AC45" s="62"/>
      <c r="AD45" s="54" t="str">
        <f>IF(Table_Styles[[#This Row],[MR]]&lt;&gt;"",Table_Styles[[#This Row],[MR]],IF(Table_Styles[[#This Row],[MR Default]]&lt;&gt;"",Table_Styles[[#This Row],[MR Default]],""))</f>
        <v/>
      </c>
      <c r="AE45" s="62"/>
      <c r="AF45" s="62"/>
      <c r="AG45" s="54" t="str">
        <f>IF(Table_Styles[[#This Row],[MB]]&lt;&gt;"",Table_Styles[[#This Row],[MB]],IF(Table_Styles[[#This Row],[MB Default]]&lt;&gt;"",Table_Styles[[#This Row],[MB Default]],""))</f>
        <v/>
      </c>
      <c r="AH45" s="62"/>
      <c r="AI45" s="62"/>
      <c r="AJ45" s="54" t="str">
        <f>IF(Table_Styles[[#This Row],[ML]]&lt;&gt;"",Table_Styles[[#This Row],[ML]],IF(Table_Styles[[#This Row],[ML Default]]&lt;&gt;"",Table_Styles[[#This Row],[ML Default]],""))</f>
        <v/>
      </c>
      <c r="AK45" s="62"/>
      <c r="AL45" s="62"/>
      <c r="AM45" s="54" t="str">
        <f>IF(Table_Styles[[#This Row],[PT]]&lt;&gt;"",Table_Styles[[#This Row],[PT]],IF(Table_Styles[[#This Row],[PT Default]]&lt;&gt;"",Table_Styles[[#This Row],[PT Default]],""))</f>
        <v/>
      </c>
      <c r="AN45" s="62"/>
      <c r="AO45" s="62"/>
      <c r="AP45" s="54" t="str">
        <f>IF(Table_Styles[[#This Row],[PR]]&lt;&gt;"",Table_Styles[[#This Row],[PR]],IF(Table_Styles[[#This Row],[PR Default]]&lt;&gt;"",Table_Styles[[#This Row],[PR Default]],""))</f>
        <v/>
      </c>
      <c r="AQ45" s="62"/>
      <c r="AR45" s="62"/>
      <c r="AS45" s="54" t="str">
        <f>IF(Table_Styles[[#This Row],[PB]]&lt;&gt;"",Table_Styles[[#This Row],[PB]],IF(Table_Styles[[#This Row],[PB Default]]&lt;&gt;"",Table_Styles[[#This Row],[PB Default]],""))</f>
        <v/>
      </c>
      <c r="AT45" s="62"/>
      <c r="AU45" s="62"/>
      <c r="AV45" s="54" t="str">
        <f>IF(Table_Styles[[#This Row],[PL]]&lt;&gt;"",Table_Styles[[#This Row],[PL]],IF(Table_Styles[[#This Row],[PL Default]]&lt;&gt;"",Table_Styles[[#This Row],[PL Default]],""))</f>
        <v/>
      </c>
      <c r="AW45" s="62"/>
      <c r="AX45" s="62"/>
      <c r="AY45" s="54" t="str">
        <f>IF(Table_Styles[[#This Row],[BT]]&lt;&gt;"",Table_Styles[[#This Row],[BT]],IF(Table_Styles[[#This Row],[BT Default]]&lt;&gt;"",Table_Styles[[#This Row],[BT Default]],""))</f>
        <v/>
      </c>
      <c r="AZ45" s="62"/>
      <c r="BA45" s="62"/>
      <c r="BB45" s="54" t="str">
        <f>IF(Table_Styles[[#This Row],[BR]]&lt;&gt;"",Table_Styles[[#This Row],[BR]],IF(Table_Styles[[#This Row],[BR Default]]&lt;&gt;"",Table_Styles[[#This Row],[BR Default]],""))</f>
        <v/>
      </c>
      <c r="BC45" s="62"/>
      <c r="BD45" s="62"/>
      <c r="BE45" s="54" t="str">
        <f>IF(Table_Styles[[#This Row],[BB]]&lt;&gt;"",Table_Styles[[#This Row],[BB]],IF(Table_Styles[[#This Row],[BB Default]]&lt;&gt;"",Table_Styles[[#This Row],[BB Default]],""))</f>
        <v/>
      </c>
      <c r="BF45" s="62"/>
      <c r="BG45" s="62"/>
      <c r="BH45" s="54" t="str">
        <f>IF(Table_Styles[[#This Row],[BL]]&lt;&gt;"",Table_Styles[[#This Row],[BL]],IF(Table_Styles[[#This Row],[BL Default]]&lt;&gt;"",Table_Styles[[#This Row],[BL Default]],""))</f>
        <v/>
      </c>
      <c r="BI45" s="62"/>
      <c r="BJ45" s="62"/>
      <c r="BK45" s="54" t="str">
        <f>IF(Table_Styles[[#This Row],[Width]]&lt;&gt;"",Table_Styles[[#This Row],[Width]],IF(Table_Styles[[#This Row],[Width Default]]&lt;&gt;"",Table_Styles[[#This Row],[Width Default]],""))</f>
        <v/>
      </c>
      <c r="BL45" s="62"/>
      <c r="BM45" s="62"/>
      <c r="BN45" s="54" t="str">
        <f>IF(Table_Styles[[#This Row],[Height]]&lt;&gt;"",Table_Styles[[#This Row],[Height]],IF(Table_Styles[[#This Row],[Height Default]]&lt;&gt;"",Table_Styles[[#This Row],[Height Default]],""))</f>
        <v/>
      </c>
      <c r="BO45" s="54"/>
      <c r="BP45" s="54"/>
      <c r="BQ45" s="54" t="str">
        <f>IF(Table_Styles[[#This Row],[Top]]&lt;&gt;"",Table_Styles[[#This Row],[Top]],IF(Table_Styles[[#This Row],[Top Default]]&lt;&gt;"",Table_Styles[[#This Row],[Top Default]],""))</f>
        <v/>
      </c>
      <c r="BR45" s="54"/>
      <c r="BS45" s="54"/>
      <c r="BT45" s="54" t="str">
        <f>IF(Table_Styles[[#This Row],[Right]]&lt;&gt;"",Table_Styles[[#This Row],[Right]],IF(Table_Styles[[#This Row],[Right Default]]&lt;&gt;"",Table_Styles[[#This Row],[Right Default]],""))</f>
        <v/>
      </c>
      <c r="BU45" s="54"/>
      <c r="BV45" s="54"/>
      <c r="BW45" s="54" t="str">
        <f>IF(Table_Styles[[#This Row],[Bottom]]&lt;&gt;"",Table_Styles[[#This Row],[Bottom]],IF(Table_Styles[[#This Row],[Bottom Default]]&lt;&gt;"",Table_Styles[[#This Row],[Bottom Default]],""))</f>
        <v/>
      </c>
      <c r="BX45" s="54"/>
      <c r="BY45" s="54"/>
      <c r="BZ45" s="54" t="str">
        <f>IF(Table_Styles[[#This Row],[Left]]&lt;&gt;"",Table_Styles[[#This Row],[Left]],IF(Table_Styles[[#This Row],[Left Default]]&lt;&gt;"",Table_Styles[[#This Row],[Left Default]],""))</f>
        <v/>
      </c>
      <c r="CA45" s="62"/>
      <c r="CB45" s="54" t="str">
        <f>IF(AND(Table_Styles[[#This Row],[Selector]]&lt;&gt;"",Table_Styles[[#This Row],[Font Family Used]]&lt;&gt;"",Table_Styles[[#This Row],[Font Weight Used]]&lt;&gt;""),Table_Styles[[#This Row],[Font Family Used]]&amp;" "&amp;Table_Styles[[#This Row],[Font Weight Used]],"")</f>
        <v/>
      </c>
      <c r="CC45" s="54" t="str">
        <f ca="1">IF(AND(Table_Styles[[#This Row],[Selector]],COUNTIF(OFFSET(CC:CC,0,0,ROW()-1,1),"="&amp;Table_Styles[[#This Row],[Font]])=0),Table_Styles[[#This Row],[Font]],"")</f>
        <v/>
      </c>
      <c r="CD45" s="54" t="str">
        <f ca="1">IF(Table_Styles[[#This Row],[Unique Font]]&lt;&gt;"",
"{""fontFamily"":"""&amp;Table_Styles[[#This Row],[Font Family Used]]&amp;""",""fontWeight"":"&amp;Table_Styles[[#This Row],[Font Weight Used]]&amp;"}","")</f>
        <v/>
      </c>
      <c r="CE4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5" s="54" t="str">
        <f>IF(AND(Table_Styles[[#This Row],[Selector]]&lt;&gt;"", Table_Styles[[#This Row],[Config Properties]]&lt;&gt;""),
Table_Styles[[#This Row],[Selector]]&amp;" { "&amp;Table_Styles[[#This Row],[Config Properties]]&amp;" }","")</f>
        <v/>
      </c>
      <c r="CG45" s="54" t="str">
        <f xml:space="preserve">
SUBSTITUTE(SUBSTITUTE(SUBSTITUTE(SUBSTITUTE(SUBSTITUTE(SUBSTITUTE(SUBSTITUTE(SUBSTITUTE(Table_Styles[[#This Row],[Config]],
" {","{"),
"{ ","{"),
" }","}"),
"} ","}"),
" ,",","),
", ",","),
" :",":"),
": ",":")</f>
        <v/>
      </c>
    </row>
    <row r="46" spans="2:85" ht="21" customHeight="1">
      <c r="B46" s="17" t="s">
        <v>602</v>
      </c>
      <c r="C46" s="37" t="s">
        <v>603</v>
      </c>
      <c r="D46" s="34"/>
      <c r="E46" s="34"/>
      <c r="F46" s="15" t="str">
        <f>IF(Table_Styles[[#This Row],[Font Family]]&lt;&gt;"",Table_Styles[[#This Row],[Font Family]],IF(Table_Styles[[#This Row],[Font Family Default]]&lt;&gt;"",Table_Styles[[#This Row],[Font Family Default]],""))</f>
        <v/>
      </c>
      <c r="G46" s="34"/>
      <c r="H46" s="36"/>
      <c r="I46" s="15" t="str">
        <f>IF(Table_Styles[[#This Row],[Font Size]]&lt;&gt;"",Table_Styles[[#This Row],[Font Size]],IF(Table_Styles[[#This Row],[Font Size Default]]&lt;&gt;"",Table_Styles[[#This Row],[Font Size Default]],""))</f>
        <v/>
      </c>
      <c r="J46" s="34"/>
      <c r="K46" s="34"/>
      <c r="L46" s="15" t="str">
        <f>IF(Table_Styles[[#This Row],[Font Weight]]&lt;&gt;"",Table_Styles[[#This Row],[Font Weight]],IF(Table_Styles[[#This Row],[Font Weight Default]]&lt;&gt;"",Table_Styles[[#This Row],[Font Weight Default]],""))</f>
        <v/>
      </c>
      <c r="M46" s="34"/>
      <c r="N46" s="34"/>
      <c r="O46" s="15" t="str">
        <f>IF(Table_Styles[[#This Row],[Colour]]&lt;&gt;"",Table_Styles[[#This Row],[Colour]],IF(Table_Styles[[#This Row],[Colour Default]]&lt;&gt;"",Table_Styles[[#This Row],[Colour Default]],""))</f>
        <v/>
      </c>
      <c r="P46" s="34"/>
      <c r="Q46" s="34"/>
      <c r="R46" s="15" t="str">
        <f>IF(Table_Styles[[#This Row],[Background]]&lt;&gt;"",Table_Styles[[#This Row],[Background]],IF(Table_Styles[[#This Row],[Background Default]]&lt;&gt;"",Table_Styles[[#This Row],[Background Default]],""))</f>
        <v/>
      </c>
      <c r="S46" s="34"/>
      <c r="T46" s="34"/>
      <c r="U46" s="15" t="str">
        <f>IF(Table_Styles[[#This Row],[Border]]&lt;&gt;"",Table_Styles[[#This Row],[Border]],IF(Table_Styles[[#This Row],[Border Default]]&lt;&gt;"",Table_Styles[[#This Row],[Border Default]],""))</f>
        <v/>
      </c>
      <c r="V46" s="34"/>
      <c r="W46" s="34"/>
      <c r="X46" s="15" t="str">
        <f>IF(Table_Styles[[#This Row],[Border Radius]]&lt;&gt;"",Table_Styles[[#This Row],[Border Radius]],IF(Table_Styles[[#This Row],[Border Radius Default]]&lt;&gt;"",Table_Styles[[#This Row],[Border Radius Default]],""))</f>
        <v/>
      </c>
      <c r="Y46" s="34"/>
      <c r="Z46" s="36" t="s">
        <v>511</v>
      </c>
      <c r="AA46" s="15" t="str">
        <f>IF(Table_Styles[[#This Row],[MT]]&lt;&gt;"",Table_Styles[[#This Row],[MT]],IF(Table_Styles[[#This Row],[MT Default]]&lt;&gt;"",Table_Styles[[#This Row],[MT Default]],""))</f>
        <v>30px</v>
      </c>
      <c r="AB46" s="34"/>
      <c r="AC46" s="34"/>
      <c r="AD46" s="15" t="str">
        <f>IF(Table_Styles[[#This Row],[MR]]&lt;&gt;"",Table_Styles[[#This Row],[MR]],IF(Table_Styles[[#This Row],[MR Default]]&lt;&gt;"",Table_Styles[[#This Row],[MR Default]],""))</f>
        <v/>
      </c>
      <c r="AE46" s="34"/>
      <c r="AF46" s="34"/>
      <c r="AG46" s="15" t="str">
        <f>IF(Table_Styles[[#This Row],[MB]]&lt;&gt;"",Table_Styles[[#This Row],[MB]],IF(Table_Styles[[#This Row],[MB Default]]&lt;&gt;"",Table_Styles[[#This Row],[MB Default]],""))</f>
        <v/>
      </c>
      <c r="AH46" s="34"/>
      <c r="AI46" s="34"/>
      <c r="AJ46" s="15" t="str">
        <f>IF(Table_Styles[[#This Row],[ML]]&lt;&gt;"",Table_Styles[[#This Row],[ML]],IF(Table_Styles[[#This Row],[ML Default]]&lt;&gt;"",Table_Styles[[#This Row],[ML Default]],""))</f>
        <v/>
      </c>
      <c r="AK46" s="34"/>
      <c r="AL46" s="34"/>
      <c r="AM46" s="15" t="str">
        <f>IF(Table_Styles[[#This Row],[PT]]&lt;&gt;"",Table_Styles[[#This Row],[PT]],IF(Table_Styles[[#This Row],[PT Default]]&lt;&gt;"",Table_Styles[[#This Row],[PT Default]],""))</f>
        <v/>
      </c>
      <c r="AN46" s="34"/>
      <c r="AO46" s="34"/>
      <c r="AP46" s="15" t="str">
        <f>IF(Table_Styles[[#This Row],[PR]]&lt;&gt;"",Table_Styles[[#This Row],[PR]],IF(Table_Styles[[#This Row],[PR Default]]&lt;&gt;"",Table_Styles[[#This Row],[PR Default]],""))</f>
        <v/>
      </c>
      <c r="AQ46" s="34"/>
      <c r="AR46" s="34"/>
      <c r="AS46" s="15" t="str">
        <f>IF(Table_Styles[[#This Row],[PB]]&lt;&gt;"",Table_Styles[[#This Row],[PB]],IF(Table_Styles[[#This Row],[PB Default]]&lt;&gt;"",Table_Styles[[#This Row],[PB Default]],""))</f>
        <v/>
      </c>
      <c r="AT46" s="34"/>
      <c r="AU46" s="34"/>
      <c r="AV46" s="15" t="str">
        <f>IF(Table_Styles[[#This Row],[PL]]&lt;&gt;"",Table_Styles[[#This Row],[PL]],IF(Table_Styles[[#This Row],[PL Default]]&lt;&gt;"",Table_Styles[[#This Row],[PL Default]],""))</f>
        <v/>
      </c>
      <c r="AW46" s="34"/>
      <c r="AX46" s="34"/>
      <c r="AY46" s="15" t="str">
        <f>IF(Table_Styles[[#This Row],[BT]]&lt;&gt;"",Table_Styles[[#This Row],[BT]],IF(Table_Styles[[#This Row],[BT Default]]&lt;&gt;"",Table_Styles[[#This Row],[BT Default]],""))</f>
        <v/>
      </c>
      <c r="AZ46" s="34"/>
      <c r="BA46" s="34"/>
      <c r="BB46" s="15" t="str">
        <f>IF(Table_Styles[[#This Row],[BR]]&lt;&gt;"",Table_Styles[[#This Row],[BR]],IF(Table_Styles[[#This Row],[BR Default]]&lt;&gt;"",Table_Styles[[#This Row],[BR Default]],""))</f>
        <v/>
      </c>
      <c r="BC46" s="34"/>
      <c r="BD46" s="34"/>
      <c r="BE46" s="15" t="str">
        <f>IF(Table_Styles[[#This Row],[BB]]&lt;&gt;"",Table_Styles[[#This Row],[BB]],IF(Table_Styles[[#This Row],[BB Default]]&lt;&gt;"",Table_Styles[[#This Row],[BB Default]],""))</f>
        <v/>
      </c>
      <c r="BF46" s="34"/>
      <c r="BG46" s="34"/>
      <c r="BH46" s="15" t="str">
        <f>IF(Table_Styles[[#This Row],[BL]]&lt;&gt;"",Table_Styles[[#This Row],[BL]],IF(Table_Styles[[#This Row],[BL Default]]&lt;&gt;"",Table_Styles[[#This Row],[BL Default]],""))</f>
        <v/>
      </c>
      <c r="BI46" s="34"/>
      <c r="BJ46" s="34"/>
      <c r="BK46" s="15" t="str">
        <f>IF(Table_Styles[[#This Row],[Width]]&lt;&gt;"",Table_Styles[[#This Row],[Width]],IF(Table_Styles[[#This Row],[Width Default]]&lt;&gt;"",Table_Styles[[#This Row],[Width Default]],""))</f>
        <v/>
      </c>
      <c r="BL46" s="34"/>
      <c r="BM46" s="34"/>
      <c r="BN46" s="15" t="str">
        <f>IF(Table_Styles[[#This Row],[Height]]&lt;&gt;"",Table_Styles[[#This Row],[Height]],IF(Table_Styles[[#This Row],[Height Default]]&lt;&gt;"",Table_Styles[[#This Row],[Height Default]],""))</f>
        <v/>
      </c>
      <c r="BO46" s="15"/>
      <c r="BP46" s="15"/>
      <c r="BQ46" s="15" t="str">
        <f>IF(Table_Styles[[#This Row],[Top]]&lt;&gt;"",Table_Styles[[#This Row],[Top]],IF(Table_Styles[[#This Row],[Top Default]]&lt;&gt;"",Table_Styles[[#This Row],[Top Default]],""))</f>
        <v/>
      </c>
      <c r="BR46" s="15"/>
      <c r="BS46" s="15"/>
      <c r="BT46" s="15" t="str">
        <f>IF(Table_Styles[[#This Row],[Right]]&lt;&gt;"",Table_Styles[[#This Row],[Right]],IF(Table_Styles[[#This Row],[Right Default]]&lt;&gt;"",Table_Styles[[#This Row],[Right Default]],""))</f>
        <v/>
      </c>
      <c r="BU46" s="15"/>
      <c r="BV46" s="15"/>
      <c r="BW46" s="15" t="str">
        <f>IF(Table_Styles[[#This Row],[Bottom]]&lt;&gt;"",Table_Styles[[#This Row],[Bottom]],IF(Table_Styles[[#This Row],[Bottom Default]]&lt;&gt;"",Table_Styles[[#This Row],[Bottom Default]],""))</f>
        <v/>
      </c>
      <c r="BX46" s="15"/>
      <c r="BY46" s="15"/>
      <c r="BZ46" s="15" t="str">
        <f>IF(Table_Styles[[#This Row],[Left]]&lt;&gt;"",Table_Styles[[#This Row],[Left]],IF(Table_Styles[[#This Row],[Left Default]]&lt;&gt;"",Table_Styles[[#This Row],[Left Default]],""))</f>
        <v/>
      </c>
      <c r="CA46" s="34"/>
      <c r="CB46" s="17" t="str">
        <f>IF(AND(Table_Styles[[#This Row],[Selector]]&lt;&gt;"",Table_Styles[[#This Row],[Font Family Used]]&lt;&gt;"",Table_Styles[[#This Row],[Font Weight Used]]&lt;&gt;""),Table_Styles[[#This Row],[Font Family Used]]&amp;" "&amp;Table_Styles[[#This Row],[Font Weight Used]],"")</f>
        <v/>
      </c>
      <c r="CC46" s="17" t="str">
        <f ca="1">IF(AND(Table_Styles[[#This Row],[Selector]],COUNTIF(OFFSET(CC:CC,0,0,ROW()-1,1),"="&amp;Table_Styles[[#This Row],[Font]])=0),Table_Styles[[#This Row],[Font]],"")</f>
        <v/>
      </c>
      <c r="CD46" s="17" t="str">
        <f ca="1">IF(Table_Styles[[#This Row],[Unique Font]]&lt;&gt;"",
"{""fontFamily"":"""&amp;Table_Styles[[#This Row],[Font Family Used]]&amp;""",""fontWeight"":"&amp;Table_Styles[[#This Row],[Font Weight Used]]&amp;"}","")</f>
        <v/>
      </c>
      <c r="CE4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6" s="17" t="str">
        <f>IF(AND(Table_Styles[[#This Row],[Selector]]&lt;&gt;"", Table_Styles[[#This Row],[Config Properties]]&lt;&gt;""),
Table_Styles[[#This Row],[Selector]]&amp;" { "&amp;Table_Styles[[#This Row],[Config Properties]]&amp;" }","")</f>
        <v>formly-field .repeating-question-set { margin-top: 30px }</v>
      </c>
      <c r="CG46" s="17" t="str">
        <f xml:space="preserve">
SUBSTITUTE(SUBSTITUTE(SUBSTITUTE(SUBSTITUTE(SUBSTITUTE(SUBSTITUTE(SUBSTITUTE(SUBSTITUTE(Table_Styles[[#This Row],[Config]],
" {","{"),
"{ ","{"),
" }","}"),
"} ","}"),
" ,",","),
", ",","),
" :",":"),
": ",":")</f>
        <v>formly-field .repeating-question-set{margin-top:30px}</v>
      </c>
    </row>
    <row r="47" spans="2:85" ht="21" customHeight="1">
      <c r="B47" s="37" t="s">
        <v>604</v>
      </c>
      <c r="C47" s="37" t="s">
        <v>605</v>
      </c>
      <c r="D47" s="34"/>
      <c r="E47" s="34" t="str">
        <f>Settings_Styling_Font_Body_Text</f>
        <v>Arvo</v>
      </c>
      <c r="F47" s="15" t="str">
        <f>IF(Table_Styles[[#This Row],[Font Family]]&lt;&gt;"",Table_Styles[[#This Row],[Font Family]],IF(Table_Styles[[#This Row],[Font Family Default]]&lt;&gt;"",Table_Styles[[#This Row],[Font Family Default]],""))</f>
        <v>Arvo</v>
      </c>
      <c r="G47" s="34"/>
      <c r="H47" s="87" t="s">
        <v>546</v>
      </c>
      <c r="I47" s="15" t="str">
        <f>IF(Table_Styles[[#This Row],[Font Size]]&lt;&gt;"",Table_Styles[[#This Row],[Font Size]],IF(Table_Styles[[#This Row],[Font Size Default]]&lt;&gt;"",Table_Styles[[#This Row],[Font Size Default]],""))</f>
        <v>14px</v>
      </c>
      <c r="J47" s="34"/>
      <c r="K47" s="34">
        <f>Settings_Styling_Font_Weight_Body_Text</f>
        <v>300</v>
      </c>
      <c r="L47" s="15">
        <f>IF(Table_Styles[[#This Row],[Font Weight]]&lt;&gt;"",Table_Styles[[#This Row],[Font Weight]],IF(Table_Styles[[#This Row],[Font Weight Default]]&lt;&gt;"",Table_Styles[[#This Row],[Font Weight Default]],""))</f>
        <v>300</v>
      </c>
      <c r="M47" s="34"/>
      <c r="N47" s="34"/>
      <c r="O47" s="15" t="str">
        <f>IF(Table_Styles[[#This Row],[Colour]]&lt;&gt;"",Table_Styles[[#This Row],[Colour]],IF(Table_Styles[[#This Row],[Colour Default]]&lt;&gt;"",Table_Styles[[#This Row],[Colour Default]],""))</f>
        <v/>
      </c>
      <c r="P47" s="34"/>
      <c r="Q47" s="34"/>
      <c r="R47" s="15" t="str">
        <f>IF(Table_Styles[[#This Row],[Background]]&lt;&gt;"",Table_Styles[[#This Row],[Background]],IF(Table_Styles[[#This Row],[Background Default]]&lt;&gt;"",Table_Styles[[#This Row],[Background Default]],""))</f>
        <v/>
      </c>
      <c r="S47" s="34"/>
      <c r="T47" s="34"/>
      <c r="U47" s="15" t="str">
        <f>IF(Table_Styles[[#This Row],[Border]]&lt;&gt;"",Table_Styles[[#This Row],[Border]],IF(Table_Styles[[#This Row],[Border Default]]&lt;&gt;"",Table_Styles[[#This Row],[Border Default]],""))</f>
        <v/>
      </c>
      <c r="V47" s="34"/>
      <c r="W47" s="34">
        <f>Settings_Styling_Other_Default_Border_Radius</f>
        <v>0</v>
      </c>
      <c r="X47" s="15">
        <f>IF(Table_Styles[[#This Row],[Border Radius]]&lt;&gt;"",Table_Styles[[#This Row],[Border Radius]],IF(Table_Styles[[#This Row],[Border Radius Default]]&lt;&gt;"",Table_Styles[[#This Row],[Border Radius Default]],""))</f>
        <v>0</v>
      </c>
      <c r="Y47" s="34"/>
      <c r="Z47" s="36"/>
      <c r="AA47" s="15" t="str">
        <f>IF(Table_Styles[[#This Row],[MT]]&lt;&gt;"",Table_Styles[[#This Row],[MT]],IF(Table_Styles[[#This Row],[MT Default]]&lt;&gt;"",Table_Styles[[#This Row],[MT Default]],""))</f>
        <v/>
      </c>
      <c r="AB47" s="34"/>
      <c r="AC47" s="34"/>
      <c r="AD47" s="15" t="str">
        <f>IF(Table_Styles[[#This Row],[MR]]&lt;&gt;"",Table_Styles[[#This Row],[MR]],IF(Table_Styles[[#This Row],[MR Default]]&lt;&gt;"",Table_Styles[[#This Row],[MR Default]],""))</f>
        <v/>
      </c>
      <c r="AE47" s="34"/>
      <c r="AF47" s="34"/>
      <c r="AG47" s="15" t="str">
        <f>IF(Table_Styles[[#This Row],[MB]]&lt;&gt;"",Table_Styles[[#This Row],[MB]],IF(Table_Styles[[#This Row],[MB Default]]&lt;&gt;"",Table_Styles[[#This Row],[MB Default]],""))</f>
        <v/>
      </c>
      <c r="AH47" s="34"/>
      <c r="AI47" s="34"/>
      <c r="AJ47" s="15" t="str">
        <f>IF(Table_Styles[[#This Row],[ML]]&lt;&gt;"",Table_Styles[[#This Row],[ML]],IF(Table_Styles[[#This Row],[ML Default]]&lt;&gt;"",Table_Styles[[#This Row],[ML Default]],""))</f>
        <v/>
      </c>
      <c r="AK47" s="34"/>
      <c r="AL47" s="34" t="s">
        <v>510</v>
      </c>
      <c r="AM47" s="15" t="str">
        <f>IF(Table_Styles[[#This Row],[PT]]&lt;&gt;"",Table_Styles[[#This Row],[PT]],IF(Table_Styles[[#This Row],[PT Default]]&lt;&gt;"",Table_Styles[[#This Row],[PT Default]],""))</f>
        <v>15px</v>
      </c>
      <c r="AN47" s="34"/>
      <c r="AO47" s="87" t="s">
        <v>525</v>
      </c>
      <c r="AP47" s="15" t="str">
        <f>IF(Table_Styles[[#This Row],[PR]]&lt;&gt;"",Table_Styles[[#This Row],[PR]],IF(Table_Styles[[#This Row],[PR Default]]&lt;&gt;"",Table_Styles[[#This Row],[PR Default]],""))</f>
        <v>20px</v>
      </c>
      <c r="AQ47" s="34"/>
      <c r="AR47" s="34" t="s">
        <v>510</v>
      </c>
      <c r="AS47" s="15" t="str">
        <f>IF(Table_Styles[[#This Row],[PB]]&lt;&gt;"",Table_Styles[[#This Row],[PB]],IF(Table_Styles[[#This Row],[PB Default]]&lt;&gt;"",Table_Styles[[#This Row],[PB Default]],""))</f>
        <v>15px</v>
      </c>
      <c r="AT47" s="34"/>
      <c r="AU47" s="87" t="s">
        <v>525</v>
      </c>
      <c r="AV47" s="15" t="str">
        <f>IF(Table_Styles[[#This Row],[PL]]&lt;&gt;"",Table_Styles[[#This Row],[PL]],IF(Table_Styles[[#This Row],[PL Default]]&lt;&gt;"",Table_Styles[[#This Row],[PL Default]],""))</f>
        <v>20px</v>
      </c>
      <c r="AW47" s="34"/>
      <c r="AX47" s="34"/>
      <c r="AY47" s="15" t="str">
        <f>IF(Table_Styles[[#This Row],[BT]]&lt;&gt;"",Table_Styles[[#This Row],[BT]],IF(Table_Styles[[#This Row],[BT Default]]&lt;&gt;"",Table_Styles[[#This Row],[BT Default]],""))</f>
        <v/>
      </c>
      <c r="AZ47" s="34"/>
      <c r="BA47" s="34"/>
      <c r="BB47" s="15" t="str">
        <f>IF(Table_Styles[[#This Row],[BR]]&lt;&gt;"",Table_Styles[[#This Row],[BR]],IF(Table_Styles[[#This Row],[BR Default]]&lt;&gt;"",Table_Styles[[#This Row],[BR Default]],""))</f>
        <v/>
      </c>
      <c r="BC47" s="34"/>
      <c r="BD47" s="34"/>
      <c r="BE47" s="15" t="str">
        <f>IF(Table_Styles[[#This Row],[BB]]&lt;&gt;"",Table_Styles[[#This Row],[BB]],IF(Table_Styles[[#This Row],[BB Default]]&lt;&gt;"",Table_Styles[[#This Row],[BB Default]],""))</f>
        <v/>
      </c>
      <c r="BF47" s="34"/>
      <c r="BG47" s="34"/>
      <c r="BH47" s="15" t="str">
        <f>IF(Table_Styles[[#This Row],[BL]]&lt;&gt;"",Table_Styles[[#This Row],[BL]],IF(Table_Styles[[#This Row],[BL Default]]&lt;&gt;"",Table_Styles[[#This Row],[BL Default]],""))</f>
        <v/>
      </c>
      <c r="BI47" s="34"/>
      <c r="BJ47" s="34"/>
      <c r="BK47" s="15" t="str">
        <f>IF(Table_Styles[[#This Row],[Width]]&lt;&gt;"",Table_Styles[[#This Row],[Width]],IF(Table_Styles[[#This Row],[Width Default]]&lt;&gt;"",Table_Styles[[#This Row],[Width Default]],""))</f>
        <v/>
      </c>
      <c r="BL47" s="34"/>
      <c r="BM47" s="34"/>
      <c r="BN47" s="15" t="str">
        <f>IF(Table_Styles[[#This Row],[Height]]&lt;&gt;"",Table_Styles[[#This Row],[Height]],IF(Table_Styles[[#This Row],[Height Default]]&lt;&gt;"",Table_Styles[[#This Row],[Height Default]],""))</f>
        <v/>
      </c>
      <c r="BO47" s="15"/>
      <c r="BP47" s="15"/>
      <c r="BQ47" s="15" t="str">
        <f>IF(Table_Styles[[#This Row],[Top]]&lt;&gt;"",Table_Styles[[#This Row],[Top]],IF(Table_Styles[[#This Row],[Top Default]]&lt;&gt;"",Table_Styles[[#This Row],[Top Default]],""))</f>
        <v/>
      </c>
      <c r="BR47" s="15"/>
      <c r="BS47" s="15"/>
      <c r="BT47" s="15" t="str">
        <f>IF(Table_Styles[[#This Row],[Right]]&lt;&gt;"",Table_Styles[[#This Row],[Right]],IF(Table_Styles[[#This Row],[Right Default]]&lt;&gt;"",Table_Styles[[#This Row],[Right Default]],""))</f>
        <v/>
      </c>
      <c r="BU47" s="15"/>
      <c r="BV47" s="15"/>
      <c r="BW47" s="15" t="str">
        <f>IF(Table_Styles[[#This Row],[Bottom]]&lt;&gt;"",Table_Styles[[#This Row],[Bottom]],IF(Table_Styles[[#This Row],[Bottom Default]]&lt;&gt;"",Table_Styles[[#This Row],[Bottom Default]],""))</f>
        <v/>
      </c>
      <c r="BX47" s="15"/>
      <c r="BY47" s="15"/>
      <c r="BZ47" s="15" t="str">
        <f>IF(Table_Styles[[#This Row],[Left]]&lt;&gt;"",Table_Styles[[#This Row],[Left]],IF(Table_Styles[[#This Row],[Left Default]]&lt;&gt;"",Table_Styles[[#This Row],[Left Default]],""))</f>
        <v/>
      </c>
      <c r="CA47" s="34"/>
      <c r="CB47" s="17" t="str">
        <f>IF(AND(Table_Styles[[#This Row],[Selector]]&lt;&gt;"",Table_Styles[[#This Row],[Font Family Used]]&lt;&gt;"",Table_Styles[[#This Row],[Font Weight Used]]&lt;&gt;""),Table_Styles[[#This Row],[Font Family Used]]&amp;" "&amp;Table_Styles[[#This Row],[Font Weight Used]],"")</f>
        <v>Arvo 300</v>
      </c>
      <c r="CC47" s="17" t="str">
        <f ca="1">IF(AND(Table_Styles[[#This Row],[Selector]],COUNTIF(OFFSET(CC:CC,0,0,ROW()-1,1),"="&amp;Table_Styles[[#This Row],[Font]])=0),Table_Styles[[#This Row],[Font]],"")</f>
        <v/>
      </c>
      <c r="CD47" s="17" t="str">
        <f ca="1">IF(Table_Styles[[#This Row],[Unique Font]]&lt;&gt;"",
"{""fontFamily"":"""&amp;Table_Styles[[#This Row],[Font Family Used]]&amp;""",""fontWeight"":"&amp;Table_Styles[[#This Row],[Font Weight Used]]&amp;"}","")</f>
        <v/>
      </c>
      <c r="CE4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300;border-radius: 0;padding-top: 15px;padding-right: 20px;padding-bottom: 15px;padding-left: 20px</v>
      </c>
      <c r="CF47" s="17" t="str">
        <f>IF(AND(Table_Styles[[#This Row],[Selector]]&lt;&gt;"", Table_Styles[[#This Row],[Config Properties]]&lt;&gt;""),
Table_Styles[[#This Row],[Selector]]&amp;" { "&amp;Table_Styles[[#This Row],[Config Properties]]&amp;" }","")</f>
        <v>formly-field .repeating .btn { font-family: 'Arvo';font-size: 14px;font-weight: 300;border-radius: 0;padding-top: 15px;padding-right: 20px;padding-bottom: 15px;padding-left: 20px }</v>
      </c>
      <c r="CG47" s="17" t="str">
        <f xml:space="preserve">
SUBSTITUTE(SUBSTITUTE(SUBSTITUTE(SUBSTITUTE(SUBSTITUTE(SUBSTITUTE(SUBSTITUTE(SUBSTITUTE(Table_Styles[[#This Row],[Config]],
" {","{"),
"{ ","{"),
" }","}"),
"} ","}"),
" ,",","),
", ",","),
" :",":"),
": ",":")</f>
        <v>formly-field .repeating .btn{font-family:'Arvo';font-size:14px;font-weight:300;border-radius:0;padding-top:15px;padding-right:20px;padding-bottom:15px;padding-left:20px}</v>
      </c>
    </row>
    <row r="48" spans="2:85" ht="21" customHeight="1">
      <c r="B48" s="17" t="s">
        <v>606</v>
      </c>
      <c r="C48" s="37" t="s">
        <v>607</v>
      </c>
      <c r="D48" s="34"/>
      <c r="E48" s="34"/>
      <c r="F48" s="15"/>
      <c r="G48" s="34"/>
      <c r="H48" s="34"/>
      <c r="I48" s="15" t="str">
        <f>IF(Table_Styles[[#This Row],[Font Size]]&lt;&gt;"",Table_Styles[[#This Row],[Font Size]],IF(Table_Styles[[#This Row],[Font Size Default]]&lt;&gt;"",Table_Styles[[#This Row],[Font Size Default]],""))</f>
        <v/>
      </c>
      <c r="J48" s="34"/>
      <c r="K48" s="34"/>
      <c r="L48" s="15" t="str">
        <f>IF(Table_Styles[[#This Row],[Font Weight]]&lt;&gt;"",Table_Styles[[#This Row],[Font Weight]],IF(Table_Styles[[#This Row],[Font Weight Default]]&lt;&gt;"",Table_Styles[[#This Row],[Font Weight Default]],""))</f>
        <v/>
      </c>
      <c r="M48" s="34"/>
      <c r="N48" s="36" t="s">
        <v>398</v>
      </c>
      <c r="O48" s="15" t="str">
        <f>IF(Table_Styles[[#This Row],[Colour]]&lt;&gt;"",Table_Styles[[#This Row],[Colour]],IF(Table_Styles[[#This Row],[Colour Default]]&lt;&gt;"",Table_Styles[[#This Row],[Colour Default]],""))</f>
        <v>#FFFFFF</v>
      </c>
      <c r="P48" s="34"/>
      <c r="Q48" s="87" t="str">
        <f>Colour_Accent_1</f>
        <v>#006ac6</v>
      </c>
      <c r="R48" s="15" t="str">
        <f>IF(Table_Styles[[#This Row],[Background]]&lt;&gt;"",Table_Styles[[#This Row],[Background]],IF(Table_Styles[[#This Row],[Background Default]]&lt;&gt;"",Table_Styles[[#This Row],[Background Default]],""))</f>
        <v>#006ac6</v>
      </c>
      <c r="S48" s="34"/>
      <c r="T48" s="36" t="s">
        <v>554</v>
      </c>
      <c r="U48" s="15" t="str">
        <f>IF(Table_Styles[[#This Row],[Border]]&lt;&gt;"",Table_Styles[[#This Row],[Border]],IF(Table_Styles[[#This Row],[Border Default]]&lt;&gt;"",Table_Styles[[#This Row],[Border Default]],""))</f>
        <v>none</v>
      </c>
      <c r="V48" s="34"/>
      <c r="W48" s="34"/>
      <c r="X48" s="15" t="str">
        <f>IF(Table_Styles[[#This Row],[Border Radius]]&lt;&gt;"",Table_Styles[[#This Row],[Border Radius]],IF(Table_Styles[[#This Row],[Border Radius Default]]&lt;&gt;"",Table_Styles[[#This Row],[Border Radius Default]],""))</f>
        <v/>
      </c>
      <c r="Y48" s="34"/>
      <c r="Z48" s="36" t="s">
        <v>525</v>
      </c>
      <c r="AA48" s="15" t="str">
        <f>IF(Table_Styles[[#This Row],[MT]]&lt;&gt;"",Table_Styles[[#This Row],[MT]],IF(Table_Styles[[#This Row],[MT Default]]&lt;&gt;"",Table_Styles[[#This Row],[MT Default]],""))</f>
        <v>20px</v>
      </c>
      <c r="AB48" s="34"/>
      <c r="AC48" s="34"/>
      <c r="AD48" s="15" t="str">
        <f>IF(Table_Styles[[#This Row],[MR]]&lt;&gt;"",Table_Styles[[#This Row],[MR]],IF(Table_Styles[[#This Row],[MR Default]]&lt;&gt;"",Table_Styles[[#This Row],[MR Default]],""))</f>
        <v/>
      </c>
      <c r="AE48" s="34"/>
      <c r="AF48" s="34"/>
      <c r="AG48" s="15" t="str">
        <f>IF(Table_Styles[[#This Row],[MB]]&lt;&gt;"",Table_Styles[[#This Row],[MB]],IF(Table_Styles[[#This Row],[MB Default]]&lt;&gt;"",Table_Styles[[#This Row],[MB Default]],""))</f>
        <v/>
      </c>
      <c r="AH48" s="34"/>
      <c r="AI48" s="34"/>
      <c r="AJ48" s="15" t="str">
        <f>IF(Table_Styles[[#This Row],[ML]]&lt;&gt;"",Table_Styles[[#This Row],[ML]],IF(Table_Styles[[#This Row],[ML Default]]&lt;&gt;"",Table_Styles[[#This Row],[ML Default]],""))</f>
        <v/>
      </c>
      <c r="AK48" s="34"/>
      <c r="AL48" s="34"/>
      <c r="AM48" s="15" t="str">
        <f>IF(Table_Styles[[#This Row],[PT]]&lt;&gt;"",Table_Styles[[#This Row],[PT]],IF(Table_Styles[[#This Row],[PT Default]]&lt;&gt;"",Table_Styles[[#This Row],[PT Default]],""))</f>
        <v/>
      </c>
      <c r="AN48" s="34"/>
      <c r="AO48" s="34"/>
      <c r="AP48" s="15" t="str">
        <f>IF(Table_Styles[[#This Row],[PR]]&lt;&gt;"",Table_Styles[[#This Row],[PR]],IF(Table_Styles[[#This Row],[PR Default]]&lt;&gt;"",Table_Styles[[#This Row],[PR Default]],""))</f>
        <v/>
      </c>
      <c r="AQ48" s="34"/>
      <c r="AR48" s="34"/>
      <c r="AS48" s="15" t="str">
        <f>IF(Table_Styles[[#This Row],[PB]]&lt;&gt;"",Table_Styles[[#This Row],[PB]],IF(Table_Styles[[#This Row],[PB Default]]&lt;&gt;"",Table_Styles[[#This Row],[PB Default]],""))</f>
        <v/>
      </c>
      <c r="AT48" s="34"/>
      <c r="AU48" s="34"/>
      <c r="AV48" s="15" t="str">
        <f>IF(Table_Styles[[#This Row],[PL]]&lt;&gt;"",Table_Styles[[#This Row],[PL]],IF(Table_Styles[[#This Row],[PL Default]]&lt;&gt;"",Table_Styles[[#This Row],[PL Default]],""))</f>
        <v/>
      </c>
      <c r="AW48" s="34"/>
      <c r="AX48" s="34"/>
      <c r="AY48" s="15" t="str">
        <f>IF(Table_Styles[[#This Row],[BT]]&lt;&gt;"",Table_Styles[[#This Row],[BT]],IF(Table_Styles[[#This Row],[BT Default]]&lt;&gt;"",Table_Styles[[#This Row],[BT Default]],""))</f>
        <v/>
      </c>
      <c r="AZ48" s="34"/>
      <c r="BA48" s="34"/>
      <c r="BB48" s="15" t="str">
        <f>IF(Table_Styles[[#This Row],[BR]]&lt;&gt;"",Table_Styles[[#This Row],[BR]],IF(Table_Styles[[#This Row],[BR Default]]&lt;&gt;"",Table_Styles[[#This Row],[BR Default]],""))</f>
        <v/>
      </c>
      <c r="BC48" s="34"/>
      <c r="BD48" s="34"/>
      <c r="BE48" s="15" t="str">
        <f>IF(Table_Styles[[#This Row],[BB]]&lt;&gt;"",Table_Styles[[#This Row],[BB]],IF(Table_Styles[[#This Row],[BB Default]]&lt;&gt;"",Table_Styles[[#This Row],[BB Default]],""))</f>
        <v/>
      </c>
      <c r="BF48" s="34"/>
      <c r="BG48" s="34"/>
      <c r="BH48" s="15" t="str">
        <f>IF(Table_Styles[[#This Row],[BL]]&lt;&gt;"",Table_Styles[[#This Row],[BL]],IF(Table_Styles[[#This Row],[BL Default]]&lt;&gt;"",Table_Styles[[#This Row],[BL Default]],""))</f>
        <v/>
      </c>
      <c r="BI48" s="34"/>
      <c r="BJ48" s="34"/>
      <c r="BK48" s="15" t="str">
        <f>IF(Table_Styles[[#This Row],[Width]]&lt;&gt;"",Table_Styles[[#This Row],[Width]],IF(Table_Styles[[#This Row],[Width Default]]&lt;&gt;"",Table_Styles[[#This Row],[Width Default]],""))</f>
        <v/>
      </c>
      <c r="BL48" s="34"/>
      <c r="BM48" s="34"/>
      <c r="BN48" s="15" t="str">
        <f>IF(Table_Styles[[#This Row],[Height]]&lt;&gt;"",Table_Styles[[#This Row],[Height]],IF(Table_Styles[[#This Row],[Height Default]]&lt;&gt;"",Table_Styles[[#This Row],[Height Default]],""))</f>
        <v/>
      </c>
      <c r="BO48" s="15"/>
      <c r="BP48" s="15"/>
      <c r="BQ48" s="15" t="str">
        <f>IF(Table_Styles[[#This Row],[Top]]&lt;&gt;"",Table_Styles[[#This Row],[Top]],IF(Table_Styles[[#This Row],[Top Default]]&lt;&gt;"",Table_Styles[[#This Row],[Top Default]],""))</f>
        <v/>
      </c>
      <c r="BR48" s="15"/>
      <c r="BS48" s="15"/>
      <c r="BT48" s="15" t="str">
        <f>IF(Table_Styles[[#This Row],[Right]]&lt;&gt;"",Table_Styles[[#This Row],[Right]],IF(Table_Styles[[#This Row],[Right Default]]&lt;&gt;"",Table_Styles[[#This Row],[Right Default]],""))</f>
        <v/>
      </c>
      <c r="BU48" s="15"/>
      <c r="BV48" s="15"/>
      <c r="BW48" s="15" t="str">
        <f>IF(Table_Styles[[#This Row],[Bottom]]&lt;&gt;"",Table_Styles[[#This Row],[Bottom]],IF(Table_Styles[[#This Row],[Bottom Default]]&lt;&gt;"",Table_Styles[[#This Row],[Bottom Default]],""))</f>
        <v/>
      </c>
      <c r="BX48" s="15"/>
      <c r="BY48" s="15"/>
      <c r="BZ48" s="15" t="str">
        <f>IF(Table_Styles[[#This Row],[Left]]&lt;&gt;"",Table_Styles[[#This Row],[Left]],IF(Table_Styles[[#This Row],[Left Default]]&lt;&gt;"",Table_Styles[[#This Row],[Left Default]],""))</f>
        <v/>
      </c>
      <c r="CA48" s="34"/>
      <c r="CB48" s="17" t="str">
        <f>IF(AND(Table_Styles[[#This Row],[Selector]]&lt;&gt;"",Table_Styles[[#This Row],[Font Family Used]]&lt;&gt;"",Table_Styles[[#This Row],[Font Weight Used]]&lt;&gt;""),Table_Styles[[#This Row],[Font Family Used]]&amp;" "&amp;Table_Styles[[#This Row],[Font Weight Used]],"")</f>
        <v/>
      </c>
      <c r="CC48" s="17" t="str">
        <f ca="1">IF(AND(Table_Styles[[#This Row],[Selector]],COUNTIF(OFFSET(CC:CC,0,0,ROW()-1,1),"="&amp;Table_Styles[[#This Row],[Font]])=0),Table_Styles[[#This Row],[Font]],"")</f>
        <v/>
      </c>
      <c r="CD48" s="17" t="str">
        <f ca="1">IF(Table_Styles[[#This Row],[Unique Font]]&lt;&gt;"",
"{""fontFamily"":"""&amp;Table_Styles[[#This Row],[Font Family Used]]&amp;""",""fontWeight"":"&amp;Table_Styles[[#This Row],[Font Weight Used]]&amp;"}","")</f>
        <v/>
      </c>
      <c r="CE4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none;margin-top: 20px</v>
      </c>
      <c r="CF48" s="17" t="str">
        <f>IF(AND(Table_Styles[[#This Row],[Selector]]&lt;&gt;"", Table_Styles[[#This Row],[Config Properties]]&lt;&gt;""),
Table_Styles[[#This Row],[Selector]]&amp;" { "&amp;Table_Styles[[#This Row],[Config Properties]]&amp;" }","")</f>
        <v>formly-field .repeating .btn.btn-add-item { color: #FFFFFF;background: #006ac6;border: none;margin-top: 20px }</v>
      </c>
      <c r="CG48" s="17" t="str">
        <f xml:space="preserve">
SUBSTITUTE(SUBSTITUTE(SUBSTITUTE(SUBSTITUTE(SUBSTITUTE(SUBSTITUTE(SUBSTITUTE(SUBSTITUTE(Table_Styles[[#This Row],[Config]],
" {","{"),
"{ ","{"),
" }","}"),
"} ","}"),
" ,",","),
", ",","),
" :",":"),
": ",":")</f>
        <v>formly-field .repeating .btn.btn-add-item{color:#FFFFFF;background:#006ac6;border:none;margin-top:20px}</v>
      </c>
    </row>
    <row r="49" spans="2:85" ht="21" customHeight="1">
      <c r="B49" s="17" t="s">
        <v>608</v>
      </c>
      <c r="C49" s="37" t="s">
        <v>609</v>
      </c>
      <c r="D49" s="34"/>
      <c r="E49" s="34"/>
      <c r="F49" s="15" t="str">
        <f>IF(Table_Styles[[#This Row],[Font Family]]&lt;&gt;"",Table_Styles[[#This Row],[Font Family]],IF(Table_Styles[[#This Row],[Font Family Default]]&lt;&gt;"",Table_Styles[[#This Row],[Font Family Default]],""))</f>
        <v/>
      </c>
      <c r="G49" s="34"/>
      <c r="H49" s="34"/>
      <c r="I49" s="15" t="str">
        <f>IF(Table_Styles[[#This Row],[Font Size]]&lt;&gt;"",Table_Styles[[#This Row],[Font Size]],IF(Table_Styles[[#This Row],[Font Size Default]]&lt;&gt;"",Table_Styles[[#This Row],[Font Size Default]],""))</f>
        <v/>
      </c>
      <c r="J49" s="34"/>
      <c r="K49" s="34"/>
      <c r="L49" s="15" t="str">
        <f>IF(Table_Styles[[#This Row],[Font Weight]]&lt;&gt;"",Table_Styles[[#This Row],[Font Weight]],IF(Table_Styles[[#This Row],[Font Weight Default]]&lt;&gt;"",Table_Styles[[#This Row],[Font Weight Default]],""))</f>
        <v/>
      </c>
      <c r="M49" s="34"/>
      <c r="N49" s="36" t="s">
        <v>398</v>
      </c>
      <c r="O49" s="15" t="str">
        <f>IF(Table_Styles[[#This Row],[Colour]]&lt;&gt;"",Table_Styles[[#This Row],[Colour]],IF(Table_Styles[[#This Row],[Colour Default]]&lt;&gt;"",Table_Styles[[#This Row],[Colour Default]],""))</f>
        <v>#FFFFFF</v>
      </c>
      <c r="P49" s="34"/>
      <c r="Q49" s="87" t="str">
        <f>Colour_Accent_1</f>
        <v>#006ac6</v>
      </c>
      <c r="R49" s="15" t="str">
        <f>IF(Table_Styles[[#This Row],[Background]]&lt;&gt;"",Table_Styles[[#This Row],[Background]],IF(Table_Styles[[#This Row],[Background Default]]&lt;&gt;"",Table_Styles[[#This Row],[Background Default]],""))</f>
        <v>#006ac6</v>
      </c>
      <c r="S49" s="34"/>
      <c r="T49" s="36" t="s">
        <v>554</v>
      </c>
      <c r="U49" s="15" t="str">
        <f>IF(Table_Styles[[#This Row],[Border]]&lt;&gt;"",Table_Styles[[#This Row],[Border]],IF(Table_Styles[[#This Row],[Border Default]]&lt;&gt;"",Table_Styles[[#This Row],[Border Default]],""))</f>
        <v>none</v>
      </c>
      <c r="V49" s="34"/>
      <c r="W49" s="34"/>
      <c r="X49" s="15" t="str">
        <f>IF(Table_Styles[[#This Row],[Border Radius]]&lt;&gt;"",Table_Styles[[#This Row],[Border Radius]],IF(Table_Styles[[#This Row],[Border Radius Default]]&lt;&gt;"",Table_Styles[[#This Row],[Border Radius Default]],""))</f>
        <v/>
      </c>
      <c r="Y49" s="34"/>
      <c r="Z49" s="34"/>
      <c r="AA49" s="15" t="str">
        <f>IF(Table_Styles[[#This Row],[MT]]&lt;&gt;"",Table_Styles[[#This Row],[MT]],IF(Table_Styles[[#This Row],[MT Default]]&lt;&gt;"",Table_Styles[[#This Row],[MT Default]],""))</f>
        <v/>
      </c>
      <c r="AB49" s="34"/>
      <c r="AC49" s="34"/>
      <c r="AD49" s="15" t="str">
        <f>IF(Table_Styles[[#This Row],[MR]]&lt;&gt;"",Table_Styles[[#This Row],[MR]],IF(Table_Styles[[#This Row],[MR Default]]&lt;&gt;"",Table_Styles[[#This Row],[MR Default]],""))</f>
        <v/>
      </c>
      <c r="AE49" s="34"/>
      <c r="AF49" s="34"/>
      <c r="AG49" s="15" t="str">
        <f>IF(Table_Styles[[#This Row],[MB]]&lt;&gt;"",Table_Styles[[#This Row],[MB]],IF(Table_Styles[[#This Row],[MB Default]]&lt;&gt;"",Table_Styles[[#This Row],[MB Default]],""))</f>
        <v/>
      </c>
      <c r="AH49" s="34"/>
      <c r="AI49" s="34"/>
      <c r="AJ49" s="15" t="str">
        <f>IF(Table_Styles[[#This Row],[ML]]&lt;&gt;"",Table_Styles[[#This Row],[ML]],IF(Table_Styles[[#This Row],[ML Default]]&lt;&gt;"",Table_Styles[[#This Row],[ML Default]],""))</f>
        <v/>
      </c>
      <c r="AK49" s="34"/>
      <c r="AL49" s="34"/>
      <c r="AM49" s="15" t="str">
        <f>IF(Table_Styles[[#This Row],[PT]]&lt;&gt;"",Table_Styles[[#This Row],[PT]],IF(Table_Styles[[#This Row],[PT Default]]&lt;&gt;"",Table_Styles[[#This Row],[PT Default]],""))</f>
        <v/>
      </c>
      <c r="AN49" s="34"/>
      <c r="AO49" s="34"/>
      <c r="AP49" s="15" t="str">
        <f>IF(Table_Styles[[#This Row],[PR]]&lt;&gt;"",Table_Styles[[#This Row],[PR]],IF(Table_Styles[[#This Row],[PR Default]]&lt;&gt;"",Table_Styles[[#This Row],[PR Default]],""))</f>
        <v/>
      </c>
      <c r="AQ49" s="34"/>
      <c r="AR49" s="34"/>
      <c r="AS49" s="15" t="str">
        <f>IF(Table_Styles[[#This Row],[PB]]&lt;&gt;"",Table_Styles[[#This Row],[PB]],IF(Table_Styles[[#This Row],[PB Default]]&lt;&gt;"",Table_Styles[[#This Row],[PB Default]],""))</f>
        <v/>
      </c>
      <c r="AT49" s="34"/>
      <c r="AU49" s="34"/>
      <c r="AV49" s="15" t="str">
        <f>IF(Table_Styles[[#This Row],[PL]]&lt;&gt;"",Table_Styles[[#This Row],[PL]],IF(Table_Styles[[#This Row],[PL Default]]&lt;&gt;"",Table_Styles[[#This Row],[PL Default]],""))</f>
        <v/>
      </c>
      <c r="AW49" s="34"/>
      <c r="AX49" s="34"/>
      <c r="AY49" s="15" t="str">
        <f>IF(Table_Styles[[#This Row],[BT]]&lt;&gt;"",Table_Styles[[#This Row],[BT]],IF(Table_Styles[[#This Row],[BT Default]]&lt;&gt;"",Table_Styles[[#This Row],[BT Default]],""))</f>
        <v/>
      </c>
      <c r="AZ49" s="34"/>
      <c r="BA49" s="34"/>
      <c r="BB49" s="15" t="str">
        <f>IF(Table_Styles[[#This Row],[BR]]&lt;&gt;"",Table_Styles[[#This Row],[BR]],IF(Table_Styles[[#This Row],[BR Default]]&lt;&gt;"",Table_Styles[[#This Row],[BR Default]],""))</f>
        <v/>
      </c>
      <c r="BC49" s="34"/>
      <c r="BD49" s="34"/>
      <c r="BE49" s="15" t="str">
        <f>IF(Table_Styles[[#This Row],[BB]]&lt;&gt;"",Table_Styles[[#This Row],[BB]],IF(Table_Styles[[#This Row],[BB Default]]&lt;&gt;"",Table_Styles[[#This Row],[BB Default]],""))</f>
        <v/>
      </c>
      <c r="BF49" s="34"/>
      <c r="BG49" s="34"/>
      <c r="BH49" s="15" t="str">
        <f>IF(Table_Styles[[#This Row],[BL]]&lt;&gt;"",Table_Styles[[#This Row],[BL]],IF(Table_Styles[[#This Row],[BL Default]]&lt;&gt;"",Table_Styles[[#This Row],[BL Default]],""))</f>
        <v/>
      </c>
      <c r="BI49" s="34"/>
      <c r="BJ49" s="34"/>
      <c r="BK49" s="15" t="str">
        <f>IF(Table_Styles[[#This Row],[Width]]&lt;&gt;"",Table_Styles[[#This Row],[Width]],IF(Table_Styles[[#This Row],[Width Default]]&lt;&gt;"",Table_Styles[[#This Row],[Width Default]],""))</f>
        <v/>
      </c>
      <c r="BL49" s="34"/>
      <c r="BM49" s="34"/>
      <c r="BN49" s="15" t="str">
        <f>IF(Table_Styles[[#This Row],[Height]]&lt;&gt;"",Table_Styles[[#This Row],[Height]],IF(Table_Styles[[#This Row],[Height Default]]&lt;&gt;"",Table_Styles[[#This Row],[Height Default]],""))</f>
        <v/>
      </c>
      <c r="BO49" s="15"/>
      <c r="BP49" s="15"/>
      <c r="BQ49" s="15" t="str">
        <f>IF(Table_Styles[[#This Row],[Top]]&lt;&gt;"",Table_Styles[[#This Row],[Top]],IF(Table_Styles[[#This Row],[Top Default]]&lt;&gt;"",Table_Styles[[#This Row],[Top Default]],""))</f>
        <v/>
      </c>
      <c r="BR49" s="15"/>
      <c r="BS49" s="15"/>
      <c r="BT49" s="15" t="str">
        <f>IF(Table_Styles[[#This Row],[Right]]&lt;&gt;"",Table_Styles[[#This Row],[Right]],IF(Table_Styles[[#This Row],[Right Default]]&lt;&gt;"",Table_Styles[[#This Row],[Right Default]],""))</f>
        <v/>
      </c>
      <c r="BU49" s="15"/>
      <c r="BV49" s="15"/>
      <c r="BW49" s="15" t="str">
        <f>IF(Table_Styles[[#This Row],[Bottom]]&lt;&gt;"",Table_Styles[[#This Row],[Bottom]],IF(Table_Styles[[#This Row],[Bottom Default]]&lt;&gt;"",Table_Styles[[#This Row],[Bottom Default]],""))</f>
        <v/>
      </c>
      <c r="BX49" s="15"/>
      <c r="BY49" s="15"/>
      <c r="BZ49" s="15" t="str">
        <f>IF(Table_Styles[[#This Row],[Left]]&lt;&gt;"",Table_Styles[[#This Row],[Left]],IF(Table_Styles[[#This Row],[Left Default]]&lt;&gt;"",Table_Styles[[#This Row],[Left Default]],""))</f>
        <v/>
      </c>
      <c r="CA49" s="34"/>
      <c r="CB49" s="17" t="str">
        <f>IF(AND(Table_Styles[[#This Row],[Selector]]&lt;&gt;"",Table_Styles[[#This Row],[Font Family Used]]&lt;&gt;"",Table_Styles[[#This Row],[Font Weight Used]]&lt;&gt;""),Table_Styles[[#This Row],[Font Family Used]]&amp;" "&amp;Table_Styles[[#This Row],[Font Weight Used]],"")</f>
        <v/>
      </c>
      <c r="CC49" s="17" t="str">
        <f ca="1">IF(AND(Table_Styles[[#This Row],[Selector]],COUNTIF(OFFSET(CC:CC,0,0,ROW()-1,1),"="&amp;Table_Styles[[#This Row],[Font]])=0),Table_Styles[[#This Row],[Font]],"")</f>
        <v/>
      </c>
      <c r="CD49" s="17" t="str">
        <f ca="1">IF(Table_Styles[[#This Row],[Unique Font]]&lt;&gt;"",
"{""fontFamily"":"""&amp;Table_Styles[[#This Row],[Font Family Used]]&amp;""",""fontWeight"":"&amp;Table_Styles[[#This Row],[Font Weight Used]]&amp;"}","")</f>
        <v/>
      </c>
      <c r="CE4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49" s="17" t="str">
        <f>IF(AND(Table_Styles[[#This Row],[Selector]]&lt;&gt;"", Table_Styles[[#This Row],[Config Properties]]&lt;&gt;""),
Table_Styles[[#This Row],[Selector]]&amp;" { "&amp;Table_Styles[[#This Row],[Config Properties]]&amp;" }","")</f>
        <v>formly-field .repeating .btn.btn-add-item:hover { color: #FFFFFF;background: #006ac6;border: none }</v>
      </c>
      <c r="CG49" s="17" t="str">
        <f xml:space="preserve">
SUBSTITUTE(SUBSTITUTE(SUBSTITUTE(SUBSTITUTE(SUBSTITUTE(SUBSTITUTE(SUBSTITUTE(SUBSTITUTE(Table_Styles[[#This Row],[Config]],
" {","{"),
"{ ","{"),
" }","}"),
"} ","}"),
" ,",","),
", ",","),
" :",":"),
": ",":")</f>
        <v>formly-field .repeating .btn.btn-add-item:hover{color:#FFFFFF;background:#006ac6;border:none}</v>
      </c>
    </row>
    <row r="50" spans="2:85" ht="21" customHeight="1">
      <c r="B50" s="17" t="s">
        <v>610</v>
      </c>
      <c r="C50" s="37" t="s">
        <v>611</v>
      </c>
      <c r="D50" s="34"/>
      <c r="E50" s="34"/>
      <c r="F50" s="15" t="str">
        <f>IF(Table_Styles[[#This Row],[Font Family]]&lt;&gt;"",Table_Styles[[#This Row],[Font Family]],IF(Table_Styles[[#This Row],[Font Family Default]]&lt;&gt;"",Table_Styles[[#This Row],[Font Family Default]],""))</f>
        <v/>
      </c>
      <c r="G50" s="34"/>
      <c r="H50" s="34"/>
      <c r="I50" s="15" t="str">
        <f>IF(Table_Styles[[#This Row],[Font Size]]&lt;&gt;"",Table_Styles[[#This Row],[Font Size]],IF(Table_Styles[[#This Row],[Font Size Default]]&lt;&gt;"",Table_Styles[[#This Row],[Font Size Default]],""))</f>
        <v/>
      </c>
      <c r="J50" s="34"/>
      <c r="K50" s="34"/>
      <c r="L50" s="15" t="str">
        <f>IF(Table_Styles[[#This Row],[Font Weight]]&lt;&gt;"",Table_Styles[[#This Row],[Font Weight]],IF(Table_Styles[[#This Row],[Font Weight Default]]&lt;&gt;"",Table_Styles[[#This Row],[Font Weight Default]],""))</f>
        <v/>
      </c>
      <c r="M50" s="34"/>
      <c r="N50" s="36" t="s">
        <v>398</v>
      </c>
      <c r="O50" s="15" t="str">
        <f>IF(Table_Styles[[#This Row],[Colour]]&lt;&gt;"",Table_Styles[[#This Row],[Colour]],IF(Table_Styles[[#This Row],[Colour Default]]&lt;&gt;"",Table_Styles[[#This Row],[Colour Default]],""))</f>
        <v>#FFFFFF</v>
      </c>
      <c r="P50" s="34"/>
      <c r="Q50" s="87" t="str">
        <f>Colour_Accent_1</f>
        <v>#006ac6</v>
      </c>
      <c r="R50" s="15" t="str">
        <f>IF(Table_Styles[[#This Row],[Background]]&lt;&gt;"",Table_Styles[[#This Row],[Background]],IF(Table_Styles[[#This Row],[Background Default]]&lt;&gt;"",Table_Styles[[#This Row],[Background Default]],""))</f>
        <v>#006ac6</v>
      </c>
      <c r="S50" s="34"/>
      <c r="T50" s="36" t="s">
        <v>554</v>
      </c>
      <c r="U50" s="15" t="str">
        <f>IF(Table_Styles[[#This Row],[Border]]&lt;&gt;"",Table_Styles[[#This Row],[Border]],IF(Table_Styles[[#This Row],[Border Default]]&lt;&gt;"",Table_Styles[[#This Row],[Border Default]],""))</f>
        <v>none</v>
      </c>
      <c r="V50" s="34"/>
      <c r="W50" s="34"/>
      <c r="X50" s="15" t="str">
        <f>IF(Table_Styles[[#This Row],[Border Radius]]&lt;&gt;"",Table_Styles[[#This Row],[Border Radius]],IF(Table_Styles[[#This Row],[Border Radius Default]]&lt;&gt;"",Table_Styles[[#This Row],[Border Radius Default]],""))</f>
        <v/>
      </c>
      <c r="Y50" s="34"/>
      <c r="Z50" s="34"/>
      <c r="AA50" s="15" t="str">
        <f>IF(Table_Styles[[#This Row],[MT]]&lt;&gt;"",Table_Styles[[#This Row],[MT]],IF(Table_Styles[[#This Row],[MT Default]]&lt;&gt;"",Table_Styles[[#This Row],[MT Default]],""))</f>
        <v/>
      </c>
      <c r="AB50" s="34"/>
      <c r="AC50" s="34"/>
      <c r="AD50" s="15" t="str">
        <f>IF(Table_Styles[[#This Row],[MR]]&lt;&gt;"",Table_Styles[[#This Row],[MR]],IF(Table_Styles[[#This Row],[MR Default]]&lt;&gt;"",Table_Styles[[#This Row],[MR Default]],""))</f>
        <v/>
      </c>
      <c r="AE50" s="34"/>
      <c r="AF50" s="34"/>
      <c r="AG50" s="15" t="str">
        <f>IF(Table_Styles[[#This Row],[MB]]&lt;&gt;"",Table_Styles[[#This Row],[MB]],IF(Table_Styles[[#This Row],[MB Default]]&lt;&gt;"",Table_Styles[[#This Row],[MB Default]],""))</f>
        <v/>
      </c>
      <c r="AH50" s="34"/>
      <c r="AI50" s="34"/>
      <c r="AJ50" s="15" t="str">
        <f>IF(Table_Styles[[#This Row],[ML]]&lt;&gt;"",Table_Styles[[#This Row],[ML]],IF(Table_Styles[[#This Row],[ML Default]]&lt;&gt;"",Table_Styles[[#This Row],[ML Default]],""))</f>
        <v/>
      </c>
      <c r="AK50" s="34"/>
      <c r="AL50" s="34"/>
      <c r="AM50" s="15" t="str">
        <f>IF(Table_Styles[[#This Row],[PT]]&lt;&gt;"",Table_Styles[[#This Row],[PT]],IF(Table_Styles[[#This Row],[PT Default]]&lt;&gt;"",Table_Styles[[#This Row],[PT Default]],""))</f>
        <v/>
      </c>
      <c r="AN50" s="34"/>
      <c r="AO50" s="34"/>
      <c r="AP50" s="15" t="str">
        <f>IF(Table_Styles[[#This Row],[PR]]&lt;&gt;"",Table_Styles[[#This Row],[PR]],IF(Table_Styles[[#This Row],[PR Default]]&lt;&gt;"",Table_Styles[[#This Row],[PR Default]],""))</f>
        <v/>
      </c>
      <c r="AQ50" s="34"/>
      <c r="AR50" s="34"/>
      <c r="AS50" s="15" t="str">
        <f>IF(Table_Styles[[#This Row],[PB]]&lt;&gt;"",Table_Styles[[#This Row],[PB]],IF(Table_Styles[[#This Row],[PB Default]]&lt;&gt;"",Table_Styles[[#This Row],[PB Default]],""))</f>
        <v/>
      </c>
      <c r="AT50" s="34"/>
      <c r="AU50" s="34"/>
      <c r="AV50" s="15" t="str">
        <f>IF(Table_Styles[[#This Row],[PL]]&lt;&gt;"",Table_Styles[[#This Row],[PL]],IF(Table_Styles[[#This Row],[PL Default]]&lt;&gt;"",Table_Styles[[#This Row],[PL Default]],""))</f>
        <v/>
      </c>
      <c r="AW50" s="34"/>
      <c r="AX50" s="34"/>
      <c r="AY50" s="15" t="str">
        <f>IF(Table_Styles[[#This Row],[BT]]&lt;&gt;"",Table_Styles[[#This Row],[BT]],IF(Table_Styles[[#This Row],[BT Default]]&lt;&gt;"",Table_Styles[[#This Row],[BT Default]],""))</f>
        <v/>
      </c>
      <c r="AZ50" s="34"/>
      <c r="BA50" s="34"/>
      <c r="BB50" s="15" t="str">
        <f>IF(Table_Styles[[#This Row],[BR]]&lt;&gt;"",Table_Styles[[#This Row],[BR]],IF(Table_Styles[[#This Row],[BR Default]]&lt;&gt;"",Table_Styles[[#This Row],[BR Default]],""))</f>
        <v/>
      </c>
      <c r="BC50" s="34"/>
      <c r="BD50" s="34"/>
      <c r="BE50" s="15" t="str">
        <f>IF(Table_Styles[[#This Row],[BB]]&lt;&gt;"",Table_Styles[[#This Row],[BB]],IF(Table_Styles[[#This Row],[BB Default]]&lt;&gt;"",Table_Styles[[#This Row],[BB Default]],""))</f>
        <v/>
      </c>
      <c r="BF50" s="34"/>
      <c r="BG50" s="34"/>
      <c r="BH50" s="15" t="str">
        <f>IF(Table_Styles[[#This Row],[BL]]&lt;&gt;"",Table_Styles[[#This Row],[BL]],IF(Table_Styles[[#This Row],[BL Default]]&lt;&gt;"",Table_Styles[[#This Row],[BL Default]],""))</f>
        <v/>
      </c>
      <c r="BI50" s="34"/>
      <c r="BJ50" s="34"/>
      <c r="BK50" s="15" t="str">
        <f>IF(Table_Styles[[#This Row],[Width]]&lt;&gt;"",Table_Styles[[#This Row],[Width]],IF(Table_Styles[[#This Row],[Width Default]]&lt;&gt;"",Table_Styles[[#This Row],[Width Default]],""))</f>
        <v/>
      </c>
      <c r="BL50" s="34"/>
      <c r="BM50" s="34"/>
      <c r="BN50" s="15" t="str">
        <f>IF(Table_Styles[[#This Row],[Height]]&lt;&gt;"",Table_Styles[[#This Row],[Height]],IF(Table_Styles[[#This Row],[Height Default]]&lt;&gt;"",Table_Styles[[#This Row],[Height Default]],""))</f>
        <v/>
      </c>
      <c r="BO50" s="15"/>
      <c r="BP50" s="15"/>
      <c r="BQ50" s="15" t="str">
        <f>IF(Table_Styles[[#This Row],[Top]]&lt;&gt;"",Table_Styles[[#This Row],[Top]],IF(Table_Styles[[#This Row],[Top Default]]&lt;&gt;"",Table_Styles[[#This Row],[Top Default]],""))</f>
        <v/>
      </c>
      <c r="BR50" s="15"/>
      <c r="BS50" s="15"/>
      <c r="BT50" s="15" t="str">
        <f>IF(Table_Styles[[#This Row],[Right]]&lt;&gt;"",Table_Styles[[#This Row],[Right]],IF(Table_Styles[[#This Row],[Right Default]]&lt;&gt;"",Table_Styles[[#This Row],[Right Default]],""))</f>
        <v/>
      </c>
      <c r="BU50" s="15"/>
      <c r="BV50" s="15"/>
      <c r="BW50" s="15" t="str">
        <f>IF(Table_Styles[[#This Row],[Bottom]]&lt;&gt;"",Table_Styles[[#This Row],[Bottom]],IF(Table_Styles[[#This Row],[Bottom Default]]&lt;&gt;"",Table_Styles[[#This Row],[Bottom Default]],""))</f>
        <v/>
      </c>
      <c r="BX50" s="15"/>
      <c r="BY50" s="15"/>
      <c r="BZ50" s="15" t="str">
        <f>IF(Table_Styles[[#This Row],[Left]]&lt;&gt;"",Table_Styles[[#This Row],[Left]],IF(Table_Styles[[#This Row],[Left Default]]&lt;&gt;"",Table_Styles[[#This Row],[Left Default]],""))</f>
        <v/>
      </c>
      <c r="CA50" s="34"/>
      <c r="CB50" s="17" t="str">
        <f>IF(AND(Table_Styles[[#This Row],[Selector]]&lt;&gt;"",Table_Styles[[#This Row],[Font Family Used]]&lt;&gt;"",Table_Styles[[#This Row],[Font Weight Used]]&lt;&gt;""),Table_Styles[[#This Row],[Font Family Used]]&amp;" "&amp;Table_Styles[[#This Row],[Font Weight Used]],"")</f>
        <v/>
      </c>
      <c r="CC50" s="17" t="str">
        <f ca="1">IF(AND(Table_Styles[[#This Row],[Selector]],COUNTIF(OFFSET(CC:CC,0,0,ROW()-1,1),"="&amp;Table_Styles[[#This Row],[Font]])=0),Table_Styles[[#This Row],[Font]],"")</f>
        <v/>
      </c>
      <c r="CD50" s="17" t="str">
        <f ca="1">IF(Table_Styles[[#This Row],[Unique Font]]&lt;&gt;"",
"{""fontFamily"":"""&amp;Table_Styles[[#This Row],[Font Family Used]]&amp;""",""fontWeight"":"&amp;Table_Styles[[#This Row],[Font Weight Used]]&amp;"}","")</f>
        <v/>
      </c>
      <c r="CE5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50" s="17" t="str">
        <f>IF(AND(Table_Styles[[#This Row],[Selector]]&lt;&gt;"", Table_Styles[[#This Row],[Config Properties]]&lt;&gt;""),
Table_Styles[[#This Row],[Selector]]&amp;" { "&amp;Table_Styles[[#This Row],[Config Properties]]&amp;" }","")</f>
        <v>formly-field .repeating .btn.btn-add-item:active { color: #FFFFFF;background: #006ac6;border: none }</v>
      </c>
      <c r="CG50" s="17" t="str">
        <f xml:space="preserve">
SUBSTITUTE(SUBSTITUTE(SUBSTITUTE(SUBSTITUTE(SUBSTITUTE(SUBSTITUTE(SUBSTITUTE(SUBSTITUTE(Table_Styles[[#This Row],[Config]],
" {","{"),
"{ ","{"),
" }","}"),
"} ","}"),
" ,",","),
", ",","),
" :",":"),
": ",":")</f>
        <v>formly-field .repeating .btn.btn-add-item:active{color:#FFFFFF;background:#006ac6;border:none}</v>
      </c>
    </row>
    <row r="51" spans="2:85" ht="21" customHeight="1">
      <c r="B51" s="91" t="s">
        <v>612</v>
      </c>
      <c r="C51" s="37" t="s">
        <v>613</v>
      </c>
      <c r="D51" s="34"/>
      <c r="E51" s="34"/>
      <c r="F51" s="15" t="str">
        <f>IF(Table_Styles[[#This Row],[Font Family]]&lt;&gt;"",Table_Styles[[#This Row],[Font Family]],IF(Table_Styles[[#This Row],[Font Family Default]]&lt;&gt;"",Table_Styles[[#This Row],[Font Family Default]],""))</f>
        <v/>
      </c>
      <c r="G51" s="34"/>
      <c r="H51" s="88" t="s">
        <v>546</v>
      </c>
      <c r="I51" s="15" t="str">
        <f>IF(Table_Styles[[#This Row],[Font Size]]&lt;&gt;"",Table_Styles[[#This Row],[Font Size]],IF(Table_Styles[[#This Row],[Font Size Default]]&lt;&gt;"",Table_Styles[[#This Row],[Font Size Default]],""))</f>
        <v>14px</v>
      </c>
      <c r="J51" s="34"/>
      <c r="K51" s="34"/>
      <c r="L51" s="15" t="str">
        <f>IF(Table_Styles[[#This Row],[Font Weight]]&lt;&gt;"",Table_Styles[[#This Row],[Font Weight]],IF(Table_Styles[[#This Row],[Font Weight Default]]&lt;&gt;"",Table_Styles[[#This Row],[Font Weight Default]],""))</f>
        <v/>
      </c>
      <c r="M51" s="34"/>
      <c r="N51" s="34"/>
      <c r="O51" s="15" t="str">
        <f>IF(Table_Styles[[#This Row],[Colour]]&lt;&gt;"",Table_Styles[[#This Row],[Colour]],IF(Table_Styles[[#This Row],[Colour Default]]&lt;&gt;"",Table_Styles[[#This Row],[Colour Default]],""))</f>
        <v/>
      </c>
      <c r="P51" s="34"/>
      <c r="Q51" s="34"/>
      <c r="R51" s="15" t="str">
        <f>IF(Table_Styles[[#This Row],[Background]]&lt;&gt;"",Table_Styles[[#This Row],[Background]],IF(Table_Styles[[#This Row],[Background Default]]&lt;&gt;"",Table_Styles[[#This Row],[Background Default]],""))</f>
        <v/>
      </c>
      <c r="S51" s="34"/>
      <c r="T51" s="34"/>
      <c r="U51" s="15" t="str">
        <f>IF(Table_Styles[[#This Row],[Border]]&lt;&gt;"",Table_Styles[[#This Row],[Border]],IF(Table_Styles[[#This Row],[Border Default]]&lt;&gt;"",Table_Styles[[#This Row],[Border Default]],""))</f>
        <v/>
      </c>
      <c r="V51" s="34"/>
      <c r="W51" s="34"/>
      <c r="X51" s="15" t="str">
        <f>IF(Table_Styles[[#This Row],[Border Radius]]&lt;&gt;"",Table_Styles[[#This Row],[Border Radius]],IF(Table_Styles[[#This Row],[Border Radius Default]]&lt;&gt;"",Table_Styles[[#This Row],[Border Radius Default]],""))</f>
        <v/>
      </c>
      <c r="Y51" s="34"/>
      <c r="Z51" s="87" t="s">
        <v>595</v>
      </c>
      <c r="AA51" s="15" t="str">
        <f>IF(Table_Styles[[#This Row],[MT]]&lt;&gt;"",Table_Styles[[#This Row],[MT]],IF(Table_Styles[[#This Row],[MT Default]]&lt;&gt;"",Table_Styles[[#This Row],[MT Default]],""))</f>
        <v>-4px</v>
      </c>
      <c r="AB51" s="34"/>
      <c r="AC51" s="87" t="s">
        <v>538</v>
      </c>
      <c r="AD51" s="15" t="str">
        <f>IF(Table_Styles[[#This Row],[MR]]&lt;&gt;"",Table_Styles[[#This Row],[MR]],IF(Table_Styles[[#This Row],[MR Default]]&lt;&gt;"",Table_Styles[[#This Row],[MR Default]],""))</f>
        <v>5px</v>
      </c>
      <c r="AE51" s="34"/>
      <c r="AF51" s="34"/>
      <c r="AG51" s="15" t="str">
        <f>IF(Table_Styles[[#This Row],[MB]]&lt;&gt;"",Table_Styles[[#This Row],[MB]],IF(Table_Styles[[#This Row],[MB Default]]&lt;&gt;"",Table_Styles[[#This Row],[MB Default]],""))</f>
        <v/>
      </c>
      <c r="AH51" s="34"/>
      <c r="AI51" s="87" t="s">
        <v>614</v>
      </c>
      <c r="AJ51" s="15" t="str">
        <f>IF(Table_Styles[[#This Row],[ML]]&lt;&gt;"",Table_Styles[[#This Row],[ML]],IF(Table_Styles[[#This Row],[ML Default]]&lt;&gt;"",Table_Styles[[#This Row],[ML Default]],""))</f>
        <v>2px</v>
      </c>
      <c r="AK51" s="34"/>
      <c r="AL51" s="34"/>
      <c r="AM51" s="15" t="str">
        <f>IF(Table_Styles[[#This Row],[PT]]&lt;&gt;"",Table_Styles[[#This Row],[PT]],IF(Table_Styles[[#This Row],[PT Default]]&lt;&gt;"",Table_Styles[[#This Row],[PT Default]],""))</f>
        <v/>
      </c>
      <c r="AN51" s="34"/>
      <c r="AO51" s="34"/>
      <c r="AP51" s="15" t="str">
        <f>IF(Table_Styles[[#This Row],[PR]]&lt;&gt;"",Table_Styles[[#This Row],[PR]],IF(Table_Styles[[#This Row],[PR Default]]&lt;&gt;"",Table_Styles[[#This Row],[PR Default]],""))</f>
        <v/>
      </c>
      <c r="AQ51" s="34"/>
      <c r="AR51" s="34"/>
      <c r="AS51" s="15" t="str">
        <f>IF(Table_Styles[[#This Row],[PB]]&lt;&gt;"",Table_Styles[[#This Row],[PB]],IF(Table_Styles[[#This Row],[PB Default]]&lt;&gt;"",Table_Styles[[#This Row],[PB Default]],""))</f>
        <v/>
      </c>
      <c r="AT51" s="34"/>
      <c r="AU51" s="34"/>
      <c r="AV51" s="15" t="str">
        <f>IF(Table_Styles[[#This Row],[PL]]&lt;&gt;"",Table_Styles[[#This Row],[PL]],IF(Table_Styles[[#This Row],[PL Default]]&lt;&gt;"",Table_Styles[[#This Row],[PL Default]],""))</f>
        <v/>
      </c>
      <c r="AW51" s="34"/>
      <c r="AX51" s="34"/>
      <c r="AY51" s="15" t="str">
        <f>IF(Table_Styles[[#This Row],[BT]]&lt;&gt;"",Table_Styles[[#This Row],[BT]],IF(Table_Styles[[#This Row],[BT Default]]&lt;&gt;"",Table_Styles[[#This Row],[BT Default]],""))</f>
        <v/>
      </c>
      <c r="AZ51" s="34"/>
      <c r="BA51" s="34"/>
      <c r="BB51" s="15" t="str">
        <f>IF(Table_Styles[[#This Row],[BR]]&lt;&gt;"",Table_Styles[[#This Row],[BR]],IF(Table_Styles[[#This Row],[BR Default]]&lt;&gt;"",Table_Styles[[#This Row],[BR Default]],""))</f>
        <v/>
      </c>
      <c r="BC51" s="34"/>
      <c r="BD51" s="34"/>
      <c r="BE51" s="15" t="str">
        <f>IF(Table_Styles[[#This Row],[BB]]&lt;&gt;"",Table_Styles[[#This Row],[BB]],IF(Table_Styles[[#This Row],[BB Default]]&lt;&gt;"",Table_Styles[[#This Row],[BB Default]],""))</f>
        <v/>
      </c>
      <c r="BF51" s="34"/>
      <c r="BG51" s="34"/>
      <c r="BH51" s="15" t="str">
        <f>IF(Table_Styles[[#This Row],[BL]]&lt;&gt;"",Table_Styles[[#This Row],[BL]],IF(Table_Styles[[#This Row],[BL Default]]&lt;&gt;"",Table_Styles[[#This Row],[BL Default]],""))</f>
        <v/>
      </c>
      <c r="BI51" s="34"/>
      <c r="BJ51" s="34"/>
      <c r="BK51" s="15" t="str">
        <f>IF(Table_Styles[[#This Row],[Width]]&lt;&gt;"",Table_Styles[[#This Row],[Width]],IF(Table_Styles[[#This Row],[Width Default]]&lt;&gt;"",Table_Styles[[#This Row],[Width Default]],""))</f>
        <v/>
      </c>
      <c r="BL51" s="34"/>
      <c r="BM51" s="34"/>
      <c r="BN51" s="15" t="str">
        <f>IF(Table_Styles[[#This Row],[Height]]&lt;&gt;"",Table_Styles[[#This Row],[Height]],IF(Table_Styles[[#This Row],[Height Default]]&lt;&gt;"",Table_Styles[[#This Row],[Height Default]],""))</f>
        <v/>
      </c>
      <c r="BO51" s="15"/>
      <c r="BP51" s="86" t="s">
        <v>615</v>
      </c>
      <c r="BQ51" s="15" t="str">
        <f>IF(Table_Styles[[#This Row],[Top]]&lt;&gt;"",Table_Styles[[#This Row],[Top]],IF(Table_Styles[[#This Row],[Top Default]]&lt;&gt;"",Table_Styles[[#This Row],[Top Default]],""))</f>
        <v>1px</v>
      </c>
      <c r="BR51" s="15"/>
      <c r="BS51" s="15"/>
      <c r="BT51" s="15" t="str">
        <f>IF(Table_Styles[[#This Row],[Right]]&lt;&gt;"",Table_Styles[[#This Row],[Right]],IF(Table_Styles[[#This Row],[Right Default]]&lt;&gt;"",Table_Styles[[#This Row],[Right Default]],""))</f>
        <v/>
      </c>
      <c r="BU51" s="15"/>
      <c r="BV51" s="15"/>
      <c r="BW51" s="15" t="str">
        <f>IF(Table_Styles[[#This Row],[Bottom]]&lt;&gt;"",Table_Styles[[#This Row],[Bottom]],IF(Table_Styles[[#This Row],[Bottom Default]]&lt;&gt;"",Table_Styles[[#This Row],[Bottom Default]],""))</f>
        <v/>
      </c>
      <c r="BX51" s="15"/>
      <c r="BY51" s="15"/>
      <c r="BZ51" s="15" t="str">
        <f>IF(Table_Styles[[#This Row],[Left]]&lt;&gt;"",Table_Styles[[#This Row],[Left]],IF(Table_Styles[[#This Row],[Left Default]]&lt;&gt;"",Table_Styles[[#This Row],[Left Default]],""))</f>
        <v/>
      </c>
      <c r="CA51" s="34"/>
      <c r="CB51" s="17" t="str">
        <f>IF(AND(Table_Styles[[#This Row],[Selector]]&lt;&gt;"",Table_Styles[[#This Row],[Font Family Used]]&lt;&gt;"",Table_Styles[[#This Row],[Font Weight Used]]&lt;&gt;""),Table_Styles[[#This Row],[Font Family Used]]&amp;" "&amp;Table_Styles[[#This Row],[Font Weight Used]],"")</f>
        <v/>
      </c>
      <c r="CC51" s="17" t="str">
        <f ca="1">IF(AND(Table_Styles[[#This Row],[Selector]],COUNTIF(OFFSET(CC:CC,0,0,ROW()-1,1),"="&amp;Table_Styles[[#This Row],[Font]])=0),Table_Styles[[#This Row],[Font]],"")</f>
        <v/>
      </c>
      <c r="CD51" s="17" t="str">
        <f ca="1">IF(Table_Styles[[#This Row],[Unique Font]]&lt;&gt;"",
"{""fontFamily"":"""&amp;Table_Styles[[#This Row],[Font Family Used]]&amp;""",""fontWeight"":"&amp;Table_Styles[[#This Row],[Font Weight Used]]&amp;"}","")</f>
        <v/>
      </c>
      <c r="CE5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1" s="17"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1" s="17" t="str">
        <f xml:space="preserve">
SUBSTITUTE(SUBSTITUTE(SUBSTITUTE(SUBSTITUTE(SUBSTITUTE(SUBSTITUTE(SUBSTITUTE(SUBSTITUTE(Table_Styles[[#This Row],[Config]],
" {","{"),
"{ ","{"),
" }","}"),
"} ","}"),
" ,",","),
", ",","),
" :",":"),
": ",":")</f>
        <v>formly-field .repeating .btn.btn-add-item .btn-icon{font-size:14px;margin-top:-4px;margin-right:5px;margin-left:2px;top:1px}</v>
      </c>
    </row>
    <row r="52" spans="2:85" ht="21" customHeight="1">
      <c r="B52" s="17" t="s">
        <v>616</v>
      </c>
      <c r="C52" s="37" t="s">
        <v>617</v>
      </c>
      <c r="D52" s="34"/>
      <c r="E52" s="34"/>
      <c r="F52" s="15"/>
      <c r="G52" s="34"/>
      <c r="H52" s="34"/>
      <c r="I52" s="15" t="str">
        <f>IF(Table_Styles[[#This Row],[Font Size]]&lt;&gt;"",Table_Styles[[#This Row],[Font Size]],IF(Table_Styles[[#This Row],[Font Size Default]]&lt;&gt;"",Table_Styles[[#This Row],[Font Size Default]],""))</f>
        <v/>
      </c>
      <c r="J52" s="34"/>
      <c r="K52" s="34"/>
      <c r="L52" s="15" t="str">
        <f>IF(Table_Styles[[#This Row],[Font Weight]]&lt;&gt;"",Table_Styles[[#This Row],[Font Weight]],IF(Table_Styles[[#This Row],[Font Weight Default]]&lt;&gt;"",Table_Styles[[#This Row],[Font Weight Default]],""))</f>
        <v/>
      </c>
      <c r="M52" s="34"/>
      <c r="N52" s="36" t="str">
        <f>Colour_Foreground_1</f>
        <v>#65686b</v>
      </c>
      <c r="O52" s="15" t="str">
        <f>IF(Table_Styles[[#This Row],[Colour]]&lt;&gt;"",Table_Styles[[#This Row],[Colour]],IF(Table_Styles[[#This Row],[Colour Default]]&lt;&gt;"",Table_Styles[[#This Row],[Colour Default]],""))</f>
        <v>#65686b</v>
      </c>
      <c r="P52" s="34"/>
      <c r="Q52" s="34" t="str">
        <f>Colour_Background_1</f>
        <v>#FFFFFF</v>
      </c>
      <c r="R52" s="15" t="str">
        <f>IF(Table_Styles[[#This Row],[Background]]&lt;&gt;"",Table_Styles[[#This Row],[Background]],IF(Table_Styles[[#This Row],[Background Default]]&lt;&gt;"",Table_Styles[[#This Row],[Background Default]],""))</f>
        <v>#FFFFFF</v>
      </c>
      <c r="S52" s="34"/>
      <c r="T52" s="36" t="s">
        <v>554</v>
      </c>
      <c r="U52" s="15" t="str">
        <f>IF(Table_Styles[[#This Row],[Border]]&lt;&gt;"",Table_Styles[[#This Row],[Border]],IF(Table_Styles[[#This Row],[Border Default]]&lt;&gt;"",Table_Styles[[#This Row],[Border Default]],""))</f>
        <v>none</v>
      </c>
      <c r="V52" s="34"/>
      <c r="W52" s="34"/>
      <c r="X52" s="15" t="str">
        <f>IF(Table_Styles[[#This Row],[Border Radius]]&lt;&gt;"",Table_Styles[[#This Row],[Border Radius]],IF(Table_Styles[[#This Row],[Border Radius Default]]&lt;&gt;"",Table_Styles[[#This Row],[Border Radius Default]],""))</f>
        <v/>
      </c>
      <c r="Y52" s="34"/>
      <c r="Z52" s="36" t="s">
        <v>573</v>
      </c>
      <c r="AA52" s="15" t="str">
        <f>IF(Table_Styles[[#This Row],[MT]]&lt;&gt;"",Table_Styles[[#This Row],[MT]],IF(Table_Styles[[#This Row],[MT Default]]&lt;&gt;"",Table_Styles[[#This Row],[MT Default]],""))</f>
        <v>25px</v>
      </c>
      <c r="AB52" s="34"/>
      <c r="AC52" s="34"/>
      <c r="AD52" s="15" t="str">
        <f>IF(Table_Styles[[#This Row],[MR]]&lt;&gt;"",Table_Styles[[#This Row],[MR]],IF(Table_Styles[[#This Row],[MR Default]]&lt;&gt;"",Table_Styles[[#This Row],[MR Default]],""))</f>
        <v/>
      </c>
      <c r="AE52" s="34"/>
      <c r="AF52" s="34"/>
      <c r="AG52" s="15" t="str">
        <f>IF(Table_Styles[[#This Row],[MB]]&lt;&gt;"",Table_Styles[[#This Row],[MB]],IF(Table_Styles[[#This Row],[MB Default]]&lt;&gt;"",Table_Styles[[#This Row],[MB Default]],""))</f>
        <v/>
      </c>
      <c r="AH52" s="34"/>
      <c r="AI52" s="34"/>
      <c r="AJ52" s="15" t="str">
        <f>IF(Table_Styles[[#This Row],[ML]]&lt;&gt;"",Table_Styles[[#This Row],[ML]],IF(Table_Styles[[#This Row],[ML Default]]&lt;&gt;"",Table_Styles[[#This Row],[ML Default]],""))</f>
        <v/>
      </c>
      <c r="AK52" s="34"/>
      <c r="AL52" s="34"/>
      <c r="AM52" s="15" t="str">
        <f>IF(Table_Styles[[#This Row],[PT]]&lt;&gt;"",Table_Styles[[#This Row],[PT]],IF(Table_Styles[[#This Row],[PT Default]]&lt;&gt;"",Table_Styles[[#This Row],[PT Default]],""))</f>
        <v/>
      </c>
      <c r="AN52" s="34"/>
      <c r="AO52" s="34"/>
      <c r="AP52" s="15" t="str">
        <f>IF(Table_Styles[[#This Row],[PR]]&lt;&gt;"",Table_Styles[[#This Row],[PR]],IF(Table_Styles[[#This Row],[PR Default]]&lt;&gt;"",Table_Styles[[#This Row],[PR Default]],""))</f>
        <v/>
      </c>
      <c r="AQ52" s="34"/>
      <c r="AR52" s="34"/>
      <c r="AS52" s="15" t="str">
        <f>IF(Table_Styles[[#This Row],[PB]]&lt;&gt;"",Table_Styles[[#This Row],[PB]],IF(Table_Styles[[#This Row],[PB Default]]&lt;&gt;"",Table_Styles[[#This Row],[PB Default]],""))</f>
        <v/>
      </c>
      <c r="AT52" s="34"/>
      <c r="AU52" s="34"/>
      <c r="AV52" s="15" t="str">
        <f>IF(Table_Styles[[#This Row],[PL]]&lt;&gt;"",Table_Styles[[#This Row],[PL]],IF(Table_Styles[[#This Row],[PL Default]]&lt;&gt;"",Table_Styles[[#This Row],[PL Default]],""))</f>
        <v/>
      </c>
      <c r="AW52" s="34"/>
      <c r="AX52" s="34"/>
      <c r="AY52" s="15" t="str">
        <f>IF(Table_Styles[[#This Row],[BT]]&lt;&gt;"",Table_Styles[[#This Row],[BT]],IF(Table_Styles[[#This Row],[BT Default]]&lt;&gt;"",Table_Styles[[#This Row],[BT Default]],""))</f>
        <v/>
      </c>
      <c r="AZ52" s="34"/>
      <c r="BA52" s="34"/>
      <c r="BB52" s="15" t="str">
        <f>IF(Table_Styles[[#This Row],[BR]]&lt;&gt;"",Table_Styles[[#This Row],[BR]],IF(Table_Styles[[#This Row],[BR Default]]&lt;&gt;"",Table_Styles[[#This Row],[BR Default]],""))</f>
        <v/>
      </c>
      <c r="BC52" s="34"/>
      <c r="BD52" s="34"/>
      <c r="BE52" s="15" t="str">
        <f>IF(Table_Styles[[#This Row],[BB]]&lt;&gt;"",Table_Styles[[#This Row],[BB]],IF(Table_Styles[[#This Row],[BB Default]]&lt;&gt;"",Table_Styles[[#This Row],[BB Default]],""))</f>
        <v/>
      </c>
      <c r="BF52" s="34"/>
      <c r="BG52" s="34"/>
      <c r="BH52" s="15" t="str">
        <f>IF(Table_Styles[[#This Row],[BL]]&lt;&gt;"",Table_Styles[[#This Row],[BL]],IF(Table_Styles[[#This Row],[BL Default]]&lt;&gt;"",Table_Styles[[#This Row],[BL Default]],""))</f>
        <v/>
      </c>
      <c r="BI52" s="34"/>
      <c r="BJ52" s="34"/>
      <c r="BK52" s="15" t="str">
        <f>IF(Table_Styles[[#This Row],[Width]]&lt;&gt;"",Table_Styles[[#This Row],[Width]],IF(Table_Styles[[#This Row],[Width Default]]&lt;&gt;"",Table_Styles[[#This Row],[Width Default]],""))</f>
        <v/>
      </c>
      <c r="BL52" s="34"/>
      <c r="BM52" s="34"/>
      <c r="BN52" s="15" t="str">
        <f>IF(Table_Styles[[#This Row],[Height]]&lt;&gt;"",Table_Styles[[#This Row],[Height]],IF(Table_Styles[[#This Row],[Height Default]]&lt;&gt;"",Table_Styles[[#This Row],[Height Default]],""))</f>
        <v/>
      </c>
      <c r="BO52" s="15"/>
      <c r="BP52" s="15"/>
      <c r="BQ52" s="15" t="str">
        <f>IF(Table_Styles[[#This Row],[Top]]&lt;&gt;"",Table_Styles[[#This Row],[Top]],IF(Table_Styles[[#This Row],[Top Default]]&lt;&gt;"",Table_Styles[[#This Row],[Top Default]],""))</f>
        <v/>
      </c>
      <c r="BR52" s="15"/>
      <c r="BS52" s="15"/>
      <c r="BT52" s="15" t="str">
        <f>IF(Table_Styles[[#This Row],[Right]]&lt;&gt;"",Table_Styles[[#This Row],[Right]],IF(Table_Styles[[#This Row],[Right Default]]&lt;&gt;"",Table_Styles[[#This Row],[Right Default]],""))</f>
        <v/>
      </c>
      <c r="BU52" s="15"/>
      <c r="BV52" s="15"/>
      <c r="BW52" s="15" t="str">
        <f>IF(Table_Styles[[#This Row],[Bottom]]&lt;&gt;"",Table_Styles[[#This Row],[Bottom]],IF(Table_Styles[[#This Row],[Bottom Default]]&lt;&gt;"",Table_Styles[[#This Row],[Bottom Default]],""))</f>
        <v/>
      </c>
      <c r="BX52" s="15"/>
      <c r="BY52" s="15"/>
      <c r="BZ52" s="15" t="str">
        <f>IF(Table_Styles[[#This Row],[Left]]&lt;&gt;"",Table_Styles[[#This Row],[Left]],IF(Table_Styles[[#This Row],[Left Default]]&lt;&gt;"",Table_Styles[[#This Row],[Left Default]],""))</f>
        <v/>
      </c>
      <c r="CA52" s="34"/>
      <c r="CB52" s="17" t="str">
        <f>IF(AND(Table_Styles[[#This Row],[Selector]]&lt;&gt;"",Table_Styles[[#This Row],[Font Family Used]]&lt;&gt;"",Table_Styles[[#This Row],[Font Weight Used]]&lt;&gt;""),Table_Styles[[#This Row],[Font Family Used]]&amp;" "&amp;Table_Styles[[#This Row],[Font Weight Used]],"")</f>
        <v/>
      </c>
      <c r="CC52" s="17" t="str">
        <f ca="1">IF(AND(Table_Styles[[#This Row],[Selector]],COUNTIF(OFFSET(CC:CC,0,0,ROW()-1,1),"="&amp;Table_Styles[[#This Row],[Font]])=0),Table_Styles[[#This Row],[Font]],"")</f>
        <v/>
      </c>
      <c r="CD52" s="17" t="str">
        <f ca="1">IF(Table_Styles[[#This Row],[Unique Font]]&lt;&gt;"",
"{""fontFamily"":"""&amp;Table_Styles[[#This Row],[Font Family Used]]&amp;""",""fontWeight"":"&amp;Table_Styles[[#This Row],[Font Weight Used]]&amp;"}","")</f>
        <v/>
      </c>
      <c r="CE5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none;margin-top: 25px</v>
      </c>
      <c r="CF52" s="17" t="str">
        <f>IF(AND(Table_Styles[[#This Row],[Selector]]&lt;&gt;"", Table_Styles[[#This Row],[Config Properties]]&lt;&gt;""),
Table_Styles[[#This Row],[Selector]]&amp;" { "&amp;Table_Styles[[#This Row],[Config Properties]]&amp;" }","")</f>
        <v>formly-field .repeating .btn.btn-remove-item { color: #65686b;background: #FFFFFF;border: none;margin-top: 25px }</v>
      </c>
      <c r="CG52" s="17" t="str">
        <f xml:space="preserve">
SUBSTITUTE(SUBSTITUTE(SUBSTITUTE(SUBSTITUTE(SUBSTITUTE(SUBSTITUTE(SUBSTITUTE(SUBSTITUTE(Table_Styles[[#This Row],[Config]],
" {","{"),
"{ ","{"),
" }","}"),
"} ","}"),
" ,",","),
", ",","),
" :",":"),
": ",":")</f>
        <v>formly-field .repeating .btn.btn-remove-item{color:#65686b;background:#FFFFFF;border:none;margin-top:25px}</v>
      </c>
    </row>
    <row r="53" spans="2:85" ht="21" customHeight="1">
      <c r="B53" s="17" t="s">
        <v>618</v>
      </c>
      <c r="C53" s="37" t="s">
        <v>619</v>
      </c>
      <c r="D53" s="34"/>
      <c r="E53" s="34"/>
      <c r="F53" s="15" t="str">
        <f>IF(Table_Styles[[#This Row],[Font Family]]&lt;&gt;"",Table_Styles[[#This Row],[Font Family]],IF(Table_Styles[[#This Row],[Font Family Default]]&lt;&gt;"",Table_Styles[[#This Row],[Font Family Default]],""))</f>
        <v/>
      </c>
      <c r="G53" s="34"/>
      <c r="H53" s="34"/>
      <c r="I53" s="15" t="str">
        <f>IF(Table_Styles[[#This Row],[Font Size]]&lt;&gt;"",Table_Styles[[#This Row],[Font Size]],IF(Table_Styles[[#This Row],[Font Size Default]]&lt;&gt;"",Table_Styles[[#This Row],[Font Size Default]],""))</f>
        <v/>
      </c>
      <c r="J53" s="34"/>
      <c r="K53" s="34"/>
      <c r="L53" s="15" t="str">
        <f>IF(Table_Styles[[#This Row],[Font Weight]]&lt;&gt;"",Table_Styles[[#This Row],[Font Weight]],IF(Table_Styles[[#This Row],[Font Weight Default]]&lt;&gt;"",Table_Styles[[#This Row],[Font Weight Default]],""))</f>
        <v/>
      </c>
      <c r="M53" s="34"/>
      <c r="N53" s="36" t="str">
        <f>Colour_Foreground_1</f>
        <v>#65686b</v>
      </c>
      <c r="O53" s="15" t="str">
        <f>IF(Table_Styles[[#This Row],[Colour]]&lt;&gt;"",Table_Styles[[#This Row],[Colour]],IF(Table_Styles[[#This Row],[Colour Default]]&lt;&gt;"",Table_Styles[[#This Row],[Colour Default]],""))</f>
        <v>#65686b</v>
      </c>
      <c r="P53" s="34"/>
      <c r="Q53" s="34" t="str">
        <f>Colour_Background_1</f>
        <v>#FFFFFF</v>
      </c>
      <c r="R53" s="15" t="str">
        <f>IF(Table_Styles[[#This Row],[Background]]&lt;&gt;"",Table_Styles[[#This Row],[Background]],IF(Table_Styles[[#This Row],[Background Default]]&lt;&gt;"",Table_Styles[[#This Row],[Background Default]],""))</f>
        <v>#FFFFFF</v>
      </c>
      <c r="S53" s="34"/>
      <c r="T53" s="36" t="s">
        <v>554</v>
      </c>
      <c r="U53" s="15" t="str">
        <f>IF(Table_Styles[[#This Row],[Border]]&lt;&gt;"",Table_Styles[[#This Row],[Border]],IF(Table_Styles[[#This Row],[Border Default]]&lt;&gt;"",Table_Styles[[#This Row],[Border Default]],""))</f>
        <v>none</v>
      </c>
      <c r="V53" s="34"/>
      <c r="W53" s="34"/>
      <c r="X53" s="15" t="str">
        <f>IF(Table_Styles[[#This Row],[Border Radius]]&lt;&gt;"",Table_Styles[[#This Row],[Border Radius]],IF(Table_Styles[[#This Row],[Border Radius Default]]&lt;&gt;"",Table_Styles[[#This Row],[Border Radius Default]],""))</f>
        <v/>
      </c>
      <c r="Y53" s="34"/>
      <c r="Z53" s="34"/>
      <c r="AA53" s="15" t="str">
        <f>IF(Table_Styles[[#This Row],[MT]]&lt;&gt;"",Table_Styles[[#This Row],[MT]],IF(Table_Styles[[#This Row],[MT Default]]&lt;&gt;"",Table_Styles[[#This Row],[MT Default]],""))</f>
        <v/>
      </c>
      <c r="AB53" s="34"/>
      <c r="AC53" s="34"/>
      <c r="AD53" s="15" t="str">
        <f>IF(Table_Styles[[#This Row],[MR]]&lt;&gt;"",Table_Styles[[#This Row],[MR]],IF(Table_Styles[[#This Row],[MR Default]]&lt;&gt;"",Table_Styles[[#This Row],[MR Default]],""))</f>
        <v/>
      </c>
      <c r="AE53" s="34"/>
      <c r="AF53" s="34"/>
      <c r="AG53" s="15" t="str">
        <f>IF(Table_Styles[[#This Row],[MB]]&lt;&gt;"",Table_Styles[[#This Row],[MB]],IF(Table_Styles[[#This Row],[MB Default]]&lt;&gt;"",Table_Styles[[#This Row],[MB Default]],""))</f>
        <v/>
      </c>
      <c r="AH53" s="34"/>
      <c r="AI53" s="34"/>
      <c r="AJ53" s="15" t="str">
        <f>IF(Table_Styles[[#This Row],[ML]]&lt;&gt;"",Table_Styles[[#This Row],[ML]],IF(Table_Styles[[#This Row],[ML Default]]&lt;&gt;"",Table_Styles[[#This Row],[ML Default]],""))</f>
        <v/>
      </c>
      <c r="AK53" s="34"/>
      <c r="AL53" s="34"/>
      <c r="AM53" s="15" t="str">
        <f>IF(Table_Styles[[#This Row],[PT]]&lt;&gt;"",Table_Styles[[#This Row],[PT]],IF(Table_Styles[[#This Row],[PT Default]]&lt;&gt;"",Table_Styles[[#This Row],[PT Default]],""))</f>
        <v/>
      </c>
      <c r="AN53" s="34"/>
      <c r="AO53" s="34"/>
      <c r="AP53" s="15" t="str">
        <f>IF(Table_Styles[[#This Row],[PR]]&lt;&gt;"",Table_Styles[[#This Row],[PR]],IF(Table_Styles[[#This Row],[PR Default]]&lt;&gt;"",Table_Styles[[#This Row],[PR Default]],""))</f>
        <v/>
      </c>
      <c r="AQ53" s="34"/>
      <c r="AR53" s="34"/>
      <c r="AS53" s="15" t="str">
        <f>IF(Table_Styles[[#This Row],[PB]]&lt;&gt;"",Table_Styles[[#This Row],[PB]],IF(Table_Styles[[#This Row],[PB Default]]&lt;&gt;"",Table_Styles[[#This Row],[PB Default]],""))</f>
        <v/>
      </c>
      <c r="AT53" s="34"/>
      <c r="AU53" s="34"/>
      <c r="AV53" s="15" t="str">
        <f>IF(Table_Styles[[#This Row],[PL]]&lt;&gt;"",Table_Styles[[#This Row],[PL]],IF(Table_Styles[[#This Row],[PL Default]]&lt;&gt;"",Table_Styles[[#This Row],[PL Default]],""))</f>
        <v/>
      </c>
      <c r="AW53" s="34"/>
      <c r="AX53" s="34"/>
      <c r="AY53" s="15" t="str">
        <f>IF(Table_Styles[[#This Row],[BT]]&lt;&gt;"",Table_Styles[[#This Row],[BT]],IF(Table_Styles[[#This Row],[BT Default]]&lt;&gt;"",Table_Styles[[#This Row],[BT Default]],""))</f>
        <v/>
      </c>
      <c r="AZ53" s="34"/>
      <c r="BA53" s="34"/>
      <c r="BB53" s="15" t="str">
        <f>IF(Table_Styles[[#This Row],[BR]]&lt;&gt;"",Table_Styles[[#This Row],[BR]],IF(Table_Styles[[#This Row],[BR Default]]&lt;&gt;"",Table_Styles[[#This Row],[BR Default]],""))</f>
        <v/>
      </c>
      <c r="BC53" s="34"/>
      <c r="BD53" s="34"/>
      <c r="BE53" s="15" t="str">
        <f>IF(Table_Styles[[#This Row],[BB]]&lt;&gt;"",Table_Styles[[#This Row],[BB]],IF(Table_Styles[[#This Row],[BB Default]]&lt;&gt;"",Table_Styles[[#This Row],[BB Default]],""))</f>
        <v/>
      </c>
      <c r="BF53" s="34"/>
      <c r="BG53" s="34"/>
      <c r="BH53" s="15" t="str">
        <f>IF(Table_Styles[[#This Row],[BL]]&lt;&gt;"",Table_Styles[[#This Row],[BL]],IF(Table_Styles[[#This Row],[BL Default]]&lt;&gt;"",Table_Styles[[#This Row],[BL Default]],""))</f>
        <v/>
      </c>
      <c r="BI53" s="34"/>
      <c r="BJ53" s="34"/>
      <c r="BK53" s="15" t="str">
        <f>IF(Table_Styles[[#This Row],[Width]]&lt;&gt;"",Table_Styles[[#This Row],[Width]],IF(Table_Styles[[#This Row],[Width Default]]&lt;&gt;"",Table_Styles[[#This Row],[Width Default]],""))</f>
        <v/>
      </c>
      <c r="BL53" s="34"/>
      <c r="BM53" s="34"/>
      <c r="BN53" s="15" t="str">
        <f>IF(Table_Styles[[#This Row],[Height]]&lt;&gt;"",Table_Styles[[#This Row],[Height]],IF(Table_Styles[[#This Row],[Height Default]]&lt;&gt;"",Table_Styles[[#This Row],[Height Default]],""))</f>
        <v/>
      </c>
      <c r="BO53" s="15"/>
      <c r="BP53" s="15"/>
      <c r="BQ53" s="15" t="str">
        <f>IF(Table_Styles[[#This Row],[Top]]&lt;&gt;"",Table_Styles[[#This Row],[Top]],IF(Table_Styles[[#This Row],[Top Default]]&lt;&gt;"",Table_Styles[[#This Row],[Top Default]],""))</f>
        <v/>
      </c>
      <c r="BR53" s="15"/>
      <c r="BS53" s="15"/>
      <c r="BT53" s="15" t="str">
        <f>IF(Table_Styles[[#This Row],[Right]]&lt;&gt;"",Table_Styles[[#This Row],[Right]],IF(Table_Styles[[#This Row],[Right Default]]&lt;&gt;"",Table_Styles[[#This Row],[Right Default]],""))</f>
        <v/>
      </c>
      <c r="BU53" s="15"/>
      <c r="BV53" s="15"/>
      <c r="BW53" s="15" t="str">
        <f>IF(Table_Styles[[#This Row],[Bottom]]&lt;&gt;"",Table_Styles[[#This Row],[Bottom]],IF(Table_Styles[[#This Row],[Bottom Default]]&lt;&gt;"",Table_Styles[[#This Row],[Bottom Default]],""))</f>
        <v/>
      </c>
      <c r="BX53" s="15"/>
      <c r="BY53" s="15"/>
      <c r="BZ53" s="15" t="str">
        <f>IF(Table_Styles[[#This Row],[Left]]&lt;&gt;"",Table_Styles[[#This Row],[Left]],IF(Table_Styles[[#This Row],[Left Default]]&lt;&gt;"",Table_Styles[[#This Row],[Left Default]],""))</f>
        <v/>
      </c>
      <c r="CA53" s="34"/>
      <c r="CB53" s="17" t="str">
        <f>IF(AND(Table_Styles[[#This Row],[Selector]]&lt;&gt;"",Table_Styles[[#This Row],[Font Family Used]]&lt;&gt;"",Table_Styles[[#This Row],[Font Weight Used]]&lt;&gt;""),Table_Styles[[#This Row],[Font Family Used]]&amp;" "&amp;Table_Styles[[#This Row],[Font Weight Used]],"")</f>
        <v/>
      </c>
      <c r="CC53" s="17" t="str">
        <f ca="1">IF(AND(Table_Styles[[#This Row],[Selector]],COUNTIF(OFFSET(CC:CC,0,0,ROW()-1,1),"="&amp;Table_Styles[[#This Row],[Font]])=0),Table_Styles[[#This Row],[Font]],"")</f>
        <v/>
      </c>
      <c r="CD53" s="17" t="str">
        <f ca="1">IF(Table_Styles[[#This Row],[Unique Font]]&lt;&gt;"",
"{""fontFamily"":"""&amp;Table_Styles[[#This Row],[Font Family Used]]&amp;""",""fontWeight"":"&amp;Table_Styles[[#This Row],[Font Weight Used]]&amp;"}","")</f>
        <v/>
      </c>
      <c r="CE5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v>
      </c>
      <c r="CF53" s="17" t="str">
        <f>IF(AND(Table_Styles[[#This Row],[Selector]]&lt;&gt;"", Table_Styles[[#This Row],[Config Properties]]&lt;&gt;""),
Table_Styles[[#This Row],[Selector]]&amp;" { "&amp;Table_Styles[[#This Row],[Config Properties]]&amp;" }","")</f>
        <v>formly-field .repeating .btn.btn-remove-item:hover { color: #65686b;background: #FFFFFF;border: none }</v>
      </c>
      <c r="CG53" s="17" t="str">
        <f xml:space="preserve">
SUBSTITUTE(SUBSTITUTE(SUBSTITUTE(SUBSTITUTE(SUBSTITUTE(SUBSTITUTE(SUBSTITUTE(SUBSTITUTE(Table_Styles[[#This Row],[Config]],
" {","{"),
"{ ","{"),
" }","}"),
"} ","}"),
" ,",","),
", ",","),
" :",":"),
": ",":")</f>
        <v>formly-field .repeating .btn.btn-remove-item:hover{color:#65686b;background:#FFFFFF;border:none}</v>
      </c>
    </row>
    <row r="54" spans="2:85" ht="21" customHeight="1">
      <c r="B54" s="17" t="s">
        <v>620</v>
      </c>
      <c r="C54" s="37" t="s">
        <v>621</v>
      </c>
      <c r="D54" s="34"/>
      <c r="E54" s="34"/>
      <c r="F54" s="15" t="str">
        <f>IF(Table_Styles[[#This Row],[Font Family]]&lt;&gt;"",Table_Styles[[#This Row],[Font Family]],IF(Table_Styles[[#This Row],[Font Family Default]]&lt;&gt;"",Table_Styles[[#This Row],[Font Family Default]],""))</f>
        <v/>
      </c>
      <c r="G54" s="34"/>
      <c r="H54" s="34"/>
      <c r="I54" s="15" t="str">
        <f>IF(Table_Styles[[#This Row],[Font Size]]&lt;&gt;"",Table_Styles[[#This Row],[Font Size]],IF(Table_Styles[[#This Row],[Font Size Default]]&lt;&gt;"",Table_Styles[[#This Row],[Font Size Default]],""))</f>
        <v/>
      </c>
      <c r="J54" s="34"/>
      <c r="K54" s="34"/>
      <c r="L54" s="15" t="str">
        <f>IF(Table_Styles[[#This Row],[Font Weight]]&lt;&gt;"",Table_Styles[[#This Row],[Font Weight]],IF(Table_Styles[[#This Row],[Font Weight Default]]&lt;&gt;"",Table_Styles[[#This Row],[Font Weight Default]],""))</f>
        <v/>
      </c>
      <c r="M54" s="34"/>
      <c r="N54" s="36" t="str">
        <f>Colour_Foreground_1</f>
        <v>#65686b</v>
      </c>
      <c r="O54" s="15" t="str">
        <f>IF(Table_Styles[[#This Row],[Colour]]&lt;&gt;"",Table_Styles[[#This Row],[Colour]],IF(Table_Styles[[#This Row],[Colour Default]]&lt;&gt;"",Table_Styles[[#This Row],[Colour Default]],""))</f>
        <v>#65686b</v>
      </c>
      <c r="P54" s="34"/>
      <c r="Q54" s="34" t="str">
        <f>Colour_Background_1</f>
        <v>#FFFFFF</v>
      </c>
      <c r="R54" s="15" t="str">
        <f>IF(Table_Styles[[#This Row],[Background]]&lt;&gt;"",Table_Styles[[#This Row],[Background]],IF(Table_Styles[[#This Row],[Background Default]]&lt;&gt;"",Table_Styles[[#This Row],[Background Default]],""))</f>
        <v>#FFFFFF</v>
      </c>
      <c r="S54" s="34"/>
      <c r="T54" s="36" t="s">
        <v>554</v>
      </c>
      <c r="U54" s="15" t="str">
        <f>IF(Table_Styles[[#This Row],[Border]]&lt;&gt;"",Table_Styles[[#This Row],[Border]],IF(Table_Styles[[#This Row],[Border Default]]&lt;&gt;"",Table_Styles[[#This Row],[Border Default]],""))</f>
        <v>none</v>
      </c>
      <c r="V54" s="34"/>
      <c r="W54" s="34"/>
      <c r="X54" s="15" t="str">
        <f>IF(Table_Styles[[#This Row],[Border Radius]]&lt;&gt;"",Table_Styles[[#This Row],[Border Radius]],IF(Table_Styles[[#This Row],[Border Radius Default]]&lt;&gt;"",Table_Styles[[#This Row],[Border Radius Default]],""))</f>
        <v/>
      </c>
      <c r="Y54" s="34"/>
      <c r="Z54" s="34"/>
      <c r="AA54" s="15" t="str">
        <f>IF(Table_Styles[[#This Row],[MT]]&lt;&gt;"",Table_Styles[[#This Row],[MT]],IF(Table_Styles[[#This Row],[MT Default]]&lt;&gt;"",Table_Styles[[#This Row],[MT Default]],""))</f>
        <v/>
      </c>
      <c r="AB54" s="34"/>
      <c r="AC54" s="34"/>
      <c r="AD54" s="15" t="str">
        <f>IF(Table_Styles[[#This Row],[MR]]&lt;&gt;"",Table_Styles[[#This Row],[MR]],IF(Table_Styles[[#This Row],[MR Default]]&lt;&gt;"",Table_Styles[[#This Row],[MR Default]],""))</f>
        <v/>
      </c>
      <c r="AE54" s="34"/>
      <c r="AF54" s="34"/>
      <c r="AG54" s="15" t="str">
        <f>IF(Table_Styles[[#This Row],[MB]]&lt;&gt;"",Table_Styles[[#This Row],[MB]],IF(Table_Styles[[#This Row],[MB Default]]&lt;&gt;"",Table_Styles[[#This Row],[MB Default]],""))</f>
        <v/>
      </c>
      <c r="AH54" s="34"/>
      <c r="AI54" s="34"/>
      <c r="AJ54" s="15" t="str">
        <f>IF(Table_Styles[[#This Row],[ML]]&lt;&gt;"",Table_Styles[[#This Row],[ML]],IF(Table_Styles[[#This Row],[ML Default]]&lt;&gt;"",Table_Styles[[#This Row],[ML Default]],""))</f>
        <v/>
      </c>
      <c r="AK54" s="34"/>
      <c r="AL54" s="34"/>
      <c r="AM54" s="15" t="str">
        <f>IF(Table_Styles[[#This Row],[PT]]&lt;&gt;"",Table_Styles[[#This Row],[PT]],IF(Table_Styles[[#This Row],[PT Default]]&lt;&gt;"",Table_Styles[[#This Row],[PT Default]],""))</f>
        <v/>
      </c>
      <c r="AN54" s="34"/>
      <c r="AO54" s="34"/>
      <c r="AP54" s="15" t="str">
        <f>IF(Table_Styles[[#This Row],[PR]]&lt;&gt;"",Table_Styles[[#This Row],[PR]],IF(Table_Styles[[#This Row],[PR Default]]&lt;&gt;"",Table_Styles[[#This Row],[PR Default]],""))</f>
        <v/>
      </c>
      <c r="AQ54" s="34"/>
      <c r="AR54" s="34"/>
      <c r="AS54" s="15" t="str">
        <f>IF(Table_Styles[[#This Row],[PB]]&lt;&gt;"",Table_Styles[[#This Row],[PB]],IF(Table_Styles[[#This Row],[PB Default]]&lt;&gt;"",Table_Styles[[#This Row],[PB Default]],""))</f>
        <v/>
      </c>
      <c r="AT54" s="34"/>
      <c r="AU54" s="34"/>
      <c r="AV54" s="15" t="str">
        <f>IF(Table_Styles[[#This Row],[PL]]&lt;&gt;"",Table_Styles[[#This Row],[PL]],IF(Table_Styles[[#This Row],[PL Default]]&lt;&gt;"",Table_Styles[[#This Row],[PL Default]],""))</f>
        <v/>
      </c>
      <c r="AW54" s="34"/>
      <c r="AX54" s="34"/>
      <c r="AY54" s="15" t="str">
        <f>IF(Table_Styles[[#This Row],[BT]]&lt;&gt;"",Table_Styles[[#This Row],[BT]],IF(Table_Styles[[#This Row],[BT Default]]&lt;&gt;"",Table_Styles[[#This Row],[BT Default]],""))</f>
        <v/>
      </c>
      <c r="AZ54" s="34"/>
      <c r="BA54" s="34"/>
      <c r="BB54" s="15" t="str">
        <f>IF(Table_Styles[[#This Row],[BR]]&lt;&gt;"",Table_Styles[[#This Row],[BR]],IF(Table_Styles[[#This Row],[BR Default]]&lt;&gt;"",Table_Styles[[#This Row],[BR Default]],""))</f>
        <v/>
      </c>
      <c r="BC54" s="34"/>
      <c r="BD54" s="34"/>
      <c r="BE54" s="15" t="str">
        <f>IF(Table_Styles[[#This Row],[BB]]&lt;&gt;"",Table_Styles[[#This Row],[BB]],IF(Table_Styles[[#This Row],[BB Default]]&lt;&gt;"",Table_Styles[[#This Row],[BB Default]],""))</f>
        <v/>
      </c>
      <c r="BF54" s="34"/>
      <c r="BG54" s="34"/>
      <c r="BH54" s="15" t="str">
        <f>IF(Table_Styles[[#This Row],[BL]]&lt;&gt;"",Table_Styles[[#This Row],[BL]],IF(Table_Styles[[#This Row],[BL Default]]&lt;&gt;"",Table_Styles[[#This Row],[BL Default]],""))</f>
        <v/>
      </c>
      <c r="BI54" s="34"/>
      <c r="BJ54" s="34"/>
      <c r="BK54" s="15" t="str">
        <f>IF(Table_Styles[[#This Row],[Width]]&lt;&gt;"",Table_Styles[[#This Row],[Width]],IF(Table_Styles[[#This Row],[Width Default]]&lt;&gt;"",Table_Styles[[#This Row],[Width Default]],""))</f>
        <v/>
      </c>
      <c r="BL54" s="34"/>
      <c r="BM54" s="34"/>
      <c r="BN54" s="15" t="str">
        <f>IF(Table_Styles[[#This Row],[Height]]&lt;&gt;"",Table_Styles[[#This Row],[Height]],IF(Table_Styles[[#This Row],[Height Default]]&lt;&gt;"",Table_Styles[[#This Row],[Height Default]],""))</f>
        <v/>
      </c>
      <c r="BO54" s="15"/>
      <c r="BP54" s="15"/>
      <c r="BQ54" s="15" t="str">
        <f>IF(Table_Styles[[#This Row],[Top]]&lt;&gt;"",Table_Styles[[#This Row],[Top]],IF(Table_Styles[[#This Row],[Top Default]]&lt;&gt;"",Table_Styles[[#This Row],[Top Default]],""))</f>
        <v/>
      </c>
      <c r="BR54" s="15"/>
      <c r="BS54" s="15"/>
      <c r="BT54" s="15" t="str">
        <f>IF(Table_Styles[[#This Row],[Right]]&lt;&gt;"",Table_Styles[[#This Row],[Right]],IF(Table_Styles[[#This Row],[Right Default]]&lt;&gt;"",Table_Styles[[#This Row],[Right Default]],""))</f>
        <v/>
      </c>
      <c r="BU54" s="15"/>
      <c r="BV54" s="15"/>
      <c r="BW54" s="15" t="str">
        <f>IF(Table_Styles[[#This Row],[Bottom]]&lt;&gt;"",Table_Styles[[#This Row],[Bottom]],IF(Table_Styles[[#This Row],[Bottom Default]]&lt;&gt;"",Table_Styles[[#This Row],[Bottom Default]],""))</f>
        <v/>
      </c>
      <c r="BX54" s="15"/>
      <c r="BY54" s="15"/>
      <c r="BZ54" s="15" t="str">
        <f>IF(Table_Styles[[#This Row],[Left]]&lt;&gt;"",Table_Styles[[#This Row],[Left]],IF(Table_Styles[[#This Row],[Left Default]]&lt;&gt;"",Table_Styles[[#This Row],[Left Default]],""))</f>
        <v/>
      </c>
      <c r="CA54" s="34"/>
      <c r="CB54" s="17" t="str">
        <f>IF(AND(Table_Styles[[#This Row],[Selector]]&lt;&gt;"",Table_Styles[[#This Row],[Font Family Used]]&lt;&gt;"",Table_Styles[[#This Row],[Font Weight Used]]&lt;&gt;""),Table_Styles[[#This Row],[Font Family Used]]&amp;" "&amp;Table_Styles[[#This Row],[Font Weight Used]],"")</f>
        <v/>
      </c>
      <c r="CC54" s="17" t="str">
        <f ca="1">IF(AND(Table_Styles[[#This Row],[Selector]],COUNTIF(OFFSET(CC:CC,0,0,ROW()-1,1),"="&amp;Table_Styles[[#This Row],[Font]])=0),Table_Styles[[#This Row],[Font]],"")</f>
        <v/>
      </c>
      <c r="CD54" s="17" t="str">
        <f ca="1">IF(Table_Styles[[#This Row],[Unique Font]]&lt;&gt;"",
"{""fontFamily"":"""&amp;Table_Styles[[#This Row],[Font Family Used]]&amp;""",""fontWeight"":"&amp;Table_Styles[[#This Row],[Font Weight Used]]&amp;"}","")</f>
        <v/>
      </c>
      <c r="CE5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#FFFFFF;border: none</v>
      </c>
      <c r="CF54" s="17" t="str">
        <f>IF(AND(Table_Styles[[#This Row],[Selector]]&lt;&gt;"", Table_Styles[[#This Row],[Config Properties]]&lt;&gt;""),
Table_Styles[[#This Row],[Selector]]&amp;" { "&amp;Table_Styles[[#This Row],[Config Properties]]&amp;" }","")</f>
        <v>formly-field .repeating .btn.btn-remove-item:active { color: #65686b;background: #FFFFFF;border: none }</v>
      </c>
      <c r="CG54" s="17" t="str">
        <f xml:space="preserve">
SUBSTITUTE(SUBSTITUTE(SUBSTITUTE(SUBSTITUTE(SUBSTITUTE(SUBSTITUTE(SUBSTITUTE(SUBSTITUTE(Table_Styles[[#This Row],[Config]],
" {","{"),
"{ ","{"),
" }","}"),
"} ","}"),
" ,",","),
", ",","),
" :",":"),
": ",":")</f>
        <v>formly-field .repeating .btn.btn-remove-item:active{color:#65686b;background:#FFFFFF;border:none}</v>
      </c>
    </row>
    <row r="55" spans="2:85" ht="21" customHeight="1">
      <c r="B55" s="91" t="s">
        <v>622</v>
      </c>
      <c r="C55" s="37" t="s">
        <v>623</v>
      </c>
      <c r="D55" s="34"/>
      <c r="E55" s="34"/>
      <c r="F55" s="15" t="str">
        <f>IF(Table_Styles[[#This Row],[Font Family]]&lt;&gt;"",Table_Styles[[#This Row],[Font Family]],IF(Table_Styles[[#This Row],[Font Family Default]]&lt;&gt;"",Table_Styles[[#This Row],[Font Family Default]],""))</f>
        <v/>
      </c>
      <c r="G55" s="34"/>
      <c r="H55" s="88" t="s">
        <v>545</v>
      </c>
      <c r="I55" s="15" t="str">
        <f>IF(Table_Styles[[#This Row],[Font Size]]&lt;&gt;"",Table_Styles[[#This Row],[Font Size]],IF(Table_Styles[[#This Row],[Font Size Default]]&lt;&gt;"",Table_Styles[[#This Row],[Font Size Default]],""))</f>
        <v>16px</v>
      </c>
      <c r="J55" s="34"/>
      <c r="K55" s="34"/>
      <c r="L55" s="15" t="str">
        <f>IF(Table_Styles[[#This Row],[Font Weight]]&lt;&gt;"",Table_Styles[[#This Row],[Font Weight]],IF(Table_Styles[[#This Row],[Font Weight Default]]&lt;&gt;"",Table_Styles[[#This Row],[Font Weight Default]],""))</f>
        <v/>
      </c>
      <c r="M55" s="34"/>
      <c r="N55" s="36"/>
      <c r="O55" s="15" t="str">
        <f>IF(Table_Styles[[#This Row],[Colour]]&lt;&gt;"",Table_Styles[[#This Row],[Colour]],IF(Table_Styles[[#This Row],[Colour Default]]&lt;&gt;"",Table_Styles[[#This Row],[Colour Default]],""))</f>
        <v/>
      </c>
      <c r="P55" s="34"/>
      <c r="Q55" s="34"/>
      <c r="R55" s="15" t="str">
        <f>IF(Table_Styles[[#This Row],[Background]]&lt;&gt;"",Table_Styles[[#This Row],[Background]],IF(Table_Styles[[#This Row],[Background Default]]&lt;&gt;"",Table_Styles[[#This Row],[Background Default]],""))</f>
        <v/>
      </c>
      <c r="S55" s="34"/>
      <c r="T55" s="36"/>
      <c r="U55" s="15" t="str">
        <f>IF(Table_Styles[[#This Row],[Border]]&lt;&gt;"",Table_Styles[[#This Row],[Border]],IF(Table_Styles[[#This Row],[Border Default]]&lt;&gt;"",Table_Styles[[#This Row],[Border Default]],""))</f>
        <v/>
      </c>
      <c r="V55" s="34"/>
      <c r="W55" s="34"/>
      <c r="X55" s="15" t="str">
        <f>IF(Table_Styles[[#This Row],[Border Radius]]&lt;&gt;"",Table_Styles[[#This Row],[Border Radius]],IF(Table_Styles[[#This Row],[Border Radius Default]]&lt;&gt;"",Table_Styles[[#This Row],[Border Radius Default]],""))</f>
        <v/>
      </c>
      <c r="Y55" s="34"/>
      <c r="Z55" s="87" t="s">
        <v>595</v>
      </c>
      <c r="AA55" s="15" t="str">
        <f>IF(Table_Styles[[#This Row],[MT]]&lt;&gt;"",Table_Styles[[#This Row],[MT]],IF(Table_Styles[[#This Row],[MT Default]]&lt;&gt;"",Table_Styles[[#This Row],[MT Default]],""))</f>
        <v>-4px</v>
      </c>
      <c r="AB55" s="34"/>
      <c r="AC55" s="87" t="s">
        <v>538</v>
      </c>
      <c r="AD55" s="15" t="str">
        <f>IF(Table_Styles[[#This Row],[MR]]&lt;&gt;"",Table_Styles[[#This Row],[MR]],IF(Table_Styles[[#This Row],[MR Default]]&lt;&gt;"",Table_Styles[[#This Row],[MR Default]],""))</f>
        <v>5px</v>
      </c>
      <c r="AE55" s="34"/>
      <c r="AF55" s="34"/>
      <c r="AG55" s="15" t="str">
        <f>IF(Table_Styles[[#This Row],[MB]]&lt;&gt;"",Table_Styles[[#This Row],[MB]],IF(Table_Styles[[#This Row],[MB Default]]&lt;&gt;"",Table_Styles[[#This Row],[MB Default]],""))</f>
        <v/>
      </c>
      <c r="AH55" s="34"/>
      <c r="AI55" s="87"/>
      <c r="AJ55" s="15" t="str">
        <f>IF(Table_Styles[[#This Row],[ML]]&lt;&gt;"",Table_Styles[[#This Row],[ML]],IF(Table_Styles[[#This Row],[ML Default]]&lt;&gt;"",Table_Styles[[#This Row],[ML Default]],""))</f>
        <v/>
      </c>
      <c r="AK55" s="34"/>
      <c r="AL55" s="34"/>
      <c r="AM55" s="15" t="str">
        <f>IF(Table_Styles[[#This Row],[PT]]&lt;&gt;"",Table_Styles[[#This Row],[PT]],IF(Table_Styles[[#This Row],[PT Default]]&lt;&gt;"",Table_Styles[[#This Row],[PT Default]],""))</f>
        <v/>
      </c>
      <c r="AN55" s="34"/>
      <c r="AO55" s="34"/>
      <c r="AP55" s="15" t="str">
        <f>IF(Table_Styles[[#This Row],[PR]]&lt;&gt;"",Table_Styles[[#This Row],[PR]],IF(Table_Styles[[#This Row],[PR Default]]&lt;&gt;"",Table_Styles[[#This Row],[PR Default]],""))</f>
        <v/>
      </c>
      <c r="AQ55" s="34"/>
      <c r="AR55" s="34"/>
      <c r="AS55" s="15" t="str">
        <f>IF(Table_Styles[[#This Row],[PB]]&lt;&gt;"",Table_Styles[[#This Row],[PB]],IF(Table_Styles[[#This Row],[PB Default]]&lt;&gt;"",Table_Styles[[#This Row],[PB Default]],""))</f>
        <v/>
      </c>
      <c r="AT55" s="34"/>
      <c r="AU55" s="34"/>
      <c r="AV55" s="15" t="str">
        <f>IF(Table_Styles[[#This Row],[PL]]&lt;&gt;"",Table_Styles[[#This Row],[PL]],IF(Table_Styles[[#This Row],[PL Default]]&lt;&gt;"",Table_Styles[[#This Row],[PL Default]],""))</f>
        <v/>
      </c>
      <c r="AW55" s="34"/>
      <c r="AX55" s="34"/>
      <c r="AY55" s="15" t="str">
        <f>IF(Table_Styles[[#This Row],[BT]]&lt;&gt;"",Table_Styles[[#This Row],[BT]],IF(Table_Styles[[#This Row],[BT Default]]&lt;&gt;"",Table_Styles[[#This Row],[BT Default]],""))</f>
        <v/>
      </c>
      <c r="AZ55" s="34"/>
      <c r="BA55" s="34"/>
      <c r="BB55" s="15" t="str">
        <f>IF(Table_Styles[[#This Row],[BR]]&lt;&gt;"",Table_Styles[[#This Row],[BR]],IF(Table_Styles[[#This Row],[BR Default]]&lt;&gt;"",Table_Styles[[#This Row],[BR Default]],""))</f>
        <v/>
      </c>
      <c r="BC55" s="34"/>
      <c r="BD55" s="34"/>
      <c r="BE55" s="15" t="str">
        <f>IF(Table_Styles[[#This Row],[BB]]&lt;&gt;"",Table_Styles[[#This Row],[BB]],IF(Table_Styles[[#This Row],[BB Default]]&lt;&gt;"",Table_Styles[[#This Row],[BB Default]],""))</f>
        <v/>
      </c>
      <c r="BF55" s="34"/>
      <c r="BG55" s="34"/>
      <c r="BH55" s="15" t="str">
        <f>IF(Table_Styles[[#This Row],[BL]]&lt;&gt;"",Table_Styles[[#This Row],[BL]],IF(Table_Styles[[#This Row],[BL Default]]&lt;&gt;"",Table_Styles[[#This Row],[BL Default]],""))</f>
        <v/>
      </c>
      <c r="BI55" s="34"/>
      <c r="BJ55" s="34"/>
      <c r="BK55" s="15" t="str">
        <f>IF(Table_Styles[[#This Row],[Width]]&lt;&gt;"",Table_Styles[[#This Row],[Width]],IF(Table_Styles[[#This Row],[Width Default]]&lt;&gt;"",Table_Styles[[#This Row],[Width Default]],""))</f>
        <v/>
      </c>
      <c r="BL55" s="34"/>
      <c r="BM55" s="34"/>
      <c r="BN55" s="15" t="str">
        <f>IF(Table_Styles[[#This Row],[Height]]&lt;&gt;"",Table_Styles[[#This Row],[Height]],IF(Table_Styles[[#This Row],[Height Default]]&lt;&gt;"",Table_Styles[[#This Row],[Height Default]],""))</f>
        <v/>
      </c>
      <c r="BO55" s="15"/>
      <c r="BP55" s="86" t="s">
        <v>614</v>
      </c>
      <c r="BQ55" s="15" t="str">
        <f>IF(Table_Styles[[#This Row],[Top]]&lt;&gt;"",Table_Styles[[#This Row],[Top]],IF(Table_Styles[[#This Row],[Top Default]]&lt;&gt;"",Table_Styles[[#This Row],[Top Default]],""))</f>
        <v>2px</v>
      </c>
      <c r="BR55" s="15"/>
      <c r="BS55" s="15"/>
      <c r="BT55" s="15" t="str">
        <f>IF(Table_Styles[[#This Row],[Right]]&lt;&gt;"",Table_Styles[[#This Row],[Right]],IF(Table_Styles[[#This Row],[Right Default]]&lt;&gt;"",Table_Styles[[#This Row],[Right Default]],""))</f>
        <v/>
      </c>
      <c r="BU55" s="15"/>
      <c r="BV55" s="15"/>
      <c r="BW55" s="15" t="str">
        <f>IF(Table_Styles[[#This Row],[Bottom]]&lt;&gt;"",Table_Styles[[#This Row],[Bottom]],IF(Table_Styles[[#This Row],[Bottom Default]]&lt;&gt;"",Table_Styles[[#This Row],[Bottom Default]],""))</f>
        <v/>
      </c>
      <c r="BX55" s="15"/>
      <c r="BY55" s="86"/>
      <c r="BZ55" s="15" t="str">
        <f>IF(Table_Styles[[#This Row],[Left]]&lt;&gt;"",Table_Styles[[#This Row],[Left]],IF(Table_Styles[[#This Row],[Left Default]]&lt;&gt;"",Table_Styles[[#This Row],[Left Default]],""))</f>
        <v/>
      </c>
      <c r="CA55" s="34"/>
      <c r="CB55" s="17" t="str">
        <f>IF(AND(Table_Styles[[#This Row],[Selector]]&lt;&gt;"",Table_Styles[[#This Row],[Font Family Used]]&lt;&gt;"",Table_Styles[[#This Row],[Font Weight Used]]&lt;&gt;""),Table_Styles[[#This Row],[Font Family Used]]&amp;" "&amp;Table_Styles[[#This Row],[Font Weight Used]],"")</f>
        <v/>
      </c>
      <c r="CC55" s="17" t="str">
        <f ca="1">IF(AND(Table_Styles[[#This Row],[Selector]],COUNTIF(OFFSET(CC:CC,0,0,ROW()-1,1),"="&amp;Table_Styles[[#This Row],[Font]])=0),Table_Styles[[#This Row],[Font]],"")</f>
        <v/>
      </c>
      <c r="CD55" s="17" t="str">
        <f ca="1">IF(Table_Styles[[#This Row],[Unique Font]]&lt;&gt;"",
"{""fontFamily"":"""&amp;Table_Styles[[#This Row],[Font Family Used]]&amp;""",""fontWeight"":"&amp;Table_Styles[[#This Row],[Font Weight Used]]&amp;"}","")</f>
        <v/>
      </c>
      <c r="CE5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5" s="17" t="str">
        <f>IF(AND(Table_Styles[[#This Row],[Selector]]&lt;&gt;"", Table_Styles[[#This Row],[Config Properties]]&lt;&gt;""),
Table_Styles[[#This Row],[Selector]]&amp;" { "&amp;Table_Styles[[#This Row],[Config Properties]]&amp;" }","")</f>
        <v>formly-field .repeating .btn.btn-remove-item .btn-icon { font-size: 16px;margin-top: -4px;margin-right: 5px;top: 2px }</v>
      </c>
      <c r="CG55" s="17" t="str">
        <f xml:space="preserve">
SUBSTITUTE(SUBSTITUTE(SUBSTITUTE(SUBSTITUTE(SUBSTITUTE(SUBSTITUTE(SUBSTITUTE(SUBSTITUTE(Table_Styles[[#This Row],[Config]],
" {","{"),
"{ ","{"),
" }","}"),
"} ","}"),
" ,",","),
", ",","),
" :",":"),
": ",":")</f>
        <v>formly-field .repeating .btn.btn-remove-item .btn-icon{font-size:16px;margin-top:-4px;margin-right:5px;top:2px}</v>
      </c>
    </row>
    <row r="56" spans="2:85" ht="21" customHeight="1" thickBot="1">
      <c r="B56" s="54" t="s">
        <v>624</v>
      </c>
      <c r="C56" s="54"/>
      <c r="D56" s="62"/>
      <c r="E56" s="62"/>
      <c r="F56" s="54" t="str">
        <f>IF(Table_Styles[[#This Row],[Font Family]]&lt;&gt;"",Table_Styles[[#This Row],[Font Family]],IF(Table_Styles[[#This Row],[Font Family Default]]&lt;&gt;"",Table_Styles[[#This Row],[Font Family Default]],""))</f>
        <v/>
      </c>
      <c r="G56" s="62"/>
      <c r="H56" s="62"/>
      <c r="I56" s="54" t="str">
        <f>IF(Table_Styles[[#This Row],[Font Size]]&lt;&gt;"",Table_Styles[[#This Row],[Font Size]],IF(Table_Styles[[#This Row],[Font Size Default]]&lt;&gt;"",Table_Styles[[#This Row],[Font Size Default]],""))</f>
        <v/>
      </c>
      <c r="J56" s="62"/>
      <c r="K56" s="62"/>
      <c r="L56" s="54" t="str">
        <f>IF(Table_Styles[[#This Row],[Font Weight]]&lt;&gt;"",Table_Styles[[#This Row],[Font Weight]],IF(Table_Styles[[#This Row],[Font Weight Default]]&lt;&gt;"",Table_Styles[[#This Row],[Font Weight Default]],""))</f>
        <v/>
      </c>
      <c r="M56" s="62"/>
      <c r="N56" s="62"/>
      <c r="O56" s="54" t="str">
        <f>IF(Table_Styles[[#This Row],[Colour]]&lt;&gt;"",Table_Styles[[#This Row],[Colour]],IF(Table_Styles[[#This Row],[Colour Default]]&lt;&gt;"",Table_Styles[[#This Row],[Colour Default]],""))</f>
        <v/>
      </c>
      <c r="P56" s="62"/>
      <c r="Q56" s="62"/>
      <c r="R56" s="54" t="str">
        <f>IF(Table_Styles[[#This Row],[Background]]&lt;&gt;"",Table_Styles[[#This Row],[Background]],IF(Table_Styles[[#This Row],[Background Default]]&lt;&gt;"",Table_Styles[[#This Row],[Background Default]],""))</f>
        <v/>
      </c>
      <c r="S56" s="62"/>
      <c r="T56" s="62"/>
      <c r="U56" s="54" t="str">
        <f>IF(Table_Styles[[#This Row],[Border]]&lt;&gt;"",Table_Styles[[#This Row],[Border]],IF(Table_Styles[[#This Row],[Border Default]]&lt;&gt;"",Table_Styles[[#This Row],[Border Default]],""))</f>
        <v/>
      </c>
      <c r="V56" s="62"/>
      <c r="W56" s="62"/>
      <c r="X56" s="54" t="str">
        <f>IF(Table_Styles[[#This Row],[Border Radius]]&lt;&gt;"",Table_Styles[[#This Row],[Border Radius]],IF(Table_Styles[[#This Row],[Border Radius Default]]&lt;&gt;"",Table_Styles[[#This Row],[Border Radius Default]],""))</f>
        <v/>
      </c>
      <c r="Y56" s="62"/>
      <c r="Z56" s="62"/>
      <c r="AA56" s="54" t="str">
        <f>IF(Table_Styles[[#This Row],[MT]]&lt;&gt;"",Table_Styles[[#This Row],[MT]],IF(Table_Styles[[#This Row],[MT Default]]&lt;&gt;"",Table_Styles[[#This Row],[MT Default]],""))</f>
        <v/>
      </c>
      <c r="AB56" s="62"/>
      <c r="AC56" s="62"/>
      <c r="AD56" s="54" t="str">
        <f>IF(Table_Styles[[#This Row],[MR]]&lt;&gt;"",Table_Styles[[#This Row],[MR]],IF(Table_Styles[[#This Row],[MR Default]]&lt;&gt;"",Table_Styles[[#This Row],[MR Default]],""))</f>
        <v/>
      </c>
      <c r="AE56" s="62"/>
      <c r="AF56" s="62"/>
      <c r="AG56" s="54" t="str">
        <f>IF(Table_Styles[[#This Row],[MB]]&lt;&gt;"",Table_Styles[[#This Row],[MB]],IF(Table_Styles[[#This Row],[MB Default]]&lt;&gt;"",Table_Styles[[#This Row],[MB Default]],""))</f>
        <v/>
      </c>
      <c r="AH56" s="62"/>
      <c r="AI56" s="62"/>
      <c r="AJ56" s="54" t="str">
        <f>IF(Table_Styles[[#This Row],[ML]]&lt;&gt;"",Table_Styles[[#This Row],[ML]],IF(Table_Styles[[#This Row],[ML Default]]&lt;&gt;"",Table_Styles[[#This Row],[ML Default]],""))</f>
        <v/>
      </c>
      <c r="AK56" s="62"/>
      <c r="AL56" s="62"/>
      <c r="AM56" s="54" t="str">
        <f>IF(Table_Styles[[#This Row],[PT]]&lt;&gt;"",Table_Styles[[#This Row],[PT]],IF(Table_Styles[[#This Row],[PT Default]]&lt;&gt;"",Table_Styles[[#This Row],[PT Default]],""))</f>
        <v/>
      </c>
      <c r="AN56" s="62"/>
      <c r="AO56" s="62"/>
      <c r="AP56" s="54" t="str">
        <f>IF(Table_Styles[[#This Row],[PR]]&lt;&gt;"",Table_Styles[[#This Row],[PR]],IF(Table_Styles[[#This Row],[PR Default]]&lt;&gt;"",Table_Styles[[#This Row],[PR Default]],""))</f>
        <v/>
      </c>
      <c r="AQ56" s="62"/>
      <c r="AR56" s="62"/>
      <c r="AS56" s="54" t="str">
        <f>IF(Table_Styles[[#This Row],[PB]]&lt;&gt;"",Table_Styles[[#This Row],[PB]],IF(Table_Styles[[#This Row],[PB Default]]&lt;&gt;"",Table_Styles[[#This Row],[PB Default]],""))</f>
        <v/>
      </c>
      <c r="AT56" s="62"/>
      <c r="AU56" s="62"/>
      <c r="AV56" s="54" t="str">
        <f>IF(Table_Styles[[#This Row],[PL]]&lt;&gt;"",Table_Styles[[#This Row],[PL]],IF(Table_Styles[[#This Row],[PL Default]]&lt;&gt;"",Table_Styles[[#This Row],[PL Default]],""))</f>
        <v/>
      </c>
      <c r="AW56" s="62"/>
      <c r="AX56" s="62"/>
      <c r="AY56" s="54" t="str">
        <f>IF(Table_Styles[[#This Row],[BT]]&lt;&gt;"",Table_Styles[[#This Row],[BT]],IF(Table_Styles[[#This Row],[BT Default]]&lt;&gt;"",Table_Styles[[#This Row],[BT Default]],""))</f>
        <v/>
      </c>
      <c r="AZ56" s="62"/>
      <c r="BA56" s="62"/>
      <c r="BB56" s="54" t="str">
        <f>IF(Table_Styles[[#This Row],[BR]]&lt;&gt;"",Table_Styles[[#This Row],[BR]],IF(Table_Styles[[#This Row],[BR Default]]&lt;&gt;"",Table_Styles[[#This Row],[BR Default]],""))</f>
        <v/>
      </c>
      <c r="BC56" s="62"/>
      <c r="BD56" s="62"/>
      <c r="BE56" s="54" t="str">
        <f>IF(Table_Styles[[#This Row],[BB]]&lt;&gt;"",Table_Styles[[#This Row],[BB]],IF(Table_Styles[[#This Row],[BB Default]]&lt;&gt;"",Table_Styles[[#This Row],[BB Default]],""))</f>
        <v/>
      </c>
      <c r="BF56" s="62"/>
      <c r="BG56" s="62"/>
      <c r="BH56" s="54" t="str">
        <f>IF(Table_Styles[[#This Row],[BL]]&lt;&gt;"",Table_Styles[[#This Row],[BL]],IF(Table_Styles[[#This Row],[BL Default]]&lt;&gt;"",Table_Styles[[#This Row],[BL Default]],""))</f>
        <v/>
      </c>
      <c r="BI56" s="62"/>
      <c r="BJ56" s="62"/>
      <c r="BK56" s="54" t="str">
        <f>IF(Table_Styles[[#This Row],[Width]]&lt;&gt;"",Table_Styles[[#This Row],[Width]],IF(Table_Styles[[#This Row],[Width Default]]&lt;&gt;"",Table_Styles[[#This Row],[Width Default]],""))</f>
        <v/>
      </c>
      <c r="BL56" s="62"/>
      <c r="BM56" s="62"/>
      <c r="BN56" s="54" t="str">
        <f>IF(Table_Styles[[#This Row],[Height]]&lt;&gt;"",Table_Styles[[#This Row],[Height]],IF(Table_Styles[[#This Row],[Height Default]]&lt;&gt;"",Table_Styles[[#This Row],[Height Default]],""))</f>
        <v/>
      </c>
      <c r="BO56" s="54"/>
      <c r="BP56" s="54"/>
      <c r="BQ56" s="54" t="str">
        <f>IF(Table_Styles[[#This Row],[Top]]&lt;&gt;"",Table_Styles[[#This Row],[Top]],IF(Table_Styles[[#This Row],[Top Default]]&lt;&gt;"",Table_Styles[[#This Row],[Top Default]],""))</f>
        <v/>
      </c>
      <c r="BR56" s="54"/>
      <c r="BS56" s="54"/>
      <c r="BT56" s="54" t="str">
        <f>IF(Table_Styles[[#This Row],[Right]]&lt;&gt;"",Table_Styles[[#This Row],[Right]],IF(Table_Styles[[#This Row],[Right Default]]&lt;&gt;"",Table_Styles[[#This Row],[Right Default]],""))</f>
        <v/>
      </c>
      <c r="BU56" s="54"/>
      <c r="BV56" s="54"/>
      <c r="BW56" s="54" t="str">
        <f>IF(Table_Styles[[#This Row],[Bottom]]&lt;&gt;"",Table_Styles[[#This Row],[Bottom]],IF(Table_Styles[[#This Row],[Bottom Default]]&lt;&gt;"",Table_Styles[[#This Row],[Bottom Default]],""))</f>
        <v/>
      </c>
      <c r="BX56" s="54"/>
      <c r="BY56" s="54"/>
      <c r="BZ56" s="54" t="str">
        <f>IF(Table_Styles[[#This Row],[Left]]&lt;&gt;"",Table_Styles[[#This Row],[Left]],IF(Table_Styles[[#This Row],[Left Default]]&lt;&gt;"",Table_Styles[[#This Row],[Left Default]],""))</f>
        <v/>
      </c>
      <c r="CA56" s="62"/>
      <c r="CB56" s="54" t="str">
        <f>IF(AND(Table_Styles[[#This Row],[Selector]]&lt;&gt;"",Table_Styles[[#This Row],[Font Family Used]]&lt;&gt;"",Table_Styles[[#This Row],[Font Weight Used]]&lt;&gt;""),Table_Styles[[#This Row],[Font Family Used]]&amp;" "&amp;Table_Styles[[#This Row],[Font Weight Used]],"")</f>
        <v/>
      </c>
      <c r="CC56" s="54" t="str">
        <f ca="1">IF(AND(Table_Styles[[#This Row],[Selector]],COUNTIF(OFFSET(CC:CC,0,0,ROW()-1,1),"="&amp;Table_Styles[[#This Row],[Font]])=0),Table_Styles[[#This Row],[Font]],"")</f>
        <v/>
      </c>
      <c r="CD56" s="54" t="str">
        <f ca="1">IF(Table_Styles[[#This Row],[Unique Font]]&lt;&gt;"",
"{""fontFamily"":"""&amp;Table_Styles[[#This Row],[Font Family Used]]&amp;""",""fontWeight"":"&amp;Table_Styles[[#This Row],[Font Weight Used]]&amp;"}","")</f>
        <v/>
      </c>
      <c r="CE56"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6" s="54" t="str">
        <f>IF(AND(Table_Styles[[#This Row],[Selector]]&lt;&gt;"", Table_Styles[[#This Row],[Config Properties]]&lt;&gt;""),
Table_Styles[[#This Row],[Selector]]&amp;" { "&amp;Table_Styles[[#This Row],[Config Properties]]&amp;" }","")</f>
        <v/>
      </c>
      <c r="CG56" s="54" t="str">
        <f xml:space="preserve">
SUBSTITUTE(SUBSTITUTE(SUBSTITUTE(SUBSTITUTE(SUBSTITUTE(SUBSTITUTE(SUBSTITUTE(SUBSTITUTE(Table_Styles[[#This Row],[Config]],
" {","{"),
"{ ","{"),
" }","}"),
"} ","}"),
" ,",","),
", ",","),
" :",":"),
": ",":")</f>
        <v/>
      </c>
    </row>
    <row r="57" spans="2:85" ht="21" customHeight="1">
      <c r="B57" s="91" t="s">
        <v>625</v>
      </c>
      <c r="C57" s="37" t="s">
        <v>626</v>
      </c>
      <c r="D57" s="34"/>
      <c r="E57" s="34"/>
      <c r="F57" s="15" t="str">
        <f>IF(Table_Styles[[#This Row],[Font Family]]&lt;&gt;"",Table_Styles[[#This Row],[Font Family]],IF(Table_Styles[[#This Row],[Font Family Default]]&lt;&gt;"",Table_Styles[[#This Row],[Font Family Default]],""))</f>
        <v/>
      </c>
      <c r="G57" s="34"/>
      <c r="H57" s="34"/>
      <c r="I57" s="15" t="str">
        <f>IF(Table_Styles[[#This Row],[Font Size]]&lt;&gt;"",Table_Styles[[#This Row],[Font Size]],IF(Table_Styles[[#This Row],[Font Size Default]]&lt;&gt;"",Table_Styles[[#This Row],[Font Size Default]],""))</f>
        <v/>
      </c>
      <c r="J57" s="34"/>
      <c r="K57" s="34"/>
      <c r="L57" s="15" t="str">
        <f>IF(Table_Styles[[#This Row],[Font Weight]]&lt;&gt;"",Table_Styles[[#This Row],[Font Weight]],IF(Table_Styles[[#This Row],[Font Weight Default]]&lt;&gt;"",Table_Styles[[#This Row],[Font Weight Default]],""))</f>
        <v/>
      </c>
      <c r="M57" s="34"/>
      <c r="N57" s="34"/>
      <c r="O57" s="15" t="str">
        <f>IF(Table_Styles[[#This Row],[Colour]]&lt;&gt;"",Table_Styles[[#This Row],[Colour]],IF(Table_Styles[[#This Row],[Colour Default]]&lt;&gt;"",Table_Styles[[#This Row],[Colour Default]],""))</f>
        <v/>
      </c>
      <c r="P57" s="34"/>
      <c r="Q57" s="34" t="str">
        <f>Colour_Background_1</f>
        <v>#FFFFFF</v>
      </c>
      <c r="R57" s="15" t="str">
        <f>IF(Table_Styles[[#This Row],[Background]]&lt;&gt;"",Table_Styles[[#This Row],[Background]],IF(Table_Styles[[#This Row],[Background Default]]&lt;&gt;"",Table_Styles[[#This Row],[Background Default]],""))</f>
        <v>#FFFFFF</v>
      </c>
      <c r="S57" s="34"/>
      <c r="T57" s="36" t="s">
        <v>554</v>
      </c>
      <c r="U57" s="15" t="str">
        <f>IF(Table_Styles[[#This Row],[Border]]&lt;&gt;"",Table_Styles[[#This Row],[Border]],IF(Table_Styles[[#This Row],[Border Default]]&lt;&gt;"",Table_Styles[[#This Row],[Border Default]],""))</f>
        <v>none</v>
      </c>
      <c r="V57" s="34"/>
      <c r="W57" s="34">
        <f>Settings_Styling_Other_Default_Border_Radius</f>
        <v>0</v>
      </c>
      <c r="X57" s="15">
        <f>IF(Table_Styles[[#This Row],[Border Radius]]&lt;&gt;"",Table_Styles[[#This Row],[Border Radius]],IF(Table_Styles[[#This Row],[Border Radius Default]]&lt;&gt;"",Table_Styles[[#This Row],[Border Radius Default]],""))</f>
        <v>0</v>
      </c>
      <c r="Y57" s="34"/>
      <c r="Z57" s="34"/>
      <c r="AA57" s="15" t="str">
        <f>IF(Table_Styles[[#This Row],[MT]]&lt;&gt;"",Table_Styles[[#This Row],[MT]],IF(Table_Styles[[#This Row],[MT Default]]&lt;&gt;"",Table_Styles[[#This Row],[MT Default]],""))</f>
        <v/>
      </c>
      <c r="AB57" s="34"/>
      <c r="AC57" s="34"/>
      <c r="AD57" s="15" t="str">
        <f>IF(Table_Styles[[#This Row],[MR]]&lt;&gt;"",Table_Styles[[#This Row],[MR]],IF(Table_Styles[[#This Row],[MR Default]]&lt;&gt;"",Table_Styles[[#This Row],[MR Default]],""))</f>
        <v/>
      </c>
      <c r="AE57" s="34"/>
      <c r="AF57" s="34"/>
      <c r="AG57" s="15" t="str">
        <f>IF(Table_Styles[[#This Row],[MB]]&lt;&gt;"",Table_Styles[[#This Row],[MB]],IF(Table_Styles[[#This Row],[MB Default]]&lt;&gt;"",Table_Styles[[#This Row],[MB Default]],""))</f>
        <v/>
      </c>
      <c r="AH57" s="34"/>
      <c r="AI57" s="34"/>
      <c r="AJ57" s="15" t="str">
        <f>IF(Table_Styles[[#This Row],[ML]]&lt;&gt;"",Table_Styles[[#This Row],[ML]],IF(Table_Styles[[#This Row],[ML Default]]&lt;&gt;"",Table_Styles[[#This Row],[ML Default]],""))</f>
        <v/>
      </c>
      <c r="AK57" s="34"/>
      <c r="AL57" s="87" t="s">
        <v>538</v>
      </c>
      <c r="AM57" s="15" t="str">
        <f>IF(Table_Styles[[#This Row],[PT]]&lt;&gt;"",Table_Styles[[#This Row],[PT]],IF(Table_Styles[[#This Row],[PT Default]]&lt;&gt;"",Table_Styles[[#This Row],[PT Default]],""))</f>
        <v>5px</v>
      </c>
      <c r="AN57" s="34"/>
      <c r="AO57" s="87" t="s">
        <v>538</v>
      </c>
      <c r="AP57" s="15" t="str">
        <f>IF(Table_Styles[[#This Row],[PR]]&lt;&gt;"",Table_Styles[[#This Row],[PR]],IF(Table_Styles[[#This Row],[PR Default]]&lt;&gt;"",Table_Styles[[#This Row],[PR Default]],""))</f>
        <v>5px</v>
      </c>
      <c r="AQ57" s="34"/>
      <c r="AR57" s="87" t="s">
        <v>538</v>
      </c>
      <c r="AS57" s="15" t="str">
        <f>IF(Table_Styles[[#This Row],[PB]]&lt;&gt;"",Table_Styles[[#This Row],[PB]],IF(Table_Styles[[#This Row],[PB Default]]&lt;&gt;"",Table_Styles[[#This Row],[PB Default]],""))</f>
        <v>5px</v>
      </c>
      <c r="AT57" s="34"/>
      <c r="AU57" s="87" t="s">
        <v>627</v>
      </c>
      <c r="AV57" s="15" t="str">
        <f>IF(Table_Styles[[#This Row],[PL]]&lt;&gt;"",Table_Styles[[#This Row],[PL]],IF(Table_Styles[[#This Row],[PL Default]]&lt;&gt;"",Table_Styles[[#This Row],[PL Default]],""))</f>
        <v>4px</v>
      </c>
      <c r="AW57" s="34"/>
      <c r="AX57" s="34"/>
      <c r="AY57" s="15" t="str">
        <f>IF(Table_Styles[[#This Row],[BT]]&lt;&gt;"",Table_Styles[[#This Row],[BT]],IF(Table_Styles[[#This Row],[BT Default]]&lt;&gt;"",Table_Styles[[#This Row],[BT Default]],""))</f>
        <v/>
      </c>
      <c r="AZ57" s="34"/>
      <c r="BA57" s="34"/>
      <c r="BB57" s="15" t="str">
        <f>IF(Table_Styles[[#This Row],[BR]]&lt;&gt;"",Table_Styles[[#This Row],[BR]],IF(Table_Styles[[#This Row],[BR Default]]&lt;&gt;"",Table_Styles[[#This Row],[BR Default]],""))</f>
        <v/>
      </c>
      <c r="BC57" s="34"/>
      <c r="BD57" s="34"/>
      <c r="BE57" s="15" t="str">
        <f>IF(Table_Styles[[#This Row],[BB]]&lt;&gt;"",Table_Styles[[#This Row],[BB]],IF(Table_Styles[[#This Row],[BB Default]]&lt;&gt;"",Table_Styles[[#This Row],[BB Default]],""))</f>
        <v/>
      </c>
      <c r="BF57" s="34"/>
      <c r="BG57" s="34"/>
      <c r="BH57" s="15" t="str">
        <f>IF(Table_Styles[[#This Row],[BL]]&lt;&gt;"",Table_Styles[[#This Row],[BL]],IF(Table_Styles[[#This Row],[BL Default]]&lt;&gt;"",Table_Styles[[#This Row],[BL Default]],""))</f>
        <v/>
      </c>
      <c r="BI57" s="34"/>
      <c r="BJ57" s="34"/>
      <c r="BK57" s="15" t="str">
        <f>IF(Table_Styles[[#This Row],[Width]]&lt;&gt;"",Table_Styles[[#This Row],[Width]],IF(Table_Styles[[#This Row],[Width Default]]&lt;&gt;"",Table_Styles[[#This Row],[Width Default]],""))</f>
        <v/>
      </c>
      <c r="BL57" s="34"/>
      <c r="BM57" s="34"/>
      <c r="BN57" s="15" t="str">
        <f>IF(Table_Styles[[#This Row],[Height]]&lt;&gt;"",Table_Styles[[#This Row],[Height]],IF(Table_Styles[[#This Row],[Height Default]]&lt;&gt;"",Table_Styles[[#This Row],[Height Default]],""))</f>
        <v/>
      </c>
      <c r="BO57" s="15"/>
      <c r="BP57" s="15"/>
      <c r="BQ57" s="15" t="str">
        <f>IF(Table_Styles[[#This Row],[Top]]&lt;&gt;"",Table_Styles[[#This Row],[Top]],IF(Table_Styles[[#This Row],[Top Default]]&lt;&gt;"",Table_Styles[[#This Row],[Top Default]],""))</f>
        <v/>
      </c>
      <c r="BR57" s="15"/>
      <c r="BS57" s="15"/>
      <c r="BT57" s="15" t="str">
        <f>IF(Table_Styles[[#This Row],[Right]]&lt;&gt;"",Table_Styles[[#This Row],[Right]],IF(Table_Styles[[#This Row],[Right Default]]&lt;&gt;"",Table_Styles[[#This Row],[Right Default]],""))</f>
        <v/>
      </c>
      <c r="BU57" s="15"/>
      <c r="BV57" s="15"/>
      <c r="BW57" s="15" t="str">
        <f>IF(Table_Styles[[#This Row],[Bottom]]&lt;&gt;"",Table_Styles[[#This Row],[Bottom]],IF(Table_Styles[[#This Row],[Bottom Default]]&lt;&gt;"",Table_Styles[[#This Row],[Bottom Default]],""))</f>
        <v/>
      </c>
      <c r="BX57" s="15"/>
      <c r="BY57" s="15"/>
      <c r="BZ57" s="15" t="str">
        <f>IF(Table_Styles[[#This Row],[Left]]&lt;&gt;"",Table_Styles[[#This Row],[Left]],IF(Table_Styles[[#This Row],[Left Default]]&lt;&gt;"",Table_Styles[[#This Row],[Left Default]],""))</f>
        <v/>
      </c>
      <c r="CA57" s="34"/>
      <c r="CB57" s="17" t="str">
        <f>IF(AND(Table_Styles[[#This Row],[Selector]]&lt;&gt;"",Table_Styles[[#This Row],[Font Family Used]]&lt;&gt;"",Table_Styles[[#This Row],[Font Weight Used]]&lt;&gt;""),Table_Styles[[#This Row],[Font Family Used]]&amp;" "&amp;Table_Styles[[#This Row],[Font Weight Used]],"")</f>
        <v/>
      </c>
      <c r="CC57" s="17" t="str">
        <f ca="1">IF(AND(Table_Styles[[#This Row],[Selector]],COUNTIF(OFFSET(CC:CC,0,0,ROW()-1,1),"="&amp;Table_Styles[[#This Row],[Font]])=0),Table_Styles[[#This Row],[Font]],"")</f>
        <v/>
      </c>
      <c r="CD57" s="17" t="str">
        <f ca="1">IF(Table_Styles[[#This Row],[Unique Font]]&lt;&gt;"",
"{""fontFamily"":"""&amp;Table_Styles[[#This Row],[Font Family Used]]&amp;""",""fontWeight"":"&amp;Table_Styles[[#This Row],[Font Weight Used]]&amp;"}","")</f>
        <v/>
      </c>
      <c r="CE5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57" s="17"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57" s="17"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58" spans="2:85" ht="21" customHeight="1">
      <c r="B58" s="91" t="s">
        <v>2</v>
      </c>
      <c r="C58" s="17" t="s">
        <v>628</v>
      </c>
      <c r="D58" s="34"/>
      <c r="E58" s="34"/>
      <c r="F58" s="15" t="str">
        <f>IF(Table_Styles[[#This Row],[Font Family]]&lt;&gt;"",Table_Styles[[#This Row],[Font Family]],IF(Table_Styles[[#This Row],[Font Family Default]]&lt;&gt;"",Table_Styles[[#This Row],[Font Family Default]],""))</f>
        <v/>
      </c>
      <c r="G58" s="34"/>
      <c r="H58" s="34"/>
      <c r="I58" s="15" t="str">
        <f>IF(Table_Styles[[#This Row],[Font Size]]&lt;&gt;"",Table_Styles[[#This Row],[Font Size]],IF(Table_Styles[[#This Row],[Font Size Default]]&lt;&gt;"",Table_Styles[[#This Row],[Font Size Default]],""))</f>
        <v/>
      </c>
      <c r="J58" s="34"/>
      <c r="K58" s="34"/>
      <c r="L58" s="15" t="str">
        <f>IF(Table_Styles[[#This Row],[Font Weight]]&lt;&gt;"",Table_Styles[[#This Row],[Font Weight]],IF(Table_Styles[[#This Row],[Font Weight Default]]&lt;&gt;"",Table_Styles[[#This Row],[Font Weight Default]],""))</f>
        <v/>
      </c>
      <c r="M58" s="34"/>
      <c r="N58" s="34"/>
      <c r="O58" s="15" t="str">
        <f>IF(Table_Styles[[#This Row],[Colour]]&lt;&gt;"",Table_Styles[[#This Row],[Colour]],IF(Table_Styles[[#This Row],[Colour Default]]&lt;&gt;"",Table_Styles[[#This Row],[Colour Default]],""))</f>
        <v/>
      </c>
      <c r="P58" s="34"/>
      <c r="Q58" s="36" t="str">
        <f>Colour_Background_2</f>
        <v>#f3f3f3</v>
      </c>
      <c r="R58" s="15" t="str">
        <f>IF(Table_Styles[[#This Row],[Background]]&lt;&gt;"",Table_Styles[[#This Row],[Background]],IF(Table_Styles[[#This Row],[Background Default]]&lt;&gt;"",Table_Styles[[#This Row],[Background Default]],""))</f>
        <v>#f3f3f3</v>
      </c>
      <c r="S58" s="34"/>
      <c r="T58" s="36" t="s">
        <v>554</v>
      </c>
      <c r="U58" s="15" t="str">
        <f>IF(Table_Styles[[#This Row],[Border]]&lt;&gt;"",Table_Styles[[#This Row],[Border]],IF(Table_Styles[[#This Row],[Border Default]]&lt;&gt;"",Table_Styles[[#This Row],[Border Default]],""))</f>
        <v>none</v>
      </c>
      <c r="V58" s="34"/>
      <c r="W58" s="34">
        <f>Settings_Styling_Other_Default_Border_Radius</f>
        <v>0</v>
      </c>
      <c r="X58" s="15">
        <f>IF(Table_Styles[[#This Row],[Border Radius]]&lt;&gt;"",Table_Styles[[#This Row],[Border Radius]],IF(Table_Styles[[#This Row],[Border Radius Default]]&lt;&gt;"",Table_Styles[[#This Row],[Border Radius Default]],""))</f>
        <v>0</v>
      </c>
      <c r="Y58" s="34"/>
      <c r="Z58" s="36" t="s">
        <v>615</v>
      </c>
      <c r="AA58" s="15" t="str">
        <f>IF(Table_Styles[[#This Row],[MT]]&lt;&gt;"",Table_Styles[[#This Row],[MT]],IF(Table_Styles[[#This Row],[MT Default]]&lt;&gt;"",Table_Styles[[#This Row],[MT Default]],""))</f>
        <v>1px</v>
      </c>
      <c r="AB58" s="34"/>
      <c r="AC58" s="36" t="s">
        <v>615</v>
      </c>
      <c r="AD58" s="15" t="str">
        <f>IF(Table_Styles[[#This Row],[MR]]&lt;&gt;"",Table_Styles[[#This Row],[MR]],IF(Table_Styles[[#This Row],[MR Default]]&lt;&gt;"",Table_Styles[[#This Row],[MR Default]],""))</f>
        <v>1px</v>
      </c>
      <c r="AE58" s="34"/>
      <c r="AF58" s="36" t="s">
        <v>615</v>
      </c>
      <c r="AG58" s="15" t="str">
        <f>IF(Table_Styles[[#This Row],[MB]]&lt;&gt;"",Table_Styles[[#This Row],[MB]],IF(Table_Styles[[#This Row],[MB Default]]&lt;&gt;"",Table_Styles[[#This Row],[MB Default]],""))</f>
        <v>1px</v>
      </c>
      <c r="AH58" s="34"/>
      <c r="AI58" s="36" t="s">
        <v>614</v>
      </c>
      <c r="AJ58" s="15" t="str">
        <f>IF(Table_Styles[[#This Row],[ML]]&lt;&gt;"",Table_Styles[[#This Row],[ML]],IF(Table_Styles[[#This Row],[ML Default]]&lt;&gt;"",Table_Styles[[#This Row],[ML Default]],""))</f>
        <v>2px</v>
      </c>
      <c r="AK58" s="34"/>
      <c r="AL58" s="34"/>
      <c r="AM58" s="15" t="str">
        <f>IF(Table_Styles[[#This Row],[PT]]&lt;&gt;"",Table_Styles[[#This Row],[PT]],IF(Table_Styles[[#This Row],[PT Default]]&lt;&gt;"",Table_Styles[[#This Row],[PT Default]],""))</f>
        <v/>
      </c>
      <c r="AN58" s="34"/>
      <c r="AO58" s="34"/>
      <c r="AP58" s="15" t="str">
        <f>IF(Table_Styles[[#This Row],[PR]]&lt;&gt;"",Table_Styles[[#This Row],[PR]],IF(Table_Styles[[#This Row],[PR Default]]&lt;&gt;"",Table_Styles[[#This Row],[PR Default]],""))</f>
        <v/>
      </c>
      <c r="AQ58" s="34"/>
      <c r="AR58" s="34"/>
      <c r="AS58" s="15" t="str">
        <f>IF(Table_Styles[[#This Row],[PB]]&lt;&gt;"",Table_Styles[[#This Row],[PB]],IF(Table_Styles[[#This Row],[PB Default]]&lt;&gt;"",Table_Styles[[#This Row],[PB Default]],""))</f>
        <v/>
      </c>
      <c r="AT58" s="34"/>
      <c r="AU58" s="34"/>
      <c r="AV58" s="15" t="str">
        <f>IF(Table_Styles[[#This Row],[PL]]&lt;&gt;"",Table_Styles[[#This Row],[PL]],IF(Table_Styles[[#This Row],[PL Default]]&lt;&gt;"",Table_Styles[[#This Row],[PL Default]],""))</f>
        <v/>
      </c>
      <c r="AW58" s="34"/>
      <c r="AX58" s="34"/>
      <c r="AY58" s="15" t="str">
        <f>IF(Table_Styles[[#This Row],[BT]]&lt;&gt;"",Table_Styles[[#This Row],[BT]],IF(Table_Styles[[#This Row],[BT Default]]&lt;&gt;"",Table_Styles[[#This Row],[BT Default]],""))</f>
        <v/>
      </c>
      <c r="AZ58" s="34"/>
      <c r="BA58" s="34"/>
      <c r="BB58" s="15" t="str">
        <f>IF(Table_Styles[[#This Row],[BR]]&lt;&gt;"",Table_Styles[[#This Row],[BR]],IF(Table_Styles[[#This Row],[BR Default]]&lt;&gt;"",Table_Styles[[#This Row],[BR Default]],""))</f>
        <v/>
      </c>
      <c r="BC58" s="34"/>
      <c r="BD58" s="34"/>
      <c r="BE58" s="15" t="str">
        <f>IF(Table_Styles[[#This Row],[BB]]&lt;&gt;"",Table_Styles[[#This Row],[BB]],IF(Table_Styles[[#This Row],[BB Default]]&lt;&gt;"",Table_Styles[[#This Row],[BB Default]],""))</f>
        <v/>
      </c>
      <c r="BF58" s="34"/>
      <c r="BG58" s="34"/>
      <c r="BH58" s="15" t="str">
        <f>IF(Table_Styles[[#This Row],[BL]]&lt;&gt;"",Table_Styles[[#This Row],[BL]],IF(Table_Styles[[#This Row],[BL Default]]&lt;&gt;"",Table_Styles[[#This Row],[BL Default]],""))</f>
        <v/>
      </c>
      <c r="BI58" s="34"/>
      <c r="BJ58" s="34"/>
      <c r="BK58" s="15" t="str">
        <f>IF(Table_Styles[[#This Row],[Width]]&lt;&gt;"",Table_Styles[[#This Row],[Width]],IF(Table_Styles[[#This Row],[Width Default]]&lt;&gt;"",Table_Styles[[#This Row],[Width Default]],""))</f>
        <v/>
      </c>
      <c r="BL58" s="34"/>
      <c r="BM58" s="34"/>
      <c r="BN58" s="15" t="str">
        <f>IF(Table_Styles[[#This Row],[Height]]&lt;&gt;"",Table_Styles[[#This Row],[Height]],IF(Table_Styles[[#This Row],[Height Default]]&lt;&gt;"",Table_Styles[[#This Row],[Height Default]],""))</f>
        <v/>
      </c>
      <c r="BO58" s="15"/>
      <c r="BP58" s="15"/>
      <c r="BQ58" s="15" t="str">
        <f>IF(Table_Styles[[#This Row],[Top]]&lt;&gt;"",Table_Styles[[#This Row],[Top]],IF(Table_Styles[[#This Row],[Top Default]]&lt;&gt;"",Table_Styles[[#This Row],[Top Default]],""))</f>
        <v/>
      </c>
      <c r="BR58" s="15"/>
      <c r="BS58" s="15"/>
      <c r="BT58" s="15" t="str">
        <f>IF(Table_Styles[[#This Row],[Right]]&lt;&gt;"",Table_Styles[[#This Row],[Right]],IF(Table_Styles[[#This Row],[Right Default]]&lt;&gt;"",Table_Styles[[#This Row],[Right Default]],""))</f>
        <v/>
      </c>
      <c r="BU58" s="15"/>
      <c r="BV58" s="15"/>
      <c r="BW58" s="15" t="str">
        <f>IF(Table_Styles[[#This Row],[Bottom]]&lt;&gt;"",Table_Styles[[#This Row],[Bottom]],IF(Table_Styles[[#This Row],[Bottom Default]]&lt;&gt;"",Table_Styles[[#This Row],[Bottom Default]],""))</f>
        <v/>
      </c>
      <c r="BX58" s="15"/>
      <c r="BY58" s="15"/>
      <c r="BZ58" s="15" t="str">
        <f>IF(Table_Styles[[#This Row],[Left]]&lt;&gt;"",Table_Styles[[#This Row],[Left]],IF(Table_Styles[[#This Row],[Left Default]]&lt;&gt;"",Table_Styles[[#This Row],[Left Default]],""))</f>
        <v/>
      </c>
      <c r="CA58" s="34"/>
      <c r="CB58" s="17" t="str">
        <f>IF(AND(Table_Styles[[#This Row],[Selector]]&lt;&gt;"",Table_Styles[[#This Row],[Font Family Used]]&lt;&gt;"",Table_Styles[[#This Row],[Font Weight Used]]&lt;&gt;""),Table_Styles[[#This Row],[Font Family Used]]&amp;" "&amp;Table_Styles[[#This Row],[Font Weight Used]],"")</f>
        <v/>
      </c>
      <c r="CC58" s="17" t="str">
        <f ca="1">IF(AND(Table_Styles[[#This Row],[Selector]],COUNTIF(OFFSET(CC:CC,0,0,ROW()-1,1),"="&amp;Table_Styles[[#This Row],[Font]])=0),Table_Styles[[#This Row],[Font]],"")</f>
        <v/>
      </c>
      <c r="CD58" s="17" t="str">
        <f ca="1">IF(Table_Styles[[#This Row],[Unique Font]]&lt;&gt;"",
"{""fontFamily"":"""&amp;Table_Styles[[#This Row],[Font Family Used]]&amp;""",""fontWeight"":"&amp;Table_Styles[[#This Row],[Font Weight Used]]&amp;"}","")</f>
        <v/>
      </c>
      <c r="CE5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#f3f3f3;border: none;border-radius: 0;margin-top: 1px;margin-right: 1px;margin-bottom: 1px;margin-left: 2px</v>
      </c>
      <c r="CF58" s="17" t="str">
        <f>IF(AND(Table_Styles[[#This Row],[Selector]]&lt;&gt;"", Table_Styles[[#This Row],[Config Properties]]&lt;&gt;""),
Table_Styles[[#This Row],[Selector]]&amp;" { "&amp;Table_Styles[[#This Row],[Config Properties]]&amp;" }","")</f>
        <v>.ui-datepicker .ui-datepicker-header { background: #f3f3f3;border: none;border-radius: 0;margin-top: 1px;margin-right: 1px;margin-bottom: 1px;margin-left: 2px }</v>
      </c>
      <c r="CG58" s="17" t="str">
        <f xml:space="preserve">
SUBSTITUTE(SUBSTITUTE(SUBSTITUTE(SUBSTITUTE(SUBSTITUTE(SUBSTITUTE(SUBSTITUTE(SUBSTITUTE(Table_Styles[[#This Row],[Config]],
" {","{"),
"{ ","{"),
" }","}"),
"} ","}"),
" ,",","),
", ",","),
" :",":"),
": ",":")</f>
        <v>.ui-datepicker .ui-datepicker-header{background:#f3f3f3;border:none;border-radius:0;margin-top:1px;margin-right:1px;margin-bottom:1px;margin-left:2px}</v>
      </c>
    </row>
    <row r="59" spans="2:85" ht="21" customHeight="1">
      <c r="B59" s="17" t="s">
        <v>629</v>
      </c>
      <c r="C59" s="17" t="s">
        <v>630</v>
      </c>
      <c r="D59" s="34"/>
      <c r="E59" s="34" t="str">
        <f>Settings_Styling_Font_Body_Text</f>
        <v>Arvo</v>
      </c>
      <c r="F59" s="15" t="str">
        <f>IF(Table_Styles[[#This Row],[Font Family]]&lt;&gt;"",Table_Styles[[#This Row],[Font Family]],IF(Table_Styles[[#This Row],[Font Family Default]]&lt;&gt;"",Table_Styles[[#This Row],[Font Family Default]],""))</f>
        <v>Arvo</v>
      </c>
      <c r="G59" s="34"/>
      <c r="H59" s="36" t="s">
        <v>551</v>
      </c>
      <c r="I59" s="15" t="str">
        <f>IF(Table_Styles[[#This Row],[Font Size]]&lt;&gt;"",Table_Styles[[#This Row],[Font Size]],IF(Table_Styles[[#This Row],[Font Size Default]]&lt;&gt;"",Table_Styles[[#This Row],[Font Size Default]],""))</f>
        <v>13px</v>
      </c>
      <c r="J59" s="34"/>
      <c r="K59" s="34">
        <f>Settings_Styling_Font_Weight_Body_Text</f>
        <v>300</v>
      </c>
      <c r="L59" s="15">
        <f>IF(Table_Styles[[#This Row],[Font Weight]]&lt;&gt;"",Table_Styles[[#This Row],[Font Weight]],IF(Table_Styles[[#This Row],[Font Weight Default]]&lt;&gt;"",Table_Styles[[#This Row],[Font Weight Default]],""))</f>
        <v>300</v>
      </c>
      <c r="M59" s="34"/>
      <c r="N59" s="34" t="str">
        <f>Colour_Foreground_1</f>
        <v>#65686b</v>
      </c>
      <c r="O59" s="15" t="str">
        <f>IF(Table_Styles[[#This Row],[Colour]]&lt;&gt;"",Table_Styles[[#This Row],[Colour]],IF(Table_Styles[[#This Row],[Colour Default]]&lt;&gt;"",Table_Styles[[#This Row],[Colour Default]],""))</f>
        <v>#65686b</v>
      </c>
      <c r="P59" s="34"/>
      <c r="Q59" s="34" t="str">
        <f>Colour_Background_1</f>
        <v>#FFFFFF</v>
      </c>
      <c r="R59" s="15" t="str">
        <f>IF(Table_Styles[[#This Row],[Background]]&lt;&gt;"",Table_Styles[[#This Row],[Background]],IF(Table_Styles[[#This Row],[Background Default]]&lt;&gt;"",Table_Styles[[#This Row],[Background Default]],""))</f>
        <v>#FFFFFF</v>
      </c>
      <c r="S59" s="34"/>
      <c r="T59" s="36" t="s">
        <v>554</v>
      </c>
      <c r="U59" s="15" t="str">
        <f>IF(Table_Styles[[#This Row],[Border]]&lt;&gt;"",Table_Styles[[#This Row],[Border]],IF(Table_Styles[[#This Row],[Border Default]]&lt;&gt;"",Table_Styles[[#This Row],[Border Default]],""))</f>
        <v>none</v>
      </c>
      <c r="V59" s="34"/>
      <c r="W59" s="34">
        <f>Settings_Styling_Other_Default_Border_Radius</f>
        <v>0</v>
      </c>
      <c r="X59" s="15">
        <f>IF(Table_Styles[[#This Row],[Border Radius]]&lt;&gt;"",Table_Styles[[#This Row],[Border Radius]],IF(Table_Styles[[#This Row],[Border Radius Default]]&lt;&gt;"",Table_Styles[[#This Row],[Border Radius Default]],""))</f>
        <v>0</v>
      </c>
      <c r="Y59" s="34"/>
      <c r="Z59" s="34" t="s">
        <v>614</v>
      </c>
      <c r="AA59" s="15" t="str">
        <f>IF(Table_Styles[[#This Row],[MT]]&lt;&gt;"",Table_Styles[[#This Row],[MT]],IF(Table_Styles[[#This Row],[MT Default]]&lt;&gt;"",Table_Styles[[#This Row],[MT Default]],""))</f>
        <v>2px</v>
      </c>
      <c r="AB59" s="34"/>
      <c r="AC59" s="34" t="s">
        <v>614</v>
      </c>
      <c r="AD59" s="15" t="str">
        <f>IF(Table_Styles[[#This Row],[MR]]&lt;&gt;"",Table_Styles[[#This Row],[MR]],IF(Table_Styles[[#This Row],[MR Default]]&lt;&gt;"",Table_Styles[[#This Row],[MR Default]],""))</f>
        <v>2px</v>
      </c>
      <c r="AE59" s="34"/>
      <c r="AF59" s="34" t="s">
        <v>614</v>
      </c>
      <c r="AG59" s="15" t="str">
        <f>IF(Table_Styles[[#This Row],[MB]]&lt;&gt;"",Table_Styles[[#This Row],[MB]],IF(Table_Styles[[#This Row],[MB Default]]&lt;&gt;"",Table_Styles[[#This Row],[MB Default]],""))</f>
        <v>2px</v>
      </c>
      <c r="AH59" s="34"/>
      <c r="AI59" s="36" t="s">
        <v>614</v>
      </c>
      <c r="AJ59" s="15" t="str">
        <f>IF(Table_Styles[[#This Row],[ML]]&lt;&gt;"",Table_Styles[[#This Row],[ML]],IF(Table_Styles[[#This Row],[ML Default]]&lt;&gt;"",Table_Styles[[#This Row],[ML Default]],""))</f>
        <v>2px</v>
      </c>
      <c r="AK59" s="34"/>
      <c r="AL59" s="34"/>
      <c r="AM59" s="15" t="str">
        <f>IF(Table_Styles[[#This Row],[PT]]&lt;&gt;"",Table_Styles[[#This Row],[PT]],IF(Table_Styles[[#This Row],[PT Default]]&lt;&gt;"",Table_Styles[[#This Row],[PT Default]],""))</f>
        <v/>
      </c>
      <c r="AN59" s="34"/>
      <c r="AO59" s="34"/>
      <c r="AP59" s="15" t="str">
        <f>IF(Table_Styles[[#This Row],[PR]]&lt;&gt;"",Table_Styles[[#This Row],[PR]],IF(Table_Styles[[#This Row],[PR Default]]&lt;&gt;"",Table_Styles[[#This Row],[PR Default]],""))</f>
        <v/>
      </c>
      <c r="AQ59" s="34"/>
      <c r="AR59" s="34"/>
      <c r="AS59" s="15" t="str">
        <f>IF(Table_Styles[[#This Row],[PB]]&lt;&gt;"",Table_Styles[[#This Row],[PB]],IF(Table_Styles[[#This Row],[PB Default]]&lt;&gt;"",Table_Styles[[#This Row],[PB Default]],""))</f>
        <v/>
      </c>
      <c r="AT59" s="34"/>
      <c r="AU59" s="34"/>
      <c r="AV59" s="15" t="str">
        <f>IF(Table_Styles[[#This Row],[PL]]&lt;&gt;"",Table_Styles[[#This Row],[PL]],IF(Table_Styles[[#This Row],[PL Default]]&lt;&gt;"",Table_Styles[[#This Row],[PL Default]],""))</f>
        <v/>
      </c>
      <c r="AW59" s="34"/>
      <c r="AX59" s="34"/>
      <c r="AY59" s="15" t="str">
        <f>IF(Table_Styles[[#This Row],[BT]]&lt;&gt;"",Table_Styles[[#This Row],[BT]],IF(Table_Styles[[#This Row],[BT Default]]&lt;&gt;"",Table_Styles[[#This Row],[BT Default]],""))</f>
        <v/>
      </c>
      <c r="AZ59" s="34"/>
      <c r="BA59" s="34"/>
      <c r="BB59" s="15" t="str">
        <f>IF(Table_Styles[[#This Row],[BR]]&lt;&gt;"",Table_Styles[[#This Row],[BR]],IF(Table_Styles[[#This Row],[BR Default]]&lt;&gt;"",Table_Styles[[#This Row],[BR Default]],""))</f>
        <v/>
      </c>
      <c r="BC59" s="34"/>
      <c r="BD59" s="34"/>
      <c r="BE59" s="15" t="str">
        <f>IF(Table_Styles[[#This Row],[BB]]&lt;&gt;"",Table_Styles[[#This Row],[BB]],IF(Table_Styles[[#This Row],[BB Default]]&lt;&gt;"",Table_Styles[[#This Row],[BB Default]],""))</f>
        <v/>
      </c>
      <c r="BF59" s="34"/>
      <c r="BG59" s="34"/>
      <c r="BH59" s="15" t="str">
        <f>IF(Table_Styles[[#This Row],[BL]]&lt;&gt;"",Table_Styles[[#This Row],[BL]],IF(Table_Styles[[#This Row],[BL Default]]&lt;&gt;"",Table_Styles[[#This Row],[BL Default]],""))</f>
        <v/>
      </c>
      <c r="BI59" s="34"/>
      <c r="BJ59" s="36" t="s">
        <v>631</v>
      </c>
      <c r="BK59" s="15" t="str">
        <f>IF(Table_Styles[[#This Row],[Width]]&lt;&gt;"",Table_Styles[[#This Row],[Width]],IF(Table_Styles[[#This Row],[Width Default]]&lt;&gt;"",Table_Styles[[#This Row],[Width Default]],""))</f>
        <v>40%</v>
      </c>
      <c r="BL59" s="34"/>
      <c r="BM59" s="34"/>
      <c r="BN59" s="15" t="str">
        <f>IF(Table_Styles[[#This Row],[Height]]&lt;&gt;"",Table_Styles[[#This Row],[Height]],IF(Table_Styles[[#This Row],[Height Default]]&lt;&gt;"",Table_Styles[[#This Row],[Height Default]],""))</f>
        <v/>
      </c>
      <c r="BO59" s="15"/>
      <c r="BP59" s="15"/>
      <c r="BQ59" s="15" t="str">
        <f>IF(Table_Styles[[#This Row],[Top]]&lt;&gt;"",Table_Styles[[#This Row],[Top]],IF(Table_Styles[[#This Row],[Top Default]]&lt;&gt;"",Table_Styles[[#This Row],[Top Default]],""))</f>
        <v/>
      </c>
      <c r="BR59" s="15"/>
      <c r="BS59" s="15"/>
      <c r="BT59" s="15" t="str">
        <f>IF(Table_Styles[[#This Row],[Right]]&lt;&gt;"",Table_Styles[[#This Row],[Right]],IF(Table_Styles[[#This Row],[Right Default]]&lt;&gt;"",Table_Styles[[#This Row],[Right Default]],""))</f>
        <v/>
      </c>
      <c r="BU59" s="15"/>
      <c r="BV59" s="15"/>
      <c r="BW59" s="15" t="str">
        <f>IF(Table_Styles[[#This Row],[Bottom]]&lt;&gt;"",Table_Styles[[#This Row],[Bottom]],IF(Table_Styles[[#This Row],[Bottom Default]]&lt;&gt;"",Table_Styles[[#This Row],[Bottom Default]],""))</f>
        <v/>
      </c>
      <c r="BX59" s="15"/>
      <c r="BY59" s="15"/>
      <c r="BZ59" s="15" t="str">
        <f>IF(Table_Styles[[#This Row],[Left]]&lt;&gt;"",Table_Styles[[#This Row],[Left]],IF(Table_Styles[[#This Row],[Left Default]]&lt;&gt;"",Table_Styles[[#This Row],[Left Default]],""))</f>
        <v/>
      </c>
      <c r="CA59" s="34"/>
      <c r="CB59" s="17" t="str">
        <f>IF(AND(Table_Styles[[#This Row],[Selector]]&lt;&gt;"",Table_Styles[[#This Row],[Font Family Used]]&lt;&gt;"",Table_Styles[[#This Row],[Font Weight Used]]&lt;&gt;""),Table_Styles[[#This Row],[Font Family Used]]&amp;" "&amp;Table_Styles[[#This Row],[Font Weight Used]],"")</f>
        <v>Arvo 300</v>
      </c>
      <c r="CC59" s="17" t="str">
        <f ca="1">IF(AND(Table_Styles[[#This Row],[Selector]],COUNTIF(OFFSET(CC:CC,0,0,ROW()-1,1),"="&amp;Table_Styles[[#This Row],[Font]])=0),Table_Styles[[#This Row],[Font]],"")</f>
        <v/>
      </c>
      <c r="CD59" s="17" t="str">
        <f ca="1">IF(Table_Styles[[#This Row],[Unique Font]]&lt;&gt;"",
"{""fontFamily"":"""&amp;Table_Styles[[#This Row],[Font Family Used]]&amp;""",""fontWeight"":"&amp;Table_Styles[[#This Row],[Font Weight Used]]&amp;"}","")</f>
        <v/>
      </c>
      <c r="CE5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#65686b;background: #FFFFFF;border: none;border-radius: 0;margin-top: 2px;margin-right: 2px;margin-bottom: 2px;margin-left: 2px;width: 40%</v>
      </c>
      <c r="CF59" s="17"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'Arvo';font-size: 13px;font-weight: 300;color: #65686b;background: #FFFFFF;border: none;border-radius: 0;margin-top: 2px;margin-right: 2px;margin-bottom: 2px;margin-left: 2px;width: 40% }</v>
      </c>
      <c r="CG59" s="17" t="str">
        <f xml:space="preserve">
SUBSTITUTE(SUBSTITUTE(SUBSTITUTE(SUBSTITUTE(SUBSTITUTE(SUBSTITUTE(SUBSTITUTE(SUBSTITUTE(Table_Styles[[#This Row],[Config]],
" {","{"),
"{ ","{"),
" }","}"),
"} ","}"),
" ,",","),
", ",","),
" :",":"),
": ",":")</f>
        <v>.ui-datepicker .ui-datepicker-title select,.ui-datepicker select.ui-datepicker-month,.ui-datepicker select.ui-datepicker-year{font-family:'Arvo';font-size:13px;font-weight:300;color:#65686b;background:#FFFFFF;border:none;border-radius:0;margin-top:2px;margin-right:2px;margin-bottom:2px;margin-left:2px;width:40%}</v>
      </c>
    </row>
    <row r="60" spans="2:85" ht="21" customHeight="1">
      <c r="B60" s="17" t="s">
        <v>632</v>
      </c>
      <c r="C60" s="17" t="s">
        <v>633</v>
      </c>
      <c r="D60" s="34"/>
      <c r="E60" s="34" t="str">
        <f>Settings_Styling_Font_Labels</f>
        <v>Arvo</v>
      </c>
      <c r="F60" s="15" t="str">
        <f>IF(Table_Styles[[#This Row],[Font Family]]&lt;&gt;"",Table_Styles[[#This Row],[Font Family]],IF(Table_Styles[[#This Row],[Font Family Default]]&lt;&gt;"",Table_Styles[[#This Row],[Font Family Default]],""))</f>
        <v>Arvo</v>
      </c>
      <c r="G60" s="34"/>
      <c r="H60" s="36" t="s">
        <v>546</v>
      </c>
      <c r="I60" s="15" t="str">
        <f>IF(Table_Styles[[#This Row],[Font Size]]&lt;&gt;"",Table_Styles[[#This Row],[Font Size]],IF(Table_Styles[[#This Row],[Font Size Default]]&lt;&gt;"",Table_Styles[[#This Row],[Font Size Default]],""))</f>
        <v>14px</v>
      </c>
      <c r="J60" s="34"/>
      <c r="K60" s="34">
        <f>Settings_Styling_Font_Weight_Labels</f>
        <v>700</v>
      </c>
      <c r="L60" s="15">
        <f>IF(Table_Styles[[#This Row],[Font Weight]]&lt;&gt;"",Table_Styles[[#This Row],[Font Weight]],IF(Table_Styles[[#This Row],[Font Weight Default]]&lt;&gt;"",Table_Styles[[#This Row],[Font Weight Default]],""))</f>
        <v>700</v>
      </c>
      <c r="M60" s="34"/>
      <c r="N60" s="34" t="str">
        <f>Colour_Foreground_1</f>
        <v>#65686b</v>
      </c>
      <c r="O60" s="15" t="str">
        <f>IF(Table_Styles[[#This Row],[Colour]]&lt;&gt;"",Table_Styles[[#This Row],[Colour]],IF(Table_Styles[[#This Row],[Colour Default]]&lt;&gt;"",Table_Styles[[#This Row],[Colour Default]],""))</f>
        <v>#65686b</v>
      </c>
      <c r="P60" s="34"/>
      <c r="Q60" s="34"/>
      <c r="R60" s="15" t="str">
        <f>IF(Table_Styles[[#This Row],[Background]]&lt;&gt;"",Table_Styles[[#This Row],[Background]],IF(Table_Styles[[#This Row],[Background Default]]&lt;&gt;"",Table_Styles[[#This Row],[Background Default]],""))</f>
        <v/>
      </c>
      <c r="S60" s="34"/>
      <c r="T60" s="34"/>
      <c r="U60" s="15" t="str">
        <f>IF(Table_Styles[[#This Row],[Border]]&lt;&gt;"",Table_Styles[[#This Row],[Border]],IF(Table_Styles[[#This Row],[Border Default]]&lt;&gt;"",Table_Styles[[#This Row],[Border Default]],""))</f>
        <v/>
      </c>
      <c r="V60" s="34"/>
      <c r="W60" s="34"/>
      <c r="X60" s="15" t="str">
        <f>IF(Table_Styles[[#This Row],[Border Radius]]&lt;&gt;"",Table_Styles[[#This Row],[Border Radius]],IF(Table_Styles[[#This Row],[Border Radius Default]]&lt;&gt;"",Table_Styles[[#This Row],[Border Radius Default]],""))</f>
        <v/>
      </c>
      <c r="Y60" s="34"/>
      <c r="Z60" s="34"/>
      <c r="AA60" s="15" t="str">
        <f>IF(Table_Styles[[#This Row],[MT]]&lt;&gt;"",Table_Styles[[#This Row],[MT]],IF(Table_Styles[[#This Row],[MT Default]]&lt;&gt;"",Table_Styles[[#This Row],[MT Default]],""))</f>
        <v/>
      </c>
      <c r="AB60" s="34"/>
      <c r="AC60" s="34"/>
      <c r="AD60" s="15" t="str">
        <f>IF(Table_Styles[[#This Row],[MR]]&lt;&gt;"",Table_Styles[[#This Row],[MR]],IF(Table_Styles[[#This Row],[MR Default]]&lt;&gt;"",Table_Styles[[#This Row],[MR Default]],""))</f>
        <v/>
      </c>
      <c r="AE60" s="34"/>
      <c r="AF60" s="34"/>
      <c r="AG60" s="15" t="str">
        <f>IF(Table_Styles[[#This Row],[MB]]&lt;&gt;"",Table_Styles[[#This Row],[MB]],IF(Table_Styles[[#This Row],[MB Default]]&lt;&gt;"",Table_Styles[[#This Row],[MB Default]],""))</f>
        <v/>
      </c>
      <c r="AH60" s="34"/>
      <c r="AI60" s="34"/>
      <c r="AJ60" s="15" t="str">
        <f>IF(Table_Styles[[#This Row],[ML]]&lt;&gt;"",Table_Styles[[#This Row],[ML]],IF(Table_Styles[[#This Row],[ML Default]]&lt;&gt;"",Table_Styles[[#This Row],[ML Default]],""))</f>
        <v/>
      </c>
      <c r="AK60" s="34"/>
      <c r="AL60" s="34"/>
      <c r="AM60" s="15" t="str">
        <f>IF(Table_Styles[[#This Row],[PT]]&lt;&gt;"",Table_Styles[[#This Row],[PT]],IF(Table_Styles[[#This Row],[PT Default]]&lt;&gt;"",Table_Styles[[#This Row],[PT Default]],""))</f>
        <v/>
      </c>
      <c r="AN60" s="34"/>
      <c r="AO60" s="34"/>
      <c r="AP60" s="15" t="str">
        <f>IF(Table_Styles[[#This Row],[PR]]&lt;&gt;"",Table_Styles[[#This Row],[PR]],IF(Table_Styles[[#This Row],[PR Default]]&lt;&gt;"",Table_Styles[[#This Row],[PR Default]],""))</f>
        <v/>
      </c>
      <c r="AQ60" s="34"/>
      <c r="AR60" s="34"/>
      <c r="AS60" s="15" t="str">
        <f>IF(Table_Styles[[#This Row],[PB]]&lt;&gt;"",Table_Styles[[#This Row],[PB]],IF(Table_Styles[[#This Row],[PB Default]]&lt;&gt;"",Table_Styles[[#This Row],[PB Default]],""))</f>
        <v/>
      </c>
      <c r="AT60" s="34"/>
      <c r="AU60" s="34"/>
      <c r="AV60" s="15" t="str">
        <f>IF(Table_Styles[[#This Row],[PL]]&lt;&gt;"",Table_Styles[[#This Row],[PL]],IF(Table_Styles[[#This Row],[PL Default]]&lt;&gt;"",Table_Styles[[#This Row],[PL Default]],""))</f>
        <v/>
      </c>
      <c r="AW60" s="34"/>
      <c r="AX60" s="34"/>
      <c r="AY60" s="15" t="str">
        <f>IF(Table_Styles[[#This Row],[BT]]&lt;&gt;"",Table_Styles[[#This Row],[BT]],IF(Table_Styles[[#This Row],[BT Default]]&lt;&gt;"",Table_Styles[[#This Row],[BT Default]],""))</f>
        <v/>
      </c>
      <c r="AZ60" s="34"/>
      <c r="BA60" s="34"/>
      <c r="BB60" s="15" t="str">
        <f>IF(Table_Styles[[#This Row],[BR]]&lt;&gt;"",Table_Styles[[#This Row],[BR]],IF(Table_Styles[[#This Row],[BR Default]]&lt;&gt;"",Table_Styles[[#This Row],[BR Default]],""))</f>
        <v/>
      </c>
      <c r="BC60" s="34"/>
      <c r="BD60" s="34"/>
      <c r="BE60" s="15" t="str">
        <f>IF(Table_Styles[[#This Row],[BB]]&lt;&gt;"",Table_Styles[[#This Row],[BB]],IF(Table_Styles[[#This Row],[BB Default]]&lt;&gt;"",Table_Styles[[#This Row],[BB Default]],""))</f>
        <v/>
      </c>
      <c r="BF60" s="34"/>
      <c r="BG60" s="34"/>
      <c r="BH60" s="15" t="str">
        <f>IF(Table_Styles[[#This Row],[BL]]&lt;&gt;"",Table_Styles[[#This Row],[BL]],IF(Table_Styles[[#This Row],[BL Default]]&lt;&gt;"",Table_Styles[[#This Row],[BL Default]],""))</f>
        <v/>
      </c>
      <c r="BI60" s="34"/>
      <c r="BJ60" s="34"/>
      <c r="BK60" s="15" t="str">
        <f>IF(Table_Styles[[#This Row],[Width]]&lt;&gt;"",Table_Styles[[#This Row],[Width]],IF(Table_Styles[[#This Row],[Width Default]]&lt;&gt;"",Table_Styles[[#This Row],[Width Default]],""))</f>
        <v/>
      </c>
      <c r="BL60" s="34"/>
      <c r="BM60" s="34"/>
      <c r="BN60" s="15" t="str">
        <f>IF(Table_Styles[[#This Row],[Height]]&lt;&gt;"",Table_Styles[[#This Row],[Height]],IF(Table_Styles[[#This Row],[Height Default]]&lt;&gt;"",Table_Styles[[#This Row],[Height Default]],""))</f>
        <v/>
      </c>
      <c r="BO60" s="15"/>
      <c r="BP60" s="15"/>
      <c r="BQ60" s="15" t="str">
        <f>IF(Table_Styles[[#This Row],[Top]]&lt;&gt;"",Table_Styles[[#This Row],[Top]],IF(Table_Styles[[#This Row],[Top Default]]&lt;&gt;"",Table_Styles[[#This Row],[Top Default]],""))</f>
        <v/>
      </c>
      <c r="BR60" s="15"/>
      <c r="BS60" s="15"/>
      <c r="BT60" s="15" t="str">
        <f>IF(Table_Styles[[#This Row],[Right]]&lt;&gt;"",Table_Styles[[#This Row],[Right]],IF(Table_Styles[[#This Row],[Right Default]]&lt;&gt;"",Table_Styles[[#This Row],[Right Default]],""))</f>
        <v/>
      </c>
      <c r="BU60" s="15"/>
      <c r="BV60" s="15"/>
      <c r="BW60" s="15" t="str">
        <f>IF(Table_Styles[[#This Row],[Bottom]]&lt;&gt;"",Table_Styles[[#This Row],[Bottom]],IF(Table_Styles[[#This Row],[Bottom Default]]&lt;&gt;"",Table_Styles[[#This Row],[Bottom Default]],""))</f>
        <v/>
      </c>
      <c r="BX60" s="15"/>
      <c r="BY60" s="15"/>
      <c r="BZ60" s="15" t="str">
        <f>IF(Table_Styles[[#This Row],[Left]]&lt;&gt;"",Table_Styles[[#This Row],[Left]],IF(Table_Styles[[#This Row],[Left Default]]&lt;&gt;"",Table_Styles[[#This Row],[Left Default]],""))</f>
        <v/>
      </c>
      <c r="CA60" s="34"/>
      <c r="CB60" s="17" t="str">
        <f>IF(AND(Table_Styles[[#This Row],[Selector]]&lt;&gt;"",Table_Styles[[#This Row],[Font Family Used]]&lt;&gt;"",Table_Styles[[#This Row],[Font Weight Used]]&lt;&gt;""),Table_Styles[[#This Row],[Font Family Used]]&amp;" "&amp;Table_Styles[[#This Row],[Font Weight Used]],"")</f>
        <v>Arvo 700</v>
      </c>
      <c r="CC60" s="17" t="str">
        <f ca="1">IF(AND(Table_Styles[[#This Row],[Selector]],COUNTIF(OFFSET(CC:CC,0,0,ROW()-1,1),"="&amp;Table_Styles[[#This Row],[Font]])=0),Table_Styles[[#This Row],[Font]],"")</f>
        <v/>
      </c>
      <c r="CD60" s="17" t="str">
        <f ca="1">IF(Table_Styles[[#This Row],[Unique Font]]&lt;&gt;"",
"{""fontFamily"":"""&amp;Table_Styles[[#This Row],[Font Family Used]]&amp;""",""fontWeight"":"&amp;Table_Styles[[#This Row],[Font Weight Used]]&amp;"}","")</f>
        <v/>
      </c>
      <c r="CE6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v>
      </c>
      <c r="CF60" s="17" t="str">
        <f>IF(AND(Table_Styles[[#This Row],[Selector]]&lt;&gt;"", Table_Styles[[#This Row],[Config Properties]]&lt;&gt;""),
Table_Styles[[#This Row],[Selector]]&amp;" { "&amp;Table_Styles[[#This Row],[Config Properties]]&amp;" }","")</f>
        <v>.ui-datepicker .ui-datepicker-calendar th { font-family: 'Arvo';font-size: 14px;font-weight: 700;color: #65686b }</v>
      </c>
      <c r="CG60" s="17" t="str">
        <f xml:space="preserve">
SUBSTITUTE(SUBSTITUTE(SUBSTITUTE(SUBSTITUTE(SUBSTITUTE(SUBSTITUTE(SUBSTITUTE(SUBSTITUTE(Table_Styles[[#This Row],[Config]],
" {","{"),
"{ ","{"),
" }","}"),
"} ","}"),
" ,",","),
", ",","),
" :",":"),
": ",":")</f>
        <v>.ui-datepicker .ui-datepicker-calendar th{font-family:'Arvo';font-size:14px;font-weight:700;color:#65686b}</v>
      </c>
    </row>
    <row r="61" spans="2:85" ht="21" customHeight="1">
      <c r="B61" s="17" t="s">
        <v>634</v>
      </c>
      <c r="C61" s="91" t="s">
        <v>635</v>
      </c>
      <c r="D61" s="34"/>
      <c r="E61" s="34" t="str">
        <f>Settings_Styling_Font_Body_Text</f>
        <v>Arvo</v>
      </c>
      <c r="F61" s="15" t="str">
        <f>IF(Table_Styles[[#This Row],[Font Family]]&lt;&gt;"",Table_Styles[[#This Row],[Font Family]],IF(Table_Styles[[#This Row],[Font Family Default]]&lt;&gt;"",Table_Styles[[#This Row],[Font Family Default]],""))</f>
        <v>Arvo</v>
      </c>
      <c r="G61" s="34"/>
      <c r="H61" s="36" t="s">
        <v>551</v>
      </c>
      <c r="I61" s="15" t="str">
        <f>IF(Table_Styles[[#This Row],[Font Size]]&lt;&gt;"",Table_Styles[[#This Row],[Font Size]],IF(Table_Styles[[#This Row],[Font Size Default]]&lt;&gt;"",Table_Styles[[#This Row],[Font Size Default]],""))</f>
        <v>13px</v>
      </c>
      <c r="J61" s="34"/>
      <c r="K61" s="34">
        <f>Settings_Styling_Font_Weight_Body_Text</f>
        <v>300</v>
      </c>
      <c r="L61" s="15">
        <f>IF(Table_Styles[[#This Row],[Font Weight]]&lt;&gt;"",Table_Styles[[#This Row],[Font Weight]],IF(Table_Styles[[#This Row],[Font Weight Default]]&lt;&gt;"",Table_Styles[[#This Row],[Font Weight Default]],""))</f>
        <v>300</v>
      </c>
      <c r="M61" s="34"/>
      <c r="N61" s="34" t="str">
        <f>Colour_Foreground_1</f>
        <v>#65686b</v>
      </c>
      <c r="O61" s="15" t="str">
        <f>IF(Table_Styles[[#This Row],[Colour]]&lt;&gt;"",Table_Styles[[#This Row],[Colour]],IF(Table_Styles[[#This Row],[Colour Default]]&lt;&gt;"",Table_Styles[[#This Row],[Colour Default]],""))</f>
        <v>#65686b</v>
      </c>
      <c r="P61" s="34"/>
      <c r="Q61" s="36" t="str">
        <f>Colour_Background_2</f>
        <v>#f3f3f3</v>
      </c>
      <c r="R61" s="15" t="str">
        <f>IF(Table_Styles[[#This Row],[Background]]&lt;&gt;"",Table_Styles[[#This Row],[Background]],IF(Table_Styles[[#This Row],[Background Default]]&lt;&gt;"",Table_Styles[[#This Row],[Background Default]],""))</f>
        <v>#f3f3f3</v>
      </c>
      <c r="S61" s="34"/>
      <c r="T61" s="34" t="s">
        <v>554</v>
      </c>
      <c r="U61" s="15" t="str">
        <f>IF(Table_Styles[[#This Row],[Border]]&lt;&gt;"",Table_Styles[[#This Row],[Border]],IF(Table_Styles[[#This Row],[Border Default]]&lt;&gt;"",Table_Styles[[#This Row],[Border Default]],""))</f>
        <v>none</v>
      </c>
      <c r="V61" s="34"/>
      <c r="W61" s="34"/>
      <c r="X61" s="15" t="str">
        <f>IF(Table_Styles[[#This Row],[Border Radius]]&lt;&gt;"",Table_Styles[[#This Row],[Border Radius]],IF(Table_Styles[[#This Row],[Border Radius Default]]&lt;&gt;"",Table_Styles[[#This Row],[Border Radius Default]],""))</f>
        <v/>
      </c>
      <c r="Y61" s="34"/>
      <c r="Z61" s="34"/>
      <c r="AA61" s="15" t="str">
        <f>IF(Table_Styles[[#This Row],[MT]]&lt;&gt;"",Table_Styles[[#This Row],[MT]],IF(Table_Styles[[#This Row],[MT Default]]&lt;&gt;"",Table_Styles[[#This Row],[MT Default]],""))</f>
        <v/>
      </c>
      <c r="AB61" s="34"/>
      <c r="AC61" s="34"/>
      <c r="AD61" s="15" t="str">
        <f>IF(Table_Styles[[#This Row],[MR]]&lt;&gt;"",Table_Styles[[#This Row],[MR]],IF(Table_Styles[[#This Row],[MR Default]]&lt;&gt;"",Table_Styles[[#This Row],[MR Default]],""))</f>
        <v/>
      </c>
      <c r="AE61" s="34"/>
      <c r="AF61" s="34"/>
      <c r="AG61" s="15" t="str">
        <f>IF(Table_Styles[[#This Row],[MB]]&lt;&gt;"",Table_Styles[[#This Row],[MB]],IF(Table_Styles[[#This Row],[MB Default]]&lt;&gt;"",Table_Styles[[#This Row],[MB Default]],""))</f>
        <v/>
      </c>
      <c r="AH61" s="34"/>
      <c r="AI61" s="34"/>
      <c r="AJ61" s="15" t="str">
        <f>IF(Table_Styles[[#This Row],[ML]]&lt;&gt;"",Table_Styles[[#This Row],[ML]],IF(Table_Styles[[#This Row],[ML Default]]&lt;&gt;"",Table_Styles[[#This Row],[ML Default]],""))</f>
        <v/>
      </c>
      <c r="AK61" s="34"/>
      <c r="AL61" s="34"/>
      <c r="AM61" s="15" t="str">
        <f>IF(Table_Styles[[#This Row],[PT]]&lt;&gt;"",Table_Styles[[#This Row],[PT]],IF(Table_Styles[[#This Row],[PT Default]]&lt;&gt;"",Table_Styles[[#This Row],[PT Default]],""))</f>
        <v/>
      </c>
      <c r="AN61" s="34"/>
      <c r="AO61" s="36" t="s">
        <v>627</v>
      </c>
      <c r="AP61" s="15" t="str">
        <f>IF(Table_Styles[[#This Row],[PR]]&lt;&gt;"",Table_Styles[[#This Row],[PR]],IF(Table_Styles[[#This Row],[PR Default]]&lt;&gt;"",Table_Styles[[#This Row],[PR Default]],""))</f>
        <v>4px</v>
      </c>
      <c r="AQ61" s="34"/>
      <c r="AR61" s="36" t="s">
        <v>592</v>
      </c>
      <c r="AS61" s="15" t="str">
        <f>IF(Table_Styles[[#This Row],[PB]]&lt;&gt;"",Table_Styles[[#This Row],[PB]],IF(Table_Styles[[#This Row],[PB Default]]&lt;&gt;"",Table_Styles[[#This Row],[PB Default]],""))</f>
        <v>3px</v>
      </c>
      <c r="AT61" s="34"/>
      <c r="AU61" s="34"/>
      <c r="AV61" s="15" t="str">
        <f>IF(Table_Styles[[#This Row],[PL]]&lt;&gt;"",Table_Styles[[#This Row],[PL]],IF(Table_Styles[[#This Row],[PL Default]]&lt;&gt;"",Table_Styles[[#This Row],[PL Default]],""))</f>
        <v/>
      </c>
      <c r="AW61" s="34"/>
      <c r="AX61" s="34"/>
      <c r="AY61" s="15" t="str">
        <f>IF(Table_Styles[[#This Row],[BT]]&lt;&gt;"",Table_Styles[[#This Row],[BT]],IF(Table_Styles[[#This Row],[BT Default]]&lt;&gt;"",Table_Styles[[#This Row],[BT Default]],""))</f>
        <v/>
      </c>
      <c r="AZ61" s="34"/>
      <c r="BA61" s="34"/>
      <c r="BB61" s="15" t="str">
        <f>IF(Table_Styles[[#This Row],[BR]]&lt;&gt;"",Table_Styles[[#This Row],[BR]],IF(Table_Styles[[#This Row],[BR Default]]&lt;&gt;"",Table_Styles[[#This Row],[BR Default]],""))</f>
        <v/>
      </c>
      <c r="BC61" s="34"/>
      <c r="BD61" s="34"/>
      <c r="BE61" s="15" t="str">
        <f>IF(Table_Styles[[#This Row],[BB]]&lt;&gt;"",Table_Styles[[#This Row],[BB]],IF(Table_Styles[[#This Row],[BB Default]]&lt;&gt;"",Table_Styles[[#This Row],[BB Default]],""))</f>
        <v/>
      </c>
      <c r="BF61" s="34"/>
      <c r="BG61" s="34"/>
      <c r="BH61" s="15" t="str">
        <f>IF(Table_Styles[[#This Row],[BL]]&lt;&gt;"",Table_Styles[[#This Row],[BL]],IF(Table_Styles[[#This Row],[BL Default]]&lt;&gt;"",Table_Styles[[#This Row],[BL Default]],""))</f>
        <v/>
      </c>
      <c r="BI61" s="34"/>
      <c r="BJ61" s="34"/>
      <c r="BK61" s="15" t="str">
        <f>IF(Table_Styles[[#This Row],[Width]]&lt;&gt;"",Table_Styles[[#This Row],[Width]],IF(Table_Styles[[#This Row],[Width Default]]&lt;&gt;"",Table_Styles[[#This Row],[Width Default]],""))</f>
        <v/>
      </c>
      <c r="BL61" s="34"/>
      <c r="BM61" s="34"/>
      <c r="BN61" s="15" t="str">
        <f>IF(Table_Styles[[#This Row],[Height]]&lt;&gt;"",Table_Styles[[#This Row],[Height]],IF(Table_Styles[[#This Row],[Height Default]]&lt;&gt;"",Table_Styles[[#This Row],[Height Default]],""))</f>
        <v/>
      </c>
      <c r="BO61" s="15"/>
      <c r="BP61" s="15"/>
      <c r="BQ61" s="15" t="str">
        <f>IF(Table_Styles[[#This Row],[Top]]&lt;&gt;"",Table_Styles[[#This Row],[Top]],IF(Table_Styles[[#This Row],[Top Default]]&lt;&gt;"",Table_Styles[[#This Row],[Top Default]],""))</f>
        <v/>
      </c>
      <c r="BR61" s="15"/>
      <c r="BS61" s="15"/>
      <c r="BT61" s="15" t="str">
        <f>IF(Table_Styles[[#This Row],[Right]]&lt;&gt;"",Table_Styles[[#This Row],[Right]],IF(Table_Styles[[#This Row],[Right Default]]&lt;&gt;"",Table_Styles[[#This Row],[Right Default]],""))</f>
        <v/>
      </c>
      <c r="BU61" s="15"/>
      <c r="BV61" s="15"/>
      <c r="BW61" s="15" t="str">
        <f>IF(Table_Styles[[#This Row],[Bottom]]&lt;&gt;"",Table_Styles[[#This Row],[Bottom]],IF(Table_Styles[[#This Row],[Bottom Default]]&lt;&gt;"",Table_Styles[[#This Row],[Bottom Default]],""))</f>
        <v/>
      </c>
      <c r="BX61" s="15"/>
      <c r="BY61" s="15"/>
      <c r="BZ61" s="15" t="str">
        <f>IF(Table_Styles[[#This Row],[Left]]&lt;&gt;"",Table_Styles[[#This Row],[Left]],IF(Table_Styles[[#This Row],[Left Default]]&lt;&gt;"",Table_Styles[[#This Row],[Left Default]],""))</f>
        <v/>
      </c>
      <c r="CA61" s="34"/>
      <c r="CB61" s="17" t="str">
        <f>IF(AND(Table_Styles[[#This Row],[Selector]]&lt;&gt;"",Table_Styles[[#This Row],[Font Family Used]]&lt;&gt;"",Table_Styles[[#This Row],[Font Weight Used]]&lt;&gt;""),Table_Styles[[#This Row],[Font Family Used]]&amp;" "&amp;Table_Styles[[#This Row],[Font Weight Used]],"")</f>
        <v>Arvo 300</v>
      </c>
      <c r="CC61" s="17" t="str">
        <f ca="1">IF(AND(Table_Styles[[#This Row],[Selector]],COUNTIF(OFFSET(CC:CC,0,0,ROW()-1,1),"="&amp;Table_Styles[[#This Row],[Font]])=0),Table_Styles[[#This Row],[Font]],"")</f>
        <v/>
      </c>
      <c r="CD61" s="17" t="str">
        <f ca="1">IF(Table_Styles[[#This Row],[Unique Font]]&lt;&gt;"",
"{""fontFamily"":"""&amp;Table_Styles[[#This Row],[Font Family Used]]&amp;""",""fontWeight"":"&amp;Table_Styles[[#This Row],[Font Weight Used]]&amp;"}","")</f>
        <v/>
      </c>
      <c r="CE6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#65686b;background: #f3f3f3;border: none;padding-right: 4px;padding-bottom: 3px</v>
      </c>
      <c r="CF61" s="17" t="str">
        <f>IF(AND(Table_Styles[[#This Row],[Selector]]&lt;&gt;"", Table_Styles[[#This Row],[Config Properties]]&lt;&gt;""),
Table_Styles[[#This Row],[Selector]]&amp;" { "&amp;Table_Styles[[#This Row],[Config Properties]]&amp;" }","")</f>
        <v>.ui-widget-content .ui-state-default { font-family: 'Arvo';font-size: 13px;font-weight: 300;color: #65686b;background: #f3f3f3;border: none;padding-right: 4px;padding-bottom: 3px }</v>
      </c>
      <c r="CG61" s="17" t="str">
        <f xml:space="preserve">
SUBSTITUTE(SUBSTITUTE(SUBSTITUTE(SUBSTITUTE(SUBSTITUTE(SUBSTITUTE(SUBSTITUTE(SUBSTITUTE(Table_Styles[[#This Row],[Config]],
" {","{"),
"{ ","{"),
" }","}"),
"} ","}"),
" ,",","),
", ",","),
" :",":"),
": ",":")</f>
        <v>.ui-widget-content .ui-state-default{font-family:'Arvo';font-size:13px;font-weight:300;color:#65686b;background:#f3f3f3;border:none;padding-right:4px;padding-bottom:3px}</v>
      </c>
    </row>
    <row r="62" spans="2:85" ht="21" customHeight="1">
      <c r="B62" s="17" t="s">
        <v>636</v>
      </c>
      <c r="C62" s="91" t="s">
        <v>637</v>
      </c>
      <c r="D62" s="34"/>
      <c r="E62" s="34"/>
      <c r="F62" s="15" t="str">
        <f>IF(Table_Styles[[#This Row],[Font Family]]&lt;&gt;"",Table_Styles[[#This Row],[Font Family]],IF(Table_Styles[[#This Row],[Font Family Default]]&lt;&gt;"",Table_Styles[[#This Row],[Font Family Default]],""))</f>
        <v/>
      </c>
      <c r="G62" s="34"/>
      <c r="H62" s="36"/>
      <c r="I62" s="15" t="str">
        <f>IF(Table_Styles[[#This Row],[Font Size]]&lt;&gt;"",Table_Styles[[#This Row],[Font Size]],IF(Table_Styles[[#This Row],[Font Size Default]]&lt;&gt;"",Table_Styles[[#This Row],[Font Size Default]],""))</f>
        <v/>
      </c>
      <c r="J62" s="34"/>
      <c r="K62" s="34"/>
      <c r="L62" s="15" t="str">
        <f>IF(Table_Styles[[#This Row],[Font Weight]]&lt;&gt;"",Table_Styles[[#This Row],[Font Weight]],IF(Table_Styles[[#This Row],[Font Weight Default]]&lt;&gt;"",Table_Styles[[#This Row],[Font Weight Default]],""))</f>
        <v/>
      </c>
      <c r="M62" s="34"/>
      <c r="N62" s="34" t="str">
        <f>Colour_Foreground_1</f>
        <v>#65686b</v>
      </c>
      <c r="O62" s="15" t="str">
        <f>IF(Table_Styles[[#This Row],[Colour]]&lt;&gt;"",Table_Styles[[#This Row],[Colour]],IF(Table_Styles[[#This Row],[Colour Default]]&lt;&gt;"",Table_Styles[[#This Row],[Colour Default]],""))</f>
        <v>#65686b</v>
      </c>
      <c r="P62" s="34"/>
      <c r="Q62" s="36" t="str">
        <f>Colour_Background_3</f>
        <v>#d3d3d3</v>
      </c>
      <c r="R62" s="15" t="str">
        <f>IF(Table_Styles[[#This Row],[Background]]&lt;&gt;"",Table_Styles[[#This Row],[Background]],IF(Table_Styles[[#This Row],[Background Default]]&lt;&gt;"",Table_Styles[[#This Row],[Background Default]],""))</f>
        <v>#d3d3d3</v>
      </c>
      <c r="S62" s="34"/>
      <c r="T62" s="34" t="s">
        <v>554</v>
      </c>
      <c r="U62" s="15" t="str">
        <f>IF(Table_Styles[[#This Row],[Border]]&lt;&gt;"",Table_Styles[[#This Row],[Border]],IF(Table_Styles[[#This Row],[Border Default]]&lt;&gt;"",Table_Styles[[#This Row],[Border Default]],""))</f>
        <v>none</v>
      </c>
      <c r="V62" s="34"/>
      <c r="W62" s="34"/>
      <c r="X62" s="15" t="str">
        <f>IF(Table_Styles[[#This Row],[Border Radius]]&lt;&gt;"",Table_Styles[[#This Row],[Border Radius]],IF(Table_Styles[[#This Row],[Border Radius Default]]&lt;&gt;"",Table_Styles[[#This Row],[Border Radius Default]],""))</f>
        <v/>
      </c>
      <c r="Y62" s="34"/>
      <c r="Z62" s="34"/>
      <c r="AA62" s="15" t="str">
        <f>IF(Table_Styles[[#This Row],[MT]]&lt;&gt;"",Table_Styles[[#This Row],[MT]],IF(Table_Styles[[#This Row],[MT Default]]&lt;&gt;"",Table_Styles[[#This Row],[MT Default]],""))</f>
        <v/>
      </c>
      <c r="AB62" s="34"/>
      <c r="AC62" s="34"/>
      <c r="AD62" s="15" t="str">
        <f>IF(Table_Styles[[#This Row],[MR]]&lt;&gt;"",Table_Styles[[#This Row],[MR]],IF(Table_Styles[[#This Row],[MR Default]]&lt;&gt;"",Table_Styles[[#This Row],[MR Default]],""))</f>
        <v/>
      </c>
      <c r="AE62" s="34"/>
      <c r="AF62" s="34"/>
      <c r="AG62" s="15" t="str">
        <f>IF(Table_Styles[[#This Row],[MB]]&lt;&gt;"",Table_Styles[[#This Row],[MB]],IF(Table_Styles[[#This Row],[MB Default]]&lt;&gt;"",Table_Styles[[#This Row],[MB Default]],""))</f>
        <v/>
      </c>
      <c r="AH62" s="34"/>
      <c r="AI62" s="34"/>
      <c r="AJ62" s="15" t="str">
        <f>IF(Table_Styles[[#This Row],[ML]]&lt;&gt;"",Table_Styles[[#This Row],[ML]],IF(Table_Styles[[#This Row],[ML Default]]&lt;&gt;"",Table_Styles[[#This Row],[ML Default]],""))</f>
        <v/>
      </c>
      <c r="AK62" s="34"/>
      <c r="AL62" s="34"/>
      <c r="AM62" s="15" t="str">
        <f>IF(Table_Styles[[#This Row],[PT]]&lt;&gt;"",Table_Styles[[#This Row],[PT]],IF(Table_Styles[[#This Row],[PT Default]]&lt;&gt;"",Table_Styles[[#This Row],[PT Default]],""))</f>
        <v/>
      </c>
      <c r="AN62" s="34"/>
      <c r="AO62" s="34"/>
      <c r="AP62" s="15" t="str">
        <f>IF(Table_Styles[[#This Row],[PR]]&lt;&gt;"",Table_Styles[[#This Row],[PR]],IF(Table_Styles[[#This Row],[PR Default]]&lt;&gt;"",Table_Styles[[#This Row],[PR Default]],""))</f>
        <v/>
      </c>
      <c r="AQ62" s="34"/>
      <c r="AR62" s="34"/>
      <c r="AS62" s="15" t="str">
        <f>IF(Table_Styles[[#This Row],[PB]]&lt;&gt;"",Table_Styles[[#This Row],[PB]],IF(Table_Styles[[#This Row],[PB Default]]&lt;&gt;"",Table_Styles[[#This Row],[PB Default]],""))</f>
        <v/>
      </c>
      <c r="AT62" s="34"/>
      <c r="AU62" s="34"/>
      <c r="AV62" s="15" t="str">
        <f>IF(Table_Styles[[#This Row],[PL]]&lt;&gt;"",Table_Styles[[#This Row],[PL]],IF(Table_Styles[[#This Row],[PL Default]]&lt;&gt;"",Table_Styles[[#This Row],[PL Default]],""))</f>
        <v/>
      </c>
      <c r="AW62" s="34"/>
      <c r="AX62" s="34"/>
      <c r="AY62" s="15" t="str">
        <f>IF(Table_Styles[[#This Row],[BT]]&lt;&gt;"",Table_Styles[[#This Row],[BT]],IF(Table_Styles[[#This Row],[BT Default]]&lt;&gt;"",Table_Styles[[#This Row],[BT Default]],""))</f>
        <v/>
      </c>
      <c r="AZ62" s="34"/>
      <c r="BA62" s="34"/>
      <c r="BB62" s="15" t="str">
        <f>IF(Table_Styles[[#This Row],[BR]]&lt;&gt;"",Table_Styles[[#This Row],[BR]],IF(Table_Styles[[#This Row],[BR Default]]&lt;&gt;"",Table_Styles[[#This Row],[BR Default]],""))</f>
        <v/>
      </c>
      <c r="BC62" s="34"/>
      <c r="BD62" s="34"/>
      <c r="BE62" s="15" t="str">
        <f>IF(Table_Styles[[#This Row],[BB]]&lt;&gt;"",Table_Styles[[#This Row],[BB]],IF(Table_Styles[[#This Row],[BB Default]]&lt;&gt;"",Table_Styles[[#This Row],[BB Default]],""))</f>
        <v/>
      </c>
      <c r="BF62" s="34"/>
      <c r="BG62" s="34"/>
      <c r="BH62" s="15" t="str">
        <f>IF(Table_Styles[[#This Row],[BL]]&lt;&gt;"",Table_Styles[[#This Row],[BL]],IF(Table_Styles[[#This Row],[BL Default]]&lt;&gt;"",Table_Styles[[#This Row],[BL Default]],""))</f>
        <v/>
      </c>
      <c r="BI62" s="34"/>
      <c r="BJ62" s="34"/>
      <c r="BK62" s="15" t="str">
        <f>IF(Table_Styles[[#This Row],[Width]]&lt;&gt;"",Table_Styles[[#This Row],[Width]],IF(Table_Styles[[#This Row],[Width Default]]&lt;&gt;"",Table_Styles[[#This Row],[Width Default]],""))</f>
        <v/>
      </c>
      <c r="BL62" s="34"/>
      <c r="BM62" s="34"/>
      <c r="BN62" s="15" t="str">
        <f>IF(Table_Styles[[#This Row],[Height]]&lt;&gt;"",Table_Styles[[#This Row],[Height]],IF(Table_Styles[[#This Row],[Height Default]]&lt;&gt;"",Table_Styles[[#This Row],[Height Default]],""))</f>
        <v/>
      </c>
      <c r="BO62" s="15"/>
      <c r="BP62" s="15"/>
      <c r="BQ62" s="15" t="str">
        <f>IF(Table_Styles[[#This Row],[Top]]&lt;&gt;"",Table_Styles[[#This Row],[Top]],IF(Table_Styles[[#This Row],[Top Default]]&lt;&gt;"",Table_Styles[[#This Row],[Top Default]],""))</f>
        <v/>
      </c>
      <c r="BR62" s="15"/>
      <c r="BS62" s="15"/>
      <c r="BT62" s="15" t="str">
        <f>IF(Table_Styles[[#This Row],[Right]]&lt;&gt;"",Table_Styles[[#This Row],[Right]],IF(Table_Styles[[#This Row],[Right Default]]&lt;&gt;"",Table_Styles[[#This Row],[Right Default]],""))</f>
        <v/>
      </c>
      <c r="BU62" s="15"/>
      <c r="BV62" s="15"/>
      <c r="BW62" s="15" t="str">
        <f>IF(Table_Styles[[#This Row],[Bottom]]&lt;&gt;"",Table_Styles[[#This Row],[Bottom]],IF(Table_Styles[[#This Row],[Bottom Default]]&lt;&gt;"",Table_Styles[[#This Row],[Bottom Default]],""))</f>
        <v/>
      </c>
      <c r="BX62" s="15"/>
      <c r="BY62" s="15"/>
      <c r="BZ62" s="15" t="str">
        <f>IF(Table_Styles[[#This Row],[Left]]&lt;&gt;"",Table_Styles[[#This Row],[Left]],IF(Table_Styles[[#This Row],[Left Default]]&lt;&gt;"",Table_Styles[[#This Row],[Left Default]],""))</f>
        <v/>
      </c>
      <c r="CA62" s="34"/>
      <c r="CB62" s="17" t="str">
        <f>IF(AND(Table_Styles[[#This Row],[Selector]]&lt;&gt;"",Table_Styles[[#This Row],[Font Family Used]]&lt;&gt;"",Table_Styles[[#This Row],[Font Weight Used]]&lt;&gt;""),Table_Styles[[#This Row],[Font Family Used]]&amp;" "&amp;Table_Styles[[#This Row],[Font Weight Used]],"")</f>
        <v/>
      </c>
      <c r="CC62" s="17" t="str">
        <f ca="1">IF(AND(Table_Styles[[#This Row],[Selector]],COUNTIF(OFFSET(CC:CC,0,0,ROW()-1,1),"="&amp;Table_Styles[[#This Row],[Font]])=0),Table_Styles[[#This Row],[Font]],"")</f>
        <v/>
      </c>
      <c r="CD62" s="17" t="str">
        <f ca="1">IF(Table_Styles[[#This Row],[Unique Font]]&lt;&gt;"",
"{""fontFamily"":"""&amp;Table_Styles[[#This Row],[Font Family Used]]&amp;""",""fontWeight"":"&amp;Table_Styles[[#This Row],[Font Weight Used]]&amp;"}","")</f>
        <v/>
      </c>
      <c r="CE6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#d3d3d3;border: none</v>
      </c>
      <c r="CF62" s="17" t="str">
        <f>IF(AND(Table_Styles[[#This Row],[Selector]]&lt;&gt;"", Table_Styles[[#This Row],[Config Properties]]&lt;&gt;""),
Table_Styles[[#This Row],[Selector]]&amp;" { "&amp;Table_Styles[[#This Row],[Config Properties]]&amp;" }","")</f>
        <v>.ui-widget-content .ui-state-hover { color: #65686b;background: #d3d3d3;border: none }</v>
      </c>
      <c r="CG62" s="17" t="str">
        <f xml:space="preserve">
SUBSTITUTE(SUBSTITUTE(SUBSTITUTE(SUBSTITUTE(SUBSTITUTE(SUBSTITUTE(SUBSTITUTE(SUBSTITUTE(Table_Styles[[#This Row],[Config]],
" {","{"),
"{ ","{"),
" }","}"),
"} ","}"),
" ,",","),
", ",","),
" :",":"),
": ",":")</f>
        <v>.ui-widget-content .ui-state-hover{color:#65686b;background:#d3d3d3;border:none}</v>
      </c>
    </row>
    <row r="63" spans="2:85" ht="21" customHeight="1">
      <c r="B63" s="17" t="s">
        <v>638</v>
      </c>
      <c r="C63" s="91" t="s">
        <v>639</v>
      </c>
      <c r="D63" s="34"/>
      <c r="E63" s="34"/>
      <c r="F63" s="15" t="str">
        <f>IF(Table_Styles[[#This Row],[Font Family]]&lt;&gt;"",Table_Styles[[#This Row],[Font Family]],IF(Table_Styles[[#This Row],[Font Family Default]]&lt;&gt;"",Table_Styles[[#This Row],[Font Family Default]],""))</f>
        <v/>
      </c>
      <c r="G63" s="34"/>
      <c r="H63" s="36"/>
      <c r="I63" s="15" t="str">
        <f>IF(Table_Styles[[#This Row],[Font Size]]&lt;&gt;"",Table_Styles[[#This Row],[Font Size]],IF(Table_Styles[[#This Row],[Font Size Default]]&lt;&gt;"",Table_Styles[[#This Row],[Font Size Default]],""))</f>
        <v/>
      </c>
      <c r="J63" s="34"/>
      <c r="K63" s="34"/>
      <c r="L63" s="15" t="str">
        <f>IF(Table_Styles[[#This Row],[Font Weight]]&lt;&gt;"",Table_Styles[[#This Row],[Font Weight]],IF(Table_Styles[[#This Row],[Font Weight Default]]&lt;&gt;"",Table_Styles[[#This Row],[Font Weight Default]],""))</f>
        <v/>
      </c>
      <c r="M63" s="34"/>
      <c r="N63" s="34" t="str">
        <f>Colour_Background_1</f>
        <v>#FFFFFF</v>
      </c>
      <c r="O63" s="15" t="str">
        <f>IF(Table_Styles[[#This Row],[Colour]]&lt;&gt;"",Table_Styles[[#This Row],[Colour]],IF(Table_Styles[[#This Row],[Colour Default]]&lt;&gt;"",Table_Styles[[#This Row],[Colour Default]],""))</f>
        <v>#FFFFFF</v>
      </c>
      <c r="P63" s="34"/>
      <c r="Q63" s="34" t="str">
        <f>Colour_Foreground_2</f>
        <v>#75787b</v>
      </c>
      <c r="R63" s="15" t="str">
        <f>IF(Table_Styles[[#This Row],[Background]]&lt;&gt;"",Table_Styles[[#This Row],[Background]],IF(Table_Styles[[#This Row],[Background Default]]&lt;&gt;"",Table_Styles[[#This Row],[Background Default]],""))</f>
        <v>#75787b</v>
      </c>
      <c r="S63" s="34"/>
      <c r="T63" s="34" t="s">
        <v>554</v>
      </c>
      <c r="U63" s="15" t="str">
        <f>IF(Table_Styles[[#This Row],[Border]]&lt;&gt;"",Table_Styles[[#This Row],[Border]],IF(Table_Styles[[#This Row],[Border Default]]&lt;&gt;"",Table_Styles[[#This Row],[Border Default]],""))</f>
        <v>none</v>
      </c>
      <c r="V63" s="34"/>
      <c r="W63" s="34"/>
      <c r="X63" s="15" t="str">
        <f>IF(Table_Styles[[#This Row],[Border Radius]]&lt;&gt;"",Table_Styles[[#This Row],[Border Radius]],IF(Table_Styles[[#This Row],[Border Radius Default]]&lt;&gt;"",Table_Styles[[#This Row],[Border Radius Default]],""))</f>
        <v/>
      </c>
      <c r="Y63" s="34"/>
      <c r="Z63" s="34"/>
      <c r="AA63" s="15" t="str">
        <f>IF(Table_Styles[[#This Row],[MT]]&lt;&gt;"",Table_Styles[[#This Row],[MT]],IF(Table_Styles[[#This Row],[MT Default]]&lt;&gt;"",Table_Styles[[#This Row],[MT Default]],""))</f>
        <v/>
      </c>
      <c r="AB63" s="34"/>
      <c r="AC63" s="34"/>
      <c r="AD63" s="15" t="str">
        <f>IF(Table_Styles[[#This Row],[MR]]&lt;&gt;"",Table_Styles[[#This Row],[MR]],IF(Table_Styles[[#This Row],[MR Default]]&lt;&gt;"",Table_Styles[[#This Row],[MR Default]],""))</f>
        <v/>
      </c>
      <c r="AE63" s="34"/>
      <c r="AF63" s="34"/>
      <c r="AG63" s="15" t="str">
        <f>IF(Table_Styles[[#This Row],[MB]]&lt;&gt;"",Table_Styles[[#This Row],[MB]],IF(Table_Styles[[#This Row],[MB Default]]&lt;&gt;"",Table_Styles[[#This Row],[MB Default]],""))</f>
        <v/>
      </c>
      <c r="AH63" s="34"/>
      <c r="AI63" s="34"/>
      <c r="AJ63" s="15" t="str">
        <f>IF(Table_Styles[[#This Row],[ML]]&lt;&gt;"",Table_Styles[[#This Row],[ML]],IF(Table_Styles[[#This Row],[ML Default]]&lt;&gt;"",Table_Styles[[#This Row],[ML Default]],""))</f>
        <v/>
      </c>
      <c r="AK63" s="34"/>
      <c r="AL63" s="34"/>
      <c r="AM63" s="15" t="str">
        <f>IF(Table_Styles[[#This Row],[PT]]&lt;&gt;"",Table_Styles[[#This Row],[PT]],IF(Table_Styles[[#This Row],[PT Default]]&lt;&gt;"",Table_Styles[[#This Row],[PT Default]],""))</f>
        <v/>
      </c>
      <c r="AN63" s="34"/>
      <c r="AO63" s="34"/>
      <c r="AP63" s="15" t="str">
        <f>IF(Table_Styles[[#This Row],[PR]]&lt;&gt;"",Table_Styles[[#This Row],[PR]],IF(Table_Styles[[#This Row],[PR Default]]&lt;&gt;"",Table_Styles[[#This Row],[PR Default]],""))</f>
        <v/>
      </c>
      <c r="AQ63" s="34"/>
      <c r="AR63" s="34"/>
      <c r="AS63" s="15" t="str">
        <f>IF(Table_Styles[[#This Row],[PB]]&lt;&gt;"",Table_Styles[[#This Row],[PB]],IF(Table_Styles[[#This Row],[PB Default]]&lt;&gt;"",Table_Styles[[#This Row],[PB Default]],""))</f>
        <v/>
      </c>
      <c r="AT63" s="34"/>
      <c r="AU63" s="34"/>
      <c r="AV63" s="15" t="str">
        <f>IF(Table_Styles[[#This Row],[PL]]&lt;&gt;"",Table_Styles[[#This Row],[PL]],IF(Table_Styles[[#This Row],[PL Default]]&lt;&gt;"",Table_Styles[[#This Row],[PL Default]],""))</f>
        <v/>
      </c>
      <c r="AW63" s="34"/>
      <c r="AX63" s="34"/>
      <c r="AY63" s="15" t="str">
        <f>IF(Table_Styles[[#This Row],[BT]]&lt;&gt;"",Table_Styles[[#This Row],[BT]],IF(Table_Styles[[#This Row],[BT Default]]&lt;&gt;"",Table_Styles[[#This Row],[BT Default]],""))</f>
        <v/>
      </c>
      <c r="AZ63" s="34"/>
      <c r="BA63" s="34"/>
      <c r="BB63" s="15" t="str">
        <f>IF(Table_Styles[[#This Row],[BR]]&lt;&gt;"",Table_Styles[[#This Row],[BR]],IF(Table_Styles[[#This Row],[BR Default]]&lt;&gt;"",Table_Styles[[#This Row],[BR Default]],""))</f>
        <v/>
      </c>
      <c r="BC63" s="34"/>
      <c r="BD63" s="34"/>
      <c r="BE63" s="15" t="str">
        <f>IF(Table_Styles[[#This Row],[BB]]&lt;&gt;"",Table_Styles[[#This Row],[BB]],IF(Table_Styles[[#This Row],[BB Default]]&lt;&gt;"",Table_Styles[[#This Row],[BB Default]],""))</f>
        <v/>
      </c>
      <c r="BF63" s="34"/>
      <c r="BG63" s="34"/>
      <c r="BH63" s="15" t="str">
        <f>IF(Table_Styles[[#This Row],[BL]]&lt;&gt;"",Table_Styles[[#This Row],[BL]],IF(Table_Styles[[#This Row],[BL Default]]&lt;&gt;"",Table_Styles[[#This Row],[BL Default]],""))</f>
        <v/>
      </c>
      <c r="BI63" s="34"/>
      <c r="BJ63" s="34"/>
      <c r="BK63" s="15" t="str">
        <f>IF(Table_Styles[[#This Row],[Width]]&lt;&gt;"",Table_Styles[[#This Row],[Width]],IF(Table_Styles[[#This Row],[Width Default]]&lt;&gt;"",Table_Styles[[#This Row],[Width Default]],""))</f>
        <v/>
      </c>
      <c r="BL63" s="34"/>
      <c r="BM63" s="34"/>
      <c r="BN63" s="15" t="str">
        <f>IF(Table_Styles[[#This Row],[Height]]&lt;&gt;"",Table_Styles[[#This Row],[Height]],IF(Table_Styles[[#This Row],[Height Default]]&lt;&gt;"",Table_Styles[[#This Row],[Height Default]],""))</f>
        <v/>
      </c>
      <c r="BO63" s="15"/>
      <c r="BP63" s="15"/>
      <c r="BQ63" s="15" t="str">
        <f>IF(Table_Styles[[#This Row],[Top]]&lt;&gt;"",Table_Styles[[#This Row],[Top]],IF(Table_Styles[[#This Row],[Top Default]]&lt;&gt;"",Table_Styles[[#This Row],[Top Default]],""))</f>
        <v/>
      </c>
      <c r="BR63" s="15"/>
      <c r="BS63" s="15"/>
      <c r="BT63" s="15" t="str">
        <f>IF(Table_Styles[[#This Row],[Right]]&lt;&gt;"",Table_Styles[[#This Row],[Right]],IF(Table_Styles[[#This Row],[Right Default]]&lt;&gt;"",Table_Styles[[#This Row],[Right Default]],""))</f>
        <v/>
      </c>
      <c r="BU63" s="15"/>
      <c r="BV63" s="15"/>
      <c r="BW63" s="15" t="str">
        <f>IF(Table_Styles[[#This Row],[Bottom]]&lt;&gt;"",Table_Styles[[#This Row],[Bottom]],IF(Table_Styles[[#This Row],[Bottom Default]]&lt;&gt;"",Table_Styles[[#This Row],[Bottom Default]],""))</f>
        <v/>
      </c>
      <c r="BX63" s="15"/>
      <c r="BY63" s="15"/>
      <c r="BZ63" s="15" t="str">
        <f>IF(Table_Styles[[#This Row],[Left]]&lt;&gt;"",Table_Styles[[#This Row],[Left]],IF(Table_Styles[[#This Row],[Left Default]]&lt;&gt;"",Table_Styles[[#This Row],[Left Default]],""))</f>
        <v/>
      </c>
      <c r="CA63" s="34"/>
      <c r="CB63" s="17" t="str">
        <f>IF(AND(Table_Styles[[#This Row],[Selector]]&lt;&gt;"",Table_Styles[[#This Row],[Font Family Used]]&lt;&gt;"",Table_Styles[[#This Row],[Font Weight Used]]&lt;&gt;""),Table_Styles[[#This Row],[Font Family Used]]&amp;" "&amp;Table_Styles[[#This Row],[Font Weight Used]],"")</f>
        <v/>
      </c>
      <c r="CC63" s="17" t="str">
        <f ca="1">IF(AND(Table_Styles[[#This Row],[Selector]],COUNTIF(OFFSET(CC:CC,0,0,ROW()-1,1),"="&amp;Table_Styles[[#This Row],[Font]])=0),Table_Styles[[#This Row],[Font]],"")</f>
        <v/>
      </c>
      <c r="CD63" s="17" t="str">
        <f ca="1">IF(Table_Styles[[#This Row],[Unique Font]]&lt;&gt;"",
"{""fontFamily"":"""&amp;Table_Styles[[#This Row],[Font Family Used]]&amp;""",""fontWeight"":"&amp;Table_Styles[[#This Row],[Font Weight Used]]&amp;"}","")</f>
        <v/>
      </c>
      <c r="CE6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#75787b;border: none</v>
      </c>
      <c r="CF63" s="17" t="str">
        <f>IF(AND(Table_Styles[[#This Row],[Selector]]&lt;&gt;"", Table_Styles[[#This Row],[Config Properties]]&lt;&gt;""),
Table_Styles[[#This Row],[Selector]]&amp;" { "&amp;Table_Styles[[#This Row],[Config Properties]]&amp;" }","")</f>
        <v>.ui-widget-content .ui-state-highlight { color: #FFFFFF;background: #75787b;border: none }</v>
      </c>
      <c r="CG63" s="17" t="str">
        <f xml:space="preserve">
SUBSTITUTE(SUBSTITUTE(SUBSTITUTE(SUBSTITUTE(SUBSTITUTE(SUBSTITUTE(SUBSTITUTE(SUBSTITUTE(Table_Styles[[#This Row],[Config]],
" {","{"),
"{ ","{"),
" }","}"),
"} ","}"),
" ,",","),
", ",","),
" :",":"),
": ",":")</f>
        <v>.ui-widget-content .ui-state-highlight{color:#FFFFFF;background:#75787b;border:none}</v>
      </c>
    </row>
    <row r="64" spans="2:85" ht="21" customHeight="1">
      <c r="B64" s="17" t="s">
        <v>640</v>
      </c>
      <c r="C64" s="91" t="s">
        <v>641</v>
      </c>
      <c r="D64" s="34"/>
      <c r="E64" s="34"/>
      <c r="F64" s="15" t="str">
        <f>IF(Table_Styles[[#This Row],[Font Family]]&lt;&gt;"",Table_Styles[[#This Row],[Font Family]],IF(Table_Styles[[#This Row],[Font Family Default]]&lt;&gt;"",Table_Styles[[#This Row],[Font Family Default]],""))</f>
        <v/>
      </c>
      <c r="G64" s="34"/>
      <c r="H64" s="36"/>
      <c r="I64" s="15" t="str">
        <f>IF(Table_Styles[[#This Row],[Font Size]]&lt;&gt;"",Table_Styles[[#This Row],[Font Size]],IF(Table_Styles[[#This Row],[Font Size Default]]&lt;&gt;"",Table_Styles[[#This Row],[Font Size Default]],""))</f>
        <v/>
      </c>
      <c r="J64" s="34"/>
      <c r="K64" s="34"/>
      <c r="L64" s="15" t="str">
        <f>IF(Table_Styles[[#This Row],[Font Weight]]&lt;&gt;"",Table_Styles[[#This Row],[Font Weight]],IF(Table_Styles[[#This Row],[Font Weight Default]]&lt;&gt;"",Table_Styles[[#This Row],[Font Weight Default]],""))</f>
        <v/>
      </c>
      <c r="M64" s="34"/>
      <c r="N64" s="34" t="str">
        <f>Colour_Background_1</f>
        <v>#FFFFFF</v>
      </c>
      <c r="O64" s="15" t="str">
        <f>IF(Table_Styles[[#This Row],[Colour]]&lt;&gt;"",Table_Styles[[#This Row],[Colour]],IF(Table_Styles[[#This Row],[Colour Default]]&lt;&gt;"",Table_Styles[[#This Row],[Colour Default]],""))</f>
        <v>#FFFFFF</v>
      </c>
      <c r="P64" s="34"/>
      <c r="Q64" s="34" t="str">
        <f>Colour_Accent_1</f>
        <v>#006ac6</v>
      </c>
      <c r="R64" s="15" t="str">
        <f>IF(Table_Styles[[#This Row],[Background]]&lt;&gt;"",Table_Styles[[#This Row],[Background]],IF(Table_Styles[[#This Row],[Background Default]]&lt;&gt;"",Table_Styles[[#This Row],[Background Default]],""))</f>
        <v>#006ac6</v>
      </c>
      <c r="S64" s="34"/>
      <c r="T64" s="34" t="s">
        <v>554</v>
      </c>
      <c r="U64" s="15" t="str">
        <f>IF(Table_Styles[[#This Row],[Border]]&lt;&gt;"",Table_Styles[[#This Row],[Border]],IF(Table_Styles[[#This Row],[Border Default]]&lt;&gt;"",Table_Styles[[#This Row],[Border Default]],""))</f>
        <v>none</v>
      </c>
      <c r="V64" s="34"/>
      <c r="W64" s="34"/>
      <c r="X64" s="15" t="str">
        <f>IF(Table_Styles[[#This Row],[Border Radius]]&lt;&gt;"",Table_Styles[[#This Row],[Border Radius]],IF(Table_Styles[[#This Row],[Border Radius Default]]&lt;&gt;"",Table_Styles[[#This Row],[Border Radius Default]],""))</f>
        <v/>
      </c>
      <c r="Y64" s="34"/>
      <c r="Z64" s="34"/>
      <c r="AA64" s="15" t="str">
        <f>IF(Table_Styles[[#This Row],[MT]]&lt;&gt;"",Table_Styles[[#This Row],[MT]],IF(Table_Styles[[#This Row],[MT Default]]&lt;&gt;"",Table_Styles[[#This Row],[MT Default]],""))</f>
        <v/>
      </c>
      <c r="AB64" s="34"/>
      <c r="AC64" s="34"/>
      <c r="AD64" s="15" t="str">
        <f>IF(Table_Styles[[#This Row],[MR]]&lt;&gt;"",Table_Styles[[#This Row],[MR]],IF(Table_Styles[[#This Row],[MR Default]]&lt;&gt;"",Table_Styles[[#This Row],[MR Default]],""))</f>
        <v/>
      </c>
      <c r="AE64" s="34"/>
      <c r="AF64" s="34"/>
      <c r="AG64" s="15" t="str">
        <f>IF(Table_Styles[[#This Row],[MB]]&lt;&gt;"",Table_Styles[[#This Row],[MB]],IF(Table_Styles[[#This Row],[MB Default]]&lt;&gt;"",Table_Styles[[#This Row],[MB Default]],""))</f>
        <v/>
      </c>
      <c r="AH64" s="34"/>
      <c r="AI64" s="34"/>
      <c r="AJ64" s="15" t="str">
        <f>IF(Table_Styles[[#This Row],[ML]]&lt;&gt;"",Table_Styles[[#This Row],[ML]],IF(Table_Styles[[#This Row],[ML Default]]&lt;&gt;"",Table_Styles[[#This Row],[ML Default]],""))</f>
        <v/>
      </c>
      <c r="AK64" s="34"/>
      <c r="AL64" s="34"/>
      <c r="AM64" s="15" t="str">
        <f>IF(Table_Styles[[#This Row],[PT]]&lt;&gt;"",Table_Styles[[#This Row],[PT]],IF(Table_Styles[[#This Row],[PT Default]]&lt;&gt;"",Table_Styles[[#This Row],[PT Default]],""))</f>
        <v/>
      </c>
      <c r="AN64" s="34"/>
      <c r="AO64" s="34"/>
      <c r="AP64" s="15" t="str">
        <f>IF(Table_Styles[[#This Row],[PR]]&lt;&gt;"",Table_Styles[[#This Row],[PR]],IF(Table_Styles[[#This Row],[PR Default]]&lt;&gt;"",Table_Styles[[#This Row],[PR Default]],""))</f>
        <v/>
      </c>
      <c r="AQ64" s="34"/>
      <c r="AR64" s="34"/>
      <c r="AS64" s="15" t="str">
        <f>IF(Table_Styles[[#This Row],[PB]]&lt;&gt;"",Table_Styles[[#This Row],[PB]],IF(Table_Styles[[#This Row],[PB Default]]&lt;&gt;"",Table_Styles[[#This Row],[PB Default]],""))</f>
        <v/>
      </c>
      <c r="AT64" s="34"/>
      <c r="AU64" s="34"/>
      <c r="AV64" s="15" t="str">
        <f>IF(Table_Styles[[#This Row],[PL]]&lt;&gt;"",Table_Styles[[#This Row],[PL]],IF(Table_Styles[[#This Row],[PL Default]]&lt;&gt;"",Table_Styles[[#This Row],[PL Default]],""))</f>
        <v/>
      </c>
      <c r="AW64" s="34"/>
      <c r="AX64" s="34"/>
      <c r="AY64" s="15" t="str">
        <f>IF(Table_Styles[[#This Row],[BT]]&lt;&gt;"",Table_Styles[[#This Row],[BT]],IF(Table_Styles[[#This Row],[BT Default]]&lt;&gt;"",Table_Styles[[#This Row],[BT Default]],""))</f>
        <v/>
      </c>
      <c r="AZ64" s="34"/>
      <c r="BA64" s="34"/>
      <c r="BB64" s="15" t="str">
        <f>IF(Table_Styles[[#This Row],[BR]]&lt;&gt;"",Table_Styles[[#This Row],[BR]],IF(Table_Styles[[#This Row],[BR Default]]&lt;&gt;"",Table_Styles[[#This Row],[BR Default]],""))</f>
        <v/>
      </c>
      <c r="BC64" s="34"/>
      <c r="BD64" s="34"/>
      <c r="BE64" s="15" t="str">
        <f>IF(Table_Styles[[#This Row],[BB]]&lt;&gt;"",Table_Styles[[#This Row],[BB]],IF(Table_Styles[[#This Row],[BB Default]]&lt;&gt;"",Table_Styles[[#This Row],[BB Default]],""))</f>
        <v/>
      </c>
      <c r="BF64" s="34"/>
      <c r="BG64" s="34"/>
      <c r="BH64" s="15" t="str">
        <f>IF(Table_Styles[[#This Row],[BL]]&lt;&gt;"",Table_Styles[[#This Row],[BL]],IF(Table_Styles[[#This Row],[BL Default]]&lt;&gt;"",Table_Styles[[#This Row],[BL Default]],""))</f>
        <v/>
      </c>
      <c r="BI64" s="34"/>
      <c r="BJ64" s="34"/>
      <c r="BK64" s="15" t="str">
        <f>IF(Table_Styles[[#This Row],[Width]]&lt;&gt;"",Table_Styles[[#This Row],[Width]],IF(Table_Styles[[#This Row],[Width Default]]&lt;&gt;"",Table_Styles[[#This Row],[Width Default]],""))</f>
        <v/>
      </c>
      <c r="BL64" s="34"/>
      <c r="BM64" s="34"/>
      <c r="BN64" s="15" t="str">
        <f>IF(Table_Styles[[#This Row],[Height]]&lt;&gt;"",Table_Styles[[#This Row],[Height]],IF(Table_Styles[[#This Row],[Height Default]]&lt;&gt;"",Table_Styles[[#This Row],[Height Default]],""))</f>
        <v/>
      </c>
      <c r="BO64" s="15"/>
      <c r="BP64" s="15"/>
      <c r="BQ64" s="15" t="str">
        <f>IF(Table_Styles[[#This Row],[Top]]&lt;&gt;"",Table_Styles[[#This Row],[Top]],IF(Table_Styles[[#This Row],[Top Default]]&lt;&gt;"",Table_Styles[[#This Row],[Top Default]],""))</f>
        <v/>
      </c>
      <c r="BR64" s="15"/>
      <c r="BS64" s="15"/>
      <c r="BT64" s="15" t="str">
        <f>IF(Table_Styles[[#This Row],[Right]]&lt;&gt;"",Table_Styles[[#This Row],[Right]],IF(Table_Styles[[#This Row],[Right Default]]&lt;&gt;"",Table_Styles[[#This Row],[Right Default]],""))</f>
        <v/>
      </c>
      <c r="BU64" s="15"/>
      <c r="BV64" s="15"/>
      <c r="BW64" s="15" t="str">
        <f>IF(Table_Styles[[#This Row],[Bottom]]&lt;&gt;"",Table_Styles[[#This Row],[Bottom]],IF(Table_Styles[[#This Row],[Bottom Default]]&lt;&gt;"",Table_Styles[[#This Row],[Bottom Default]],""))</f>
        <v/>
      </c>
      <c r="BX64" s="15"/>
      <c r="BY64" s="15"/>
      <c r="BZ64" s="15" t="str">
        <f>IF(Table_Styles[[#This Row],[Left]]&lt;&gt;"",Table_Styles[[#This Row],[Left]],IF(Table_Styles[[#This Row],[Left Default]]&lt;&gt;"",Table_Styles[[#This Row],[Left Default]],""))</f>
        <v/>
      </c>
      <c r="CA64" s="34"/>
      <c r="CB64" s="17" t="str">
        <f>IF(AND(Table_Styles[[#This Row],[Selector]]&lt;&gt;"",Table_Styles[[#This Row],[Font Family Used]]&lt;&gt;"",Table_Styles[[#This Row],[Font Weight Used]]&lt;&gt;""),Table_Styles[[#This Row],[Font Family Used]]&amp;" "&amp;Table_Styles[[#This Row],[Font Weight Used]],"")</f>
        <v/>
      </c>
      <c r="CC64" s="17" t="str">
        <f ca="1">IF(AND(Table_Styles[[#This Row],[Selector]],COUNTIF(OFFSET(CC:CC,0,0,ROW()-1,1),"="&amp;Table_Styles[[#This Row],[Font]])=0),Table_Styles[[#This Row],[Font]],"")</f>
        <v/>
      </c>
      <c r="CD64" s="17" t="str">
        <f ca="1">IF(Table_Styles[[#This Row],[Unique Font]]&lt;&gt;"",
"{""fontFamily"":"""&amp;Table_Styles[[#This Row],[Font Family Used]]&amp;""",""fontWeight"":"&amp;Table_Styles[[#This Row],[Font Weight Used]]&amp;"}","")</f>
        <v/>
      </c>
      <c r="CE6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#006ac6;border: none</v>
      </c>
      <c r="CF64" s="17" t="str">
        <f>IF(AND(Table_Styles[[#This Row],[Selector]]&lt;&gt;"", Table_Styles[[#This Row],[Config Properties]]&lt;&gt;""),
Table_Styles[[#This Row],[Selector]]&amp;" { "&amp;Table_Styles[[#This Row],[Config Properties]]&amp;" }","")</f>
        <v>.ui-widget-content .ui-state-active { color: #FFFFFF;background: #006ac6;border: none }</v>
      </c>
      <c r="CG64" s="17" t="str">
        <f xml:space="preserve">
SUBSTITUTE(SUBSTITUTE(SUBSTITUTE(SUBSTITUTE(SUBSTITUTE(SUBSTITUTE(SUBSTITUTE(SUBSTITUTE(Table_Styles[[#This Row],[Config]],
" {","{"),
"{ ","{"),
" }","}"),
"} ","}"),
" ,",","),
", ",","),
" :",":"),
": ",":")</f>
        <v>.ui-widget-content .ui-state-active{color:#FFFFFF;background:#006ac6;border:none}</v>
      </c>
    </row>
    <row r="65" spans="2:85" ht="21.75" thickBot="1">
      <c r="B65" s="54" t="s">
        <v>642</v>
      </c>
      <c r="C65" s="54"/>
      <c r="D65" s="62"/>
      <c r="E65" s="62"/>
      <c r="F65" s="54" t="str">
        <f>IF(Table_Styles[[#This Row],[Font Family]]&lt;&gt;"",Table_Styles[[#This Row],[Font Family]],IF(Table_Styles[[#This Row],[Font Family Default]]&lt;&gt;"",Table_Styles[[#This Row],[Font Family Default]],""))</f>
        <v/>
      </c>
      <c r="G65" s="62"/>
      <c r="H65" s="62"/>
      <c r="I65" s="54" t="str">
        <f>IF(Table_Styles[[#This Row],[Font Size]]&lt;&gt;"",Table_Styles[[#This Row],[Font Size]],IF(Table_Styles[[#This Row],[Font Size Default]]&lt;&gt;"",Table_Styles[[#This Row],[Font Size Default]],""))</f>
        <v/>
      </c>
      <c r="J65" s="62"/>
      <c r="K65" s="62"/>
      <c r="L65" s="54" t="str">
        <f>IF(Table_Styles[[#This Row],[Font Weight]]&lt;&gt;"",Table_Styles[[#This Row],[Font Weight]],IF(Table_Styles[[#This Row],[Font Weight Default]]&lt;&gt;"",Table_Styles[[#This Row],[Font Weight Default]],""))</f>
        <v/>
      </c>
      <c r="M65" s="62"/>
      <c r="N65" s="62"/>
      <c r="O65" s="54" t="str">
        <f>IF(Table_Styles[[#This Row],[Colour]]&lt;&gt;"",Table_Styles[[#This Row],[Colour]],IF(Table_Styles[[#This Row],[Colour Default]]&lt;&gt;"",Table_Styles[[#This Row],[Colour Default]],""))</f>
        <v/>
      </c>
      <c r="P65" s="62"/>
      <c r="Q65" s="62"/>
      <c r="R65" s="54" t="str">
        <f>IF(Table_Styles[[#This Row],[Background]]&lt;&gt;"",Table_Styles[[#This Row],[Background]],IF(Table_Styles[[#This Row],[Background Default]]&lt;&gt;"",Table_Styles[[#This Row],[Background Default]],""))</f>
        <v/>
      </c>
      <c r="S65" s="62"/>
      <c r="T65" s="62"/>
      <c r="U65" s="54" t="str">
        <f>IF(Table_Styles[[#This Row],[Border]]&lt;&gt;"",Table_Styles[[#This Row],[Border]],IF(Table_Styles[[#This Row],[Border Default]]&lt;&gt;"",Table_Styles[[#This Row],[Border Default]],""))</f>
        <v/>
      </c>
      <c r="V65" s="62"/>
      <c r="W65" s="62"/>
      <c r="X65" s="54" t="str">
        <f>IF(Table_Styles[[#This Row],[Border Radius]]&lt;&gt;"",Table_Styles[[#This Row],[Border Radius]],IF(Table_Styles[[#This Row],[Border Radius Default]]&lt;&gt;"",Table_Styles[[#This Row],[Border Radius Default]],""))</f>
        <v/>
      </c>
      <c r="Y65" s="62"/>
      <c r="Z65" s="62"/>
      <c r="AA65" s="54" t="str">
        <f>IF(Table_Styles[[#This Row],[MT]]&lt;&gt;"",Table_Styles[[#This Row],[MT]],IF(Table_Styles[[#This Row],[MT Default]]&lt;&gt;"",Table_Styles[[#This Row],[MT Default]],""))</f>
        <v/>
      </c>
      <c r="AB65" s="62"/>
      <c r="AC65" s="62"/>
      <c r="AD65" s="54" t="str">
        <f>IF(Table_Styles[[#This Row],[MR]]&lt;&gt;"",Table_Styles[[#This Row],[MR]],IF(Table_Styles[[#This Row],[MR Default]]&lt;&gt;"",Table_Styles[[#This Row],[MR Default]],""))</f>
        <v/>
      </c>
      <c r="AE65" s="62"/>
      <c r="AF65" s="62"/>
      <c r="AG65" s="54" t="str">
        <f>IF(Table_Styles[[#This Row],[MB]]&lt;&gt;"",Table_Styles[[#This Row],[MB]],IF(Table_Styles[[#This Row],[MB Default]]&lt;&gt;"",Table_Styles[[#This Row],[MB Default]],""))</f>
        <v/>
      </c>
      <c r="AH65" s="62"/>
      <c r="AI65" s="62"/>
      <c r="AJ65" s="54" t="str">
        <f>IF(Table_Styles[[#This Row],[ML]]&lt;&gt;"",Table_Styles[[#This Row],[ML]],IF(Table_Styles[[#This Row],[ML Default]]&lt;&gt;"",Table_Styles[[#This Row],[ML Default]],""))</f>
        <v/>
      </c>
      <c r="AK65" s="62"/>
      <c r="AL65" s="62"/>
      <c r="AM65" s="54" t="str">
        <f>IF(Table_Styles[[#This Row],[PT]]&lt;&gt;"",Table_Styles[[#This Row],[PT]],IF(Table_Styles[[#This Row],[PT Default]]&lt;&gt;"",Table_Styles[[#This Row],[PT Default]],""))</f>
        <v/>
      </c>
      <c r="AN65" s="62"/>
      <c r="AO65" s="62"/>
      <c r="AP65" s="54" t="str">
        <f>IF(Table_Styles[[#This Row],[PR]]&lt;&gt;"",Table_Styles[[#This Row],[PR]],IF(Table_Styles[[#This Row],[PR Default]]&lt;&gt;"",Table_Styles[[#This Row],[PR Default]],""))</f>
        <v/>
      </c>
      <c r="AQ65" s="62"/>
      <c r="AR65" s="62"/>
      <c r="AS65" s="54" t="str">
        <f>IF(Table_Styles[[#This Row],[PB]]&lt;&gt;"",Table_Styles[[#This Row],[PB]],IF(Table_Styles[[#This Row],[PB Default]]&lt;&gt;"",Table_Styles[[#This Row],[PB Default]],""))</f>
        <v/>
      </c>
      <c r="AT65" s="62"/>
      <c r="AU65" s="62"/>
      <c r="AV65" s="54" t="str">
        <f>IF(Table_Styles[[#This Row],[PL]]&lt;&gt;"",Table_Styles[[#This Row],[PL]],IF(Table_Styles[[#This Row],[PL Default]]&lt;&gt;"",Table_Styles[[#This Row],[PL Default]],""))</f>
        <v/>
      </c>
      <c r="AW65" s="62"/>
      <c r="AX65" s="62"/>
      <c r="AY65" s="54" t="str">
        <f>IF(Table_Styles[[#This Row],[BT]]&lt;&gt;"",Table_Styles[[#This Row],[BT]],IF(Table_Styles[[#This Row],[BT Default]]&lt;&gt;"",Table_Styles[[#This Row],[BT Default]],""))</f>
        <v/>
      </c>
      <c r="AZ65" s="62"/>
      <c r="BA65" s="62"/>
      <c r="BB65" s="54" t="str">
        <f>IF(Table_Styles[[#This Row],[BR]]&lt;&gt;"",Table_Styles[[#This Row],[BR]],IF(Table_Styles[[#This Row],[BR Default]]&lt;&gt;"",Table_Styles[[#This Row],[BR Default]],""))</f>
        <v/>
      </c>
      <c r="BC65" s="62"/>
      <c r="BD65" s="62"/>
      <c r="BE65" s="54" t="str">
        <f>IF(Table_Styles[[#This Row],[BB]]&lt;&gt;"",Table_Styles[[#This Row],[BB]],IF(Table_Styles[[#This Row],[BB Default]]&lt;&gt;"",Table_Styles[[#This Row],[BB Default]],""))</f>
        <v/>
      </c>
      <c r="BF65" s="62"/>
      <c r="BG65" s="62"/>
      <c r="BH65" s="54" t="str">
        <f>IF(Table_Styles[[#This Row],[BL]]&lt;&gt;"",Table_Styles[[#This Row],[BL]],IF(Table_Styles[[#This Row],[BL Default]]&lt;&gt;"",Table_Styles[[#This Row],[BL Default]],""))</f>
        <v/>
      </c>
      <c r="BI65" s="62"/>
      <c r="BJ65" s="62"/>
      <c r="BK65" s="54" t="str">
        <f>IF(Table_Styles[[#This Row],[Width]]&lt;&gt;"",Table_Styles[[#This Row],[Width]],IF(Table_Styles[[#This Row],[Width Default]]&lt;&gt;"",Table_Styles[[#This Row],[Width Default]],""))</f>
        <v/>
      </c>
      <c r="BL65" s="62"/>
      <c r="BM65" s="62"/>
      <c r="BN65" s="54" t="str">
        <f>IF(Table_Styles[[#This Row],[Height]]&lt;&gt;"",Table_Styles[[#This Row],[Height]],IF(Table_Styles[[#This Row],[Height Default]]&lt;&gt;"",Table_Styles[[#This Row],[Height Default]],""))</f>
        <v/>
      </c>
      <c r="BO65" s="54"/>
      <c r="BP65" s="54"/>
      <c r="BQ65" s="54" t="str">
        <f>IF(Table_Styles[[#This Row],[Top]]&lt;&gt;"",Table_Styles[[#This Row],[Top]],IF(Table_Styles[[#This Row],[Top Default]]&lt;&gt;"",Table_Styles[[#This Row],[Top Default]],""))</f>
        <v/>
      </c>
      <c r="BR65" s="54"/>
      <c r="BS65" s="54"/>
      <c r="BT65" s="54" t="str">
        <f>IF(Table_Styles[[#This Row],[Right]]&lt;&gt;"",Table_Styles[[#This Row],[Right]],IF(Table_Styles[[#This Row],[Right Default]]&lt;&gt;"",Table_Styles[[#This Row],[Right Default]],""))</f>
        <v/>
      </c>
      <c r="BU65" s="54"/>
      <c r="BV65" s="54"/>
      <c r="BW65" s="54" t="str">
        <f>IF(Table_Styles[[#This Row],[Bottom]]&lt;&gt;"",Table_Styles[[#This Row],[Bottom]],IF(Table_Styles[[#This Row],[Bottom Default]]&lt;&gt;"",Table_Styles[[#This Row],[Bottom Default]],""))</f>
        <v/>
      </c>
      <c r="BX65" s="54"/>
      <c r="BY65" s="54"/>
      <c r="BZ65" s="54" t="str">
        <f>IF(Table_Styles[[#This Row],[Left]]&lt;&gt;"",Table_Styles[[#This Row],[Left]],IF(Table_Styles[[#This Row],[Left Default]]&lt;&gt;"",Table_Styles[[#This Row],[Left Default]],""))</f>
        <v/>
      </c>
      <c r="CA65" s="62"/>
      <c r="CB65" s="54" t="str">
        <f>IF(AND(Table_Styles[[#This Row],[Selector]]&lt;&gt;"",Table_Styles[[#This Row],[Font Family Used]]&lt;&gt;"",Table_Styles[[#This Row],[Font Weight Used]]&lt;&gt;""),Table_Styles[[#This Row],[Font Family Used]]&amp;" "&amp;Table_Styles[[#This Row],[Font Weight Used]],"")</f>
        <v/>
      </c>
      <c r="CC65" s="54" t="str">
        <f ca="1">IF(AND(Table_Styles[[#This Row],[Selector]],COUNTIF(OFFSET(CC:CC,0,0,ROW()-1,1),"="&amp;Table_Styles[[#This Row],[Font]])=0),Table_Styles[[#This Row],[Font]],"")</f>
        <v/>
      </c>
      <c r="CD65" s="54" t="str">
        <f ca="1">IF(Table_Styles[[#This Row],[Unique Font]]&lt;&gt;"",
"{""fontFamily"":"""&amp;Table_Styles[[#This Row],[Font Family Used]]&amp;""",""fontWeight"":"&amp;Table_Styles[[#This Row],[Font Weight Used]]&amp;"}","")</f>
        <v/>
      </c>
      <c r="CE6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5" s="54" t="str">
        <f>IF(AND(Table_Styles[[#This Row],[Selector]]&lt;&gt;"", Table_Styles[[#This Row],[Config Properties]]&lt;&gt;""),
Table_Styles[[#This Row],[Selector]]&amp;" { "&amp;Table_Styles[[#This Row],[Config Properties]]&amp;" }","")</f>
        <v/>
      </c>
      <c r="CG65" s="54" t="str">
        <f xml:space="preserve">
SUBSTITUTE(SUBSTITUTE(SUBSTITUTE(SUBSTITUTE(SUBSTITUTE(SUBSTITUTE(SUBSTITUTE(SUBSTITUTE(Table_Styles[[#This Row],[Config]],
" {","{"),
"{ ","{"),
" }","}"),
"} ","}"),
" ,",","),
", ",","),
" :",":"),
": ",":")</f>
        <v/>
      </c>
    </row>
    <row r="66" spans="2:85" ht="21" customHeight="1">
      <c r="B66" s="37" t="s">
        <v>625</v>
      </c>
      <c r="C66" s="37" t="s">
        <v>643</v>
      </c>
      <c r="D66" s="34"/>
      <c r="E66" s="34"/>
      <c r="F66" s="15" t="str">
        <f>IF(Table_Styles[[#This Row],[Font Family]]&lt;&gt;"",Table_Styles[[#This Row],[Font Family]],IF(Table_Styles[[#This Row],[Font Family Default]]&lt;&gt;"",Table_Styles[[#This Row],[Font Family Default]],""))</f>
        <v/>
      </c>
      <c r="G66" s="34"/>
      <c r="H66" s="34"/>
      <c r="I66" s="15" t="str">
        <f>IF(Table_Styles[[#This Row],[Font Size]]&lt;&gt;"",Table_Styles[[#This Row],[Font Size]],IF(Table_Styles[[#This Row],[Font Size Default]]&lt;&gt;"",Table_Styles[[#This Row],[Font Size Default]],""))</f>
        <v/>
      </c>
      <c r="J66" s="34"/>
      <c r="K66" s="34"/>
      <c r="L66" s="15" t="str">
        <f>IF(Table_Styles[[#This Row],[Font Weight]]&lt;&gt;"",Table_Styles[[#This Row],[Font Weight]],IF(Table_Styles[[#This Row],[Font Weight Default]]&lt;&gt;"",Table_Styles[[#This Row],[Font Weight Default]],""))</f>
        <v/>
      </c>
      <c r="M66" s="34"/>
      <c r="N66" s="34"/>
      <c r="O66" s="15" t="str">
        <f>IF(Table_Styles[[#This Row],[Colour]]&lt;&gt;"",Table_Styles[[#This Row],[Colour]],IF(Table_Styles[[#This Row],[Colour Default]]&lt;&gt;"",Table_Styles[[#This Row],[Colour Default]],""))</f>
        <v/>
      </c>
      <c r="P66" s="34"/>
      <c r="Q66" s="34"/>
      <c r="R66" s="15" t="str">
        <f>IF(Table_Styles[[#This Row],[Background]]&lt;&gt;"",Table_Styles[[#This Row],[Background]],IF(Table_Styles[[#This Row],[Background Default]]&lt;&gt;"",Table_Styles[[#This Row],[Background Default]],""))</f>
        <v/>
      </c>
      <c r="S66" s="34"/>
      <c r="T66" s="34"/>
      <c r="U66" s="15" t="str">
        <f>IF(Table_Styles[[#This Row],[Border]]&lt;&gt;"",Table_Styles[[#This Row],[Border]],IF(Table_Styles[[#This Row],[Border Default]]&lt;&gt;"",Table_Styles[[#This Row],[Border Default]],""))</f>
        <v/>
      </c>
      <c r="V66" s="34"/>
      <c r="W66" s="34"/>
      <c r="X66" s="15" t="str">
        <f>IF(Table_Styles[[#This Row],[Border Radius]]&lt;&gt;"",Table_Styles[[#This Row],[Border Radius]],IF(Table_Styles[[#This Row],[Border Radius Default]]&lt;&gt;"",Table_Styles[[#This Row],[Border Radius Default]],""))</f>
        <v/>
      </c>
      <c r="Y66" s="34"/>
      <c r="Z66" s="36" t="s">
        <v>533</v>
      </c>
      <c r="AA66" s="15" t="str">
        <f>IF(Table_Styles[[#This Row],[MT]]&lt;&gt;"",Table_Styles[[#This Row],[MT]],IF(Table_Styles[[#This Row],[MT Default]]&lt;&gt;"",Table_Styles[[#This Row],[MT Default]],""))</f>
        <v>10px</v>
      </c>
      <c r="AB66" s="34"/>
      <c r="AC66" s="34"/>
      <c r="AD66" s="15" t="str">
        <f>IF(Table_Styles[[#This Row],[MR]]&lt;&gt;"",Table_Styles[[#This Row],[MR]],IF(Table_Styles[[#This Row],[MR Default]]&lt;&gt;"",Table_Styles[[#This Row],[MR Default]],""))</f>
        <v/>
      </c>
      <c r="AE66" s="34"/>
      <c r="AF66" s="34"/>
      <c r="AG66" s="15" t="str">
        <f>IF(Table_Styles[[#This Row],[MB]]&lt;&gt;"",Table_Styles[[#This Row],[MB]],IF(Table_Styles[[#This Row],[MB Default]]&lt;&gt;"",Table_Styles[[#This Row],[MB Default]],""))</f>
        <v/>
      </c>
      <c r="AH66" s="34"/>
      <c r="AI66" s="34"/>
      <c r="AJ66" s="15" t="str">
        <f>IF(Table_Styles[[#This Row],[ML]]&lt;&gt;"",Table_Styles[[#This Row],[ML]],IF(Table_Styles[[#This Row],[ML Default]]&lt;&gt;"",Table_Styles[[#This Row],[ML Default]],""))</f>
        <v/>
      </c>
      <c r="AK66" s="34"/>
      <c r="AL66" s="34"/>
      <c r="AM66" s="15" t="str">
        <f>IF(Table_Styles[[#This Row],[PT]]&lt;&gt;"",Table_Styles[[#This Row],[PT]],IF(Table_Styles[[#This Row],[PT Default]]&lt;&gt;"",Table_Styles[[#This Row],[PT Default]],""))</f>
        <v/>
      </c>
      <c r="AN66" s="34"/>
      <c r="AO66" s="34"/>
      <c r="AP66" s="15" t="str">
        <f>IF(Table_Styles[[#This Row],[PR]]&lt;&gt;"",Table_Styles[[#This Row],[PR]],IF(Table_Styles[[#This Row],[PR Default]]&lt;&gt;"",Table_Styles[[#This Row],[PR Default]],""))</f>
        <v/>
      </c>
      <c r="AQ66" s="34"/>
      <c r="AR66" s="34"/>
      <c r="AS66" s="15" t="str">
        <f>IF(Table_Styles[[#This Row],[PB]]&lt;&gt;"",Table_Styles[[#This Row],[PB]],IF(Table_Styles[[#This Row],[PB Default]]&lt;&gt;"",Table_Styles[[#This Row],[PB Default]],""))</f>
        <v/>
      </c>
      <c r="AT66" s="34"/>
      <c r="AU66" s="34"/>
      <c r="AV66" s="15" t="str">
        <f>IF(Table_Styles[[#This Row],[PL]]&lt;&gt;"",Table_Styles[[#This Row],[PL]],IF(Table_Styles[[#This Row],[PL Default]]&lt;&gt;"",Table_Styles[[#This Row],[PL Default]],""))</f>
        <v/>
      </c>
      <c r="AW66" s="34"/>
      <c r="AX66" s="34"/>
      <c r="AY66" s="15" t="str">
        <f>IF(Table_Styles[[#This Row],[BT]]&lt;&gt;"",Table_Styles[[#This Row],[BT]],IF(Table_Styles[[#This Row],[BT Default]]&lt;&gt;"",Table_Styles[[#This Row],[BT Default]],""))</f>
        <v/>
      </c>
      <c r="AZ66" s="34"/>
      <c r="BA66" s="34"/>
      <c r="BB66" s="15" t="str">
        <f>IF(Table_Styles[[#This Row],[BR]]&lt;&gt;"",Table_Styles[[#This Row],[BR]],IF(Table_Styles[[#This Row],[BR Default]]&lt;&gt;"",Table_Styles[[#This Row],[BR Default]],""))</f>
        <v/>
      </c>
      <c r="BC66" s="34"/>
      <c r="BD66" s="34"/>
      <c r="BE66" s="15" t="str">
        <f>IF(Table_Styles[[#This Row],[BB]]&lt;&gt;"",Table_Styles[[#This Row],[BB]],IF(Table_Styles[[#This Row],[BB Default]]&lt;&gt;"",Table_Styles[[#This Row],[BB Default]],""))</f>
        <v/>
      </c>
      <c r="BF66" s="34"/>
      <c r="BG66" s="34"/>
      <c r="BH66" s="15" t="str">
        <f>IF(Table_Styles[[#This Row],[BL]]&lt;&gt;"",Table_Styles[[#This Row],[BL]],IF(Table_Styles[[#This Row],[BL Default]]&lt;&gt;"",Table_Styles[[#This Row],[BL Default]],""))</f>
        <v/>
      </c>
      <c r="BI66" s="34"/>
      <c r="BJ66" s="34"/>
      <c r="BK66" s="15" t="str">
        <f>IF(Table_Styles[[#This Row],[Width]]&lt;&gt;"",Table_Styles[[#This Row],[Width]],IF(Table_Styles[[#This Row],[Width Default]]&lt;&gt;"",Table_Styles[[#This Row],[Width Default]],""))</f>
        <v/>
      </c>
      <c r="BL66" s="34"/>
      <c r="BM66" s="36"/>
      <c r="BN66" s="15" t="str">
        <f>IF(Table_Styles[[#This Row],[Height]]&lt;&gt;"",Table_Styles[[#This Row],[Height]],IF(Table_Styles[[#This Row],[Height Default]]&lt;&gt;"",Table_Styles[[#This Row],[Height Default]],""))</f>
        <v/>
      </c>
      <c r="BO66" s="15"/>
      <c r="BP66" s="15"/>
      <c r="BQ66" s="15" t="str">
        <f>IF(Table_Styles[[#This Row],[Top]]&lt;&gt;"",Table_Styles[[#This Row],[Top]],IF(Table_Styles[[#This Row],[Top Default]]&lt;&gt;"",Table_Styles[[#This Row],[Top Default]],""))</f>
        <v/>
      </c>
      <c r="BR66" s="15"/>
      <c r="BS66" s="15"/>
      <c r="BT66" s="15" t="str">
        <f>IF(Table_Styles[[#This Row],[Right]]&lt;&gt;"",Table_Styles[[#This Row],[Right]],IF(Table_Styles[[#This Row],[Right Default]]&lt;&gt;"",Table_Styles[[#This Row],[Right Default]],""))</f>
        <v/>
      </c>
      <c r="BU66" s="15"/>
      <c r="BV66" s="15"/>
      <c r="BW66" s="15" t="str">
        <f>IF(Table_Styles[[#This Row],[Bottom]]&lt;&gt;"",Table_Styles[[#This Row],[Bottom]],IF(Table_Styles[[#This Row],[Bottom Default]]&lt;&gt;"",Table_Styles[[#This Row],[Bottom Default]],""))</f>
        <v/>
      </c>
      <c r="BX66" s="15"/>
      <c r="BY66" s="15"/>
      <c r="BZ66" s="15" t="str">
        <f>IF(Table_Styles[[#This Row],[Left]]&lt;&gt;"",Table_Styles[[#This Row],[Left]],IF(Table_Styles[[#This Row],[Left Default]]&lt;&gt;"",Table_Styles[[#This Row],[Left Default]],""))</f>
        <v/>
      </c>
      <c r="CA66" s="34"/>
      <c r="CB66" s="17" t="str">
        <f>IF(AND(Table_Styles[[#This Row],[Selector]]&lt;&gt;"",Table_Styles[[#This Row],[Font Family Used]]&lt;&gt;"",Table_Styles[[#This Row],[Font Weight Used]]&lt;&gt;""),Table_Styles[[#This Row],[Font Family Used]]&amp;" "&amp;Table_Styles[[#This Row],[Font Weight Used]],"")</f>
        <v/>
      </c>
      <c r="CC66" s="17" t="str">
        <f ca="1">IF(AND(Table_Styles[[#This Row],[Selector]],COUNTIF(OFFSET(CC:CC,0,0,ROW()-1,1),"="&amp;Table_Styles[[#This Row],[Font]])=0),Table_Styles[[#This Row],[Font]],"")</f>
        <v/>
      </c>
      <c r="CD66" s="17" t="str">
        <f ca="1">IF(Table_Styles[[#This Row],[Unique Font]]&lt;&gt;"",
"{""fontFamily"":"""&amp;Table_Styles[[#This Row],[Font Family Used]]&amp;""",""fontWeight"":"&amp;Table_Styles[[#This Row],[Font Weight Used]]&amp;"}","")</f>
        <v/>
      </c>
      <c r="CE6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6" s="17" t="str">
        <f>IF(AND(Table_Styles[[#This Row],[Selector]]&lt;&gt;"", Table_Styles[[#This Row],[Config Properties]]&lt;&gt;""),
Table_Styles[[#This Row],[Selector]]&amp;" { "&amp;Table_Styles[[#This Row],[Config Properties]]&amp;" }","")</f>
        <v>formly-field radio-field { margin-top: 10px }</v>
      </c>
      <c r="CG66" s="17" t="str">
        <f xml:space="preserve">
SUBSTITUTE(SUBSTITUTE(SUBSTITUTE(SUBSTITUTE(SUBSTITUTE(SUBSTITUTE(SUBSTITUTE(SUBSTITUTE(Table_Styles[[#This Row],[Config]],
" {","{"),
"{ ","{"),
" }","}"),
"} ","}"),
" ,",","),
", ",","),
" :",":"),
": ",":")</f>
        <v>formly-field radio-field{margin-top:10px}</v>
      </c>
    </row>
    <row r="67" spans="2:85" ht="21" customHeight="1">
      <c r="B67" s="37" t="s">
        <v>19</v>
      </c>
      <c r="C67" s="91" t="s">
        <v>644</v>
      </c>
      <c r="D67" s="34"/>
      <c r="E67" s="34" t="str">
        <f>Settings_Styling_Font_Body_Text</f>
        <v>Arvo</v>
      </c>
      <c r="F67" s="15" t="str">
        <f>IF(Table_Styles[[#This Row],[Font Family]]&lt;&gt;"",Table_Styles[[#This Row],[Font Family]],IF(Table_Styles[[#This Row],[Font Family Default]]&lt;&gt;"",Table_Styles[[#This Row],[Font Family Default]],""))</f>
        <v>Arvo</v>
      </c>
      <c r="G67" s="34"/>
      <c r="H67" s="87" t="s">
        <v>510</v>
      </c>
      <c r="I67" s="15" t="str">
        <f>IF(Table_Styles[[#This Row],[Font Size]]&lt;&gt;"",Table_Styles[[#This Row],[Font Size]],IF(Table_Styles[[#This Row],[Font Size Default]]&lt;&gt;"",Table_Styles[[#This Row],[Font Size Default]],""))</f>
        <v>15px</v>
      </c>
      <c r="J67" s="34"/>
      <c r="K67" s="34">
        <f>Settings_Styling_Font_Weight_Body_Text</f>
        <v>300</v>
      </c>
      <c r="L67" s="15">
        <f>IF(Table_Styles[[#This Row],[Font Weight]]&lt;&gt;"",Table_Styles[[#This Row],[Font Weight]],IF(Table_Styles[[#This Row],[Font Weight Default]]&lt;&gt;"",Table_Styles[[#This Row],[Font Weight Default]],""))</f>
        <v>300</v>
      </c>
      <c r="M67" s="34"/>
      <c r="N67" s="34" t="str">
        <f>Colour_Foreground_1</f>
        <v>#65686b</v>
      </c>
      <c r="O67" s="15" t="str">
        <f>IF(Table_Styles[[#This Row],[Colour]]&lt;&gt;"",Table_Styles[[#This Row],[Colour]],IF(Table_Styles[[#This Row],[Colour Default]]&lt;&gt;"",Table_Styles[[#This Row],[Colour Default]],""))</f>
        <v>#65686b</v>
      </c>
      <c r="P67" s="34"/>
      <c r="Q67" s="34"/>
      <c r="R67" s="15" t="str">
        <f>IF(Table_Styles[[#This Row],[Background]]&lt;&gt;"",Table_Styles[[#This Row],[Background]],IF(Table_Styles[[#This Row],[Background Default]]&lt;&gt;"",Table_Styles[[#This Row],[Background Default]],""))</f>
        <v/>
      </c>
      <c r="S67" s="34"/>
      <c r="T67" s="34"/>
      <c r="U67" s="15" t="str">
        <f>IF(Table_Styles[[#This Row],[Border]]&lt;&gt;"",Table_Styles[[#This Row],[Border]],IF(Table_Styles[[#This Row],[Border Default]]&lt;&gt;"",Table_Styles[[#This Row],[Border Default]],""))</f>
        <v/>
      </c>
      <c r="V67" s="34"/>
      <c r="W67" s="34"/>
      <c r="X67" s="15" t="str">
        <f>IF(Table_Styles[[#This Row],[Border Radius]]&lt;&gt;"",Table_Styles[[#This Row],[Border Radius]],IF(Table_Styles[[#This Row],[Border Radius Default]]&lt;&gt;"",Table_Styles[[#This Row],[Border Radius Default]],""))</f>
        <v/>
      </c>
      <c r="Y67" s="34"/>
      <c r="Z67" s="34"/>
      <c r="AA67" s="15" t="str">
        <f>IF(Table_Styles[[#This Row],[MT]]&lt;&gt;"",Table_Styles[[#This Row],[MT]],IF(Table_Styles[[#This Row],[MT Default]]&lt;&gt;"",Table_Styles[[#This Row],[MT Default]],""))</f>
        <v/>
      </c>
      <c r="AB67" s="34"/>
      <c r="AC67" s="34"/>
      <c r="AD67" s="15" t="str">
        <f>IF(Table_Styles[[#This Row],[MR]]&lt;&gt;"",Table_Styles[[#This Row],[MR]],IF(Table_Styles[[#This Row],[MR Default]]&lt;&gt;"",Table_Styles[[#This Row],[MR Default]],""))</f>
        <v/>
      </c>
      <c r="AE67" s="34"/>
      <c r="AF67" s="36" t="s">
        <v>592</v>
      </c>
      <c r="AG67" s="15" t="str">
        <f>IF(Table_Styles[[#This Row],[MB]]&lt;&gt;"",Table_Styles[[#This Row],[MB]],IF(Table_Styles[[#This Row],[MB Default]]&lt;&gt;"",Table_Styles[[#This Row],[MB Default]],""))</f>
        <v>3px</v>
      </c>
      <c r="AH67" s="34"/>
      <c r="AI67" s="36" t="s">
        <v>533</v>
      </c>
      <c r="AJ67" s="15" t="str">
        <f>IF(Table_Styles[[#This Row],[ML]]&lt;&gt;"",Table_Styles[[#This Row],[ML]],IF(Table_Styles[[#This Row],[ML Default]]&lt;&gt;"",Table_Styles[[#This Row],[ML Default]],""))</f>
        <v>10px</v>
      </c>
      <c r="AK67" s="34"/>
      <c r="AL67" s="34"/>
      <c r="AM67" s="15" t="str">
        <f>IF(Table_Styles[[#This Row],[PT]]&lt;&gt;"",Table_Styles[[#This Row],[PT]],IF(Table_Styles[[#This Row],[PT Default]]&lt;&gt;"",Table_Styles[[#This Row],[PT Default]],""))</f>
        <v/>
      </c>
      <c r="AN67" s="34"/>
      <c r="AO67" s="34"/>
      <c r="AP67" s="15" t="str">
        <f>IF(Table_Styles[[#This Row],[PR]]&lt;&gt;"",Table_Styles[[#This Row],[PR]],IF(Table_Styles[[#This Row],[PR Default]]&lt;&gt;"",Table_Styles[[#This Row],[PR Default]],""))</f>
        <v/>
      </c>
      <c r="AQ67" s="34"/>
      <c r="AR67" s="34"/>
      <c r="AS67" s="15" t="str">
        <f>IF(Table_Styles[[#This Row],[PB]]&lt;&gt;"",Table_Styles[[#This Row],[PB]],IF(Table_Styles[[#This Row],[PB Default]]&lt;&gt;"",Table_Styles[[#This Row],[PB Default]],""))</f>
        <v/>
      </c>
      <c r="AT67" s="34"/>
      <c r="AU67" s="34"/>
      <c r="AV67" s="15" t="str">
        <f>IF(Table_Styles[[#This Row],[PL]]&lt;&gt;"",Table_Styles[[#This Row],[PL]],IF(Table_Styles[[#This Row],[PL Default]]&lt;&gt;"",Table_Styles[[#This Row],[PL Default]],""))</f>
        <v/>
      </c>
      <c r="AW67" s="34"/>
      <c r="AX67" s="34"/>
      <c r="AY67" s="15" t="str">
        <f>IF(Table_Styles[[#This Row],[BT]]&lt;&gt;"",Table_Styles[[#This Row],[BT]],IF(Table_Styles[[#This Row],[BT Default]]&lt;&gt;"",Table_Styles[[#This Row],[BT Default]],""))</f>
        <v/>
      </c>
      <c r="AZ67" s="34"/>
      <c r="BA67" s="34"/>
      <c r="BB67" s="15" t="str">
        <f>IF(Table_Styles[[#This Row],[BR]]&lt;&gt;"",Table_Styles[[#This Row],[BR]],IF(Table_Styles[[#This Row],[BR Default]]&lt;&gt;"",Table_Styles[[#This Row],[BR Default]],""))</f>
        <v/>
      </c>
      <c r="BC67" s="34"/>
      <c r="BD67" s="34"/>
      <c r="BE67" s="15" t="str">
        <f>IF(Table_Styles[[#This Row],[BB]]&lt;&gt;"",Table_Styles[[#This Row],[BB]],IF(Table_Styles[[#This Row],[BB Default]]&lt;&gt;"",Table_Styles[[#This Row],[BB Default]],""))</f>
        <v/>
      </c>
      <c r="BF67" s="34"/>
      <c r="BG67" s="34"/>
      <c r="BH67" s="15" t="str">
        <f>IF(Table_Styles[[#This Row],[BL]]&lt;&gt;"",Table_Styles[[#This Row],[BL]],IF(Table_Styles[[#This Row],[BL Default]]&lt;&gt;"",Table_Styles[[#This Row],[BL Default]],""))</f>
        <v/>
      </c>
      <c r="BI67" s="34"/>
      <c r="BJ67" s="34"/>
      <c r="BK67" s="15" t="str">
        <f>IF(Table_Styles[[#This Row],[Width]]&lt;&gt;"",Table_Styles[[#This Row],[Width]],IF(Table_Styles[[#This Row],[Width Default]]&lt;&gt;"",Table_Styles[[#This Row],[Width Default]],""))</f>
        <v/>
      </c>
      <c r="BL67" s="34"/>
      <c r="BM67" s="34"/>
      <c r="BN67" s="15" t="str">
        <f>IF(Table_Styles[[#This Row],[Height]]&lt;&gt;"",Table_Styles[[#This Row],[Height]],IF(Table_Styles[[#This Row],[Height Default]]&lt;&gt;"",Table_Styles[[#This Row],[Height Default]],""))</f>
        <v/>
      </c>
      <c r="BO67" s="15"/>
      <c r="BP67" s="15"/>
      <c r="BQ67" s="15" t="str">
        <f>IF(Table_Styles[[#This Row],[Top]]&lt;&gt;"",Table_Styles[[#This Row],[Top]],IF(Table_Styles[[#This Row],[Top Default]]&lt;&gt;"",Table_Styles[[#This Row],[Top Default]],""))</f>
        <v/>
      </c>
      <c r="BR67" s="15"/>
      <c r="BS67" s="15"/>
      <c r="BT67" s="15" t="str">
        <f>IF(Table_Styles[[#This Row],[Right]]&lt;&gt;"",Table_Styles[[#This Row],[Right]],IF(Table_Styles[[#This Row],[Right Default]]&lt;&gt;"",Table_Styles[[#This Row],[Right Default]],""))</f>
        <v/>
      </c>
      <c r="BU67" s="15"/>
      <c r="BV67" s="15"/>
      <c r="BW67" s="15" t="str">
        <f>IF(Table_Styles[[#This Row],[Bottom]]&lt;&gt;"",Table_Styles[[#This Row],[Bottom]],IF(Table_Styles[[#This Row],[Bottom Default]]&lt;&gt;"",Table_Styles[[#This Row],[Bottom Default]],""))</f>
        <v/>
      </c>
      <c r="BX67" s="15"/>
      <c r="BY67" s="15"/>
      <c r="BZ67" s="15" t="str">
        <f>IF(Table_Styles[[#This Row],[Left]]&lt;&gt;"",Table_Styles[[#This Row],[Left]],IF(Table_Styles[[#This Row],[Left Default]]&lt;&gt;"",Table_Styles[[#This Row],[Left Default]],""))</f>
        <v/>
      </c>
      <c r="CA67" s="34"/>
      <c r="CB67" s="17" t="str">
        <f>IF(AND(Table_Styles[[#This Row],[Selector]]&lt;&gt;"",Table_Styles[[#This Row],[Font Family Used]]&lt;&gt;"",Table_Styles[[#This Row],[Font Weight Used]]&lt;&gt;""),Table_Styles[[#This Row],[Font Family Used]]&amp;" "&amp;Table_Styles[[#This Row],[Font Weight Used]],"")</f>
        <v>Arvo 300</v>
      </c>
      <c r="CC67" s="17" t="str">
        <f ca="1">IF(AND(Table_Styles[[#This Row],[Selector]],COUNTIF(OFFSET(CC:CC,0,0,ROW()-1,1),"="&amp;Table_Styles[[#This Row],[Font]])=0),Table_Styles[[#This Row],[Font]],"")</f>
        <v/>
      </c>
      <c r="CD67" s="17" t="str">
        <f ca="1">IF(Table_Styles[[#This Row],[Unique Font]]&lt;&gt;"",
"{""fontFamily"":"""&amp;Table_Styles[[#This Row],[Font Family Used]]&amp;""",""fontWeight"":"&amp;Table_Styles[[#This Row],[Font Weight Used]]&amp;"}","")</f>
        <v/>
      </c>
      <c r="CE6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#65686b;margin-bottom: 3px;margin-left: 10px</v>
      </c>
      <c r="CF67" s="17" t="str">
        <f>IF(AND(Table_Styles[[#This Row],[Selector]]&lt;&gt;"", Table_Styles[[#This Row],[Config Properties]]&lt;&gt;""),
Table_Styles[[#This Row],[Selector]]&amp;" { "&amp;Table_Styles[[#This Row],[Config Properties]]&amp;" }","")</f>
        <v>formly-field .radio label { font-family: 'Arvo';font-size: 15px;font-weight: 300;color: #65686b;margin-bottom: 3px;margin-left: 10px }</v>
      </c>
      <c r="CG67" s="17" t="str">
        <f xml:space="preserve">
SUBSTITUTE(SUBSTITUTE(SUBSTITUTE(SUBSTITUTE(SUBSTITUTE(SUBSTITUTE(SUBSTITUTE(SUBSTITUTE(Table_Styles[[#This Row],[Config]],
" {","{"),
"{ ","{"),
" }","}"),
"} ","}"),
" ,",","),
", ",","),
" :",":"),
": ",":")</f>
        <v>formly-field .radio label{font-family:'Arvo';font-size:15px;font-weight:300;color:#65686b;margin-bottom:3px;margin-left:10px}</v>
      </c>
    </row>
    <row r="68" spans="2:85" ht="21" customHeight="1">
      <c r="B68" s="17" t="s">
        <v>642</v>
      </c>
      <c r="C68" s="91" t="s">
        <v>645</v>
      </c>
      <c r="D68" s="34"/>
      <c r="E68" s="34"/>
      <c r="F68" s="15" t="str">
        <f>IF(Table_Styles[[#This Row],[Font Family]]&lt;&gt;"",Table_Styles[[#This Row],[Font Family]],IF(Table_Styles[[#This Row],[Font Family Default]]&lt;&gt;"",Table_Styles[[#This Row],[Font Family Default]],""))</f>
        <v/>
      </c>
      <c r="G68" s="34"/>
      <c r="H68" s="36"/>
      <c r="I68" s="15" t="str">
        <f>IF(Table_Styles[[#This Row],[Font Size]]&lt;&gt;"",Table_Styles[[#This Row],[Font Size]],IF(Table_Styles[[#This Row],[Font Size Default]]&lt;&gt;"",Table_Styles[[#This Row],[Font Size Default]],""))</f>
        <v/>
      </c>
      <c r="J68" s="34"/>
      <c r="K68" s="34"/>
      <c r="L68" s="15" t="str">
        <f>IF(Table_Styles[[#This Row],[Font Weight]]&lt;&gt;"",Table_Styles[[#This Row],[Font Weight]],IF(Table_Styles[[#This Row],[Font Weight Default]]&lt;&gt;"",Table_Styles[[#This Row],[Font Weight Default]],""))</f>
        <v/>
      </c>
      <c r="M68" s="34"/>
      <c r="N68" s="34"/>
      <c r="O68" s="15" t="str">
        <f>IF(Table_Styles[[#This Row],[Colour]]&lt;&gt;"",Table_Styles[[#This Row],[Colour]],IF(Table_Styles[[#This Row],[Colour Default]]&lt;&gt;"",Table_Styles[[#This Row],[Colour Default]],""))</f>
        <v/>
      </c>
      <c r="P68" s="34"/>
      <c r="Q68" s="34" t="str">
        <f>Colour_Background_1</f>
        <v>#FFFFFF</v>
      </c>
      <c r="R68" s="15" t="str">
        <f>IF(Table_Styles[[#This Row],[Background]]&lt;&gt;"",Table_Styles[[#This Row],[Background]],IF(Table_Styles[[#This Row],[Background Default]]&lt;&gt;"",Table_Styles[[#This Row],[Background Default]],""))</f>
        <v>#FFFFFF</v>
      </c>
      <c r="S68" s="34"/>
      <c r="T68" s="34"/>
      <c r="U68" s="15" t="str">
        <f>IF(Table_Styles[[#This Row],[Border]]&lt;&gt;"",Table_Styles[[#This Row],[Border]],IF(Table_Styles[[#This Row],[Border Default]]&lt;&gt;"",Table_Styles[[#This Row],[Border Default]],""))</f>
        <v/>
      </c>
      <c r="V68" s="34"/>
      <c r="W68" s="36" t="s">
        <v>646</v>
      </c>
      <c r="X68" s="15" t="str">
        <f>IF(Table_Styles[[#This Row],[Border Radius]]&lt;&gt;"",Table_Styles[[#This Row],[Border Radius]],IF(Table_Styles[[#This Row],[Border Radius Default]]&lt;&gt;"",Table_Styles[[#This Row],[Border Radius Default]],""))</f>
        <v>100%</v>
      </c>
      <c r="Y68" s="34"/>
      <c r="Z68" s="87" t="s">
        <v>614</v>
      </c>
      <c r="AA68" s="15" t="str">
        <f>IF(Table_Styles[[#This Row],[MT]]&lt;&gt;"",Table_Styles[[#This Row],[MT]],IF(Table_Styles[[#This Row],[MT Default]]&lt;&gt;"",Table_Styles[[#This Row],[MT Default]],""))</f>
        <v>2px</v>
      </c>
      <c r="AB68" s="34"/>
      <c r="AC68" s="34"/>
      <c r="AD68" s="15" t="str">
        <f>IF(Table_Styles[[#This Row],[MR]]&lt;&gt;"",Table_Styles[[#This Row],[MR]],IF(Table_Styles[[#This Row],[MR Default]]&lt;&gt;"",Table_Styles[[#This Row],[MR Default]],""))</f>
        <v/>
      </c>
      <c r="AE68" s="34"/>
      <c r="AF68" s="34"/>
      <c r="AG68" s="15" t="str">
        <f>IF(Table_Styles[[#This Row],[MB]]&lt;&gt;"",Table_Styles[[#This Row],[MB]],IF(Table_Styles[[#This Row],[MB Default]]&lt;&gt;"",Table_Styles[[#This Row],[MB Default]],""))</f>
        <v/>
      </c>
      <c r="AH68" s="34"/>
      <c r="AI68" s="34"/>
      <c r="AJ68" s="15" t="str">
        <f>IF(Table_Styles[[#This Row],[ML]]&lt;&gt;"",Table_Styles[[#This Row],[ML]],IF(Table_Styles[[#This Row],[ML Default]]&lt;&gt;"",Table_Styles[[#This Row],[ML Default]],""))</f>
        <v/>
      </c>
      <c r="AK68" s="34"/>
      <c r="AL68" s="34"/>
      <c r="AM68" s="15" t="str">
        <f>IF(Table_Styles[[#This Row],[PT]]&lt;&gt;"",Table_Styles[[#This Row],[PT]],IF(Table_Styles[[#This Row],[PT Default]]&lt;&gt;"",Table_Styles[[#This Row],[PT Default]],""))</f>
        <v/>
      </c>
      <c r="AN68" s="34"/>
      <c r="AO68" s="34"/>
      <c r="AP68" s="15" t="str">
        <f>IF(Table_Styles[[#This Row],[PR]]&lt;&gt;"",Table_Styles[[#This Row],[PR]],IF(Table_Styles[[#This Row],[PR Default]]&lt;&gt;"",Table_Styles[[#This Row],[PR Default]],""))</f>
        <v/>
      </c>
      <c r="AQ68" s="34"/>
      <c r="AR68" s="34"/>
      <c r="AS68" s="15" t="str">
        <f>IF(Table_Styles[[#This Row],[PB]]&lt;&gt;"",Table_Styles[[#This Row],[PB]],IF(Table_Styles[[#This Row],[PB Default]]&lt;&gt;"",Table_Styles[[#This Row],[PB Default]],""))</f>
        <v/>
      </c>
      <c r="AT68" s="34"/>
      <c r="AU68" s="34"/>
      <c r="AV68" s="15" t="str">
        <f>IF(Table_Styles[[#This Row],[PL]]&lt;&gt;"",Table_Styles[[#This Row],[PL]],IF(Table_Styles[[#This Row],[PL Default]]&lt;&gt;"",Table_Styles[[#This Row],[PL Default]],""))</f>
        <v/>
      </c>
      <c r="AW68" s="34"/>
      <c r="AX68" s="34"/>
      <c r="AY68" s="15" t="str">
        <f>IF(Table_Styles[[#This Row],[BT]]&lt;&gt;"",Table_Styles[[#This Row],[BT]],IF(Table_Styles[[#This Row],[BT Default]]&lt;&gt;"",Table_Styles[[#This Row],[BT Default]],""))</f>
        <v/>
      </c>
      <c r="AZ68" s="34"/>
      <c r="BA68" s="34"/>
      <c r="BB68" s="15" t="str">
        <f>IF(Table_Styles[[#This Row],[BR]]&lt;&gt;"",Table_Styles[[#This Row],[BR]],IF(Table_Styles[[#This Row],[BR Default]]&lt;&gt;"",Table_Styles[[#This Row],[BR Default]],""))</f>
        <v/>
      </c>
      <c r="BC68" s="34"/>
      <c r="BD68" s="34"/>
      <c r="BE68" s="15" t="str">
        <f>IF(Table_Styles[[#This Row],[BB]]&lt;&gt;"",Table_Styles[[#This Row],[BB]],IF(Table_Styles[[#This Row],[BB Default]]&lt;&gt;"",Table_Styles[[#This Row],[BB Default]],""))</f>
        <v/>
      </c>
      <c r="BF68" s="34"/>
      <c r="BG68" s="34"/>
      <c r="BH68" s="15" t="str">
        <f>IF(Table_Styles[[#This Row],[BL]]&lt;&gt;"",Table_Styles[[#This Row],[BL]],IF(Table_Styles[[#This Row],[BL Default]]&lt;&gt;"",Table_Styles[[#This Row],[BL Default]],""))</f>
        <v/>
      </c>
      <c r="BI68" s="34"/>
      <c r="BJ68" s="36" t="s">
        <v>545</v>
      </c>
      <c r="BK68" s="15" t="str">
        <f>IF(Table_Styles[[#This Row],[Width]]&lt;&gt;"",Table_Styles[[#This Row],[Width]],IF(Table_Styles[[#This Row],[Width Default]]&lt;&gt;"",Table_Styles[[#This Row],[Width Default]],""))</f>
        <v>16px</v>
      </c>
      <c r="BL68" s="34"/>
      <c r="BM68" s="36" t="s">
        <v>545</v>
      </c>
      <c r="BN68" s="15" t="str">
        <f>IF(Table_Styles[[#This Row],[Height]]&lt;&gt;"",Table_Styles[[#This Row],[Height]],IF(Table_Styles[[#This Row],[Height Default]]&lt;&gt;"",Table_Styles[[#This Row],[Height Default]],""))</f>
        <v>16px</v>
      </c>
      <c r="BO68" s="15"/>
      <c r="BP68" s="15"/>
      <c r="BQ68" s="15" t="str">
        <f>IF(Table_Styles[[#This Row],[Top]]&lt;&gt;"",Table_Styles[[#This Row],[Top]],IF(Table_Styles[[#This Row],[Top Default]]&lt;&gt;"",Table_Styles[[#This Row],[Top Default]],""))</f>
        <v/>
      </c>
      <c r="BR68" s="15"/>
      <c r="BS68" s="15"/>
      <c r="BT68" s="15" t="str">
        <f>IF(Table_Styles[[#This Row],[Right]]&lt;&gt;"",Table_Styles[[#This Row],[Right]],IF(Table_Styles[[#This Row],[Right Default]]&lt;&gt;"",Table_Styles[[#This Row],[Right Default]],""))</f>
        <v/>
      </c>
      <c r="BU68" s="15"/>
      <c r="BV68" s="15"/>
      <c r="BW68" s="15" t="str">
        <f>IF(Table_Styles[[#This Row],[Bottom]]&lt;&gt;"",Table_Styles[[#This Row],[Bottom]],IF(Table_Styles[[#This Row],[Bottom Default]]&lt;&gt;"",Table_Styles[[#This Row],[Bottom Default]],""))</f>
        <v/>
      </c>
      <c r="BX68" s="15"/>
      <c r="BY68" s="15"/>
      <c r="BZ68" s="15" t="str">
        <f>IF(Table_Styles[[#This Row],[Left]]&lt;&gt;"",Table_Styles[[#This Row],[Left]],IF(Table_Styles[[#This Row],[Left Default]]&lt;&gt;"",Table_Styles[[#This Row],[Left Default]],""))</f>
        <v/>
      </c>
      <c r="CA68" s="34"/>
      <c r="CB68" s="17" t="str">
        <f>IF(AND(Table_Styles[[#This Row],[Selector]]&lt;&gt;"",Table_Styles[[#This Row],[Font Family Used]]&lt;&gt;"",Table_Styles[[#This Row],[Font Weight Used]]&lt;&gt;""),Table_Styles[[#This Row],[Font Family Used]]&amp;" "&amp;Table_Styles[[#This Row],[Font Weight Used]],"")</f>
        <v/>
      </c>
      <c r="CC68" s="17" t="str">
        <f ca="1">IF(AND(Table_Styles[[#This Row],[Selector]],COUNTIF(OFFSET(CC:CC,0,0,ROW()-1,1),"="&amp;Table_Styles[[#This Row],[Font]])=0),Table_Styles[[#This Row],[Font]],"")</f>
        <v/>
      </c>
      <c r="CD68" s="17" t="str">
        <f ca="1">IF(Table_Styles[[#This Row],[Unique Font]]&lt;&gt;"",
"{""fontFamily"":"""&amp;Table_Styles[[#This Row],[Font Family Used]]&amp;""",""fontWeight"":"&amp;Table_Styles[[#This Row],[Font Weight Used]]&amp;"}","")</f>
        <v/>
      </c>
      <c r="CE6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#FFFFFF;border-radius: 100%;margin-top: 2px;width: 16px;height: 16px</v>
      </c>
      <c r="CF68" s="17" t="str">
        <f>IF(AND(Table_Styles[[#This Row],[Selector]]&lt;&gt;"", Table_Styles[[#This Row],[Config Properties]]&lt;&gt;""),
Table_Styles[[#This Row],[Selector]]&amp;" { "&amp;Table_Styles[[#This Row],[Config Properties]]&amp;" }","")</f>
        <v>formly-field .radio input[type=radio] ~ .check { background: #FFFFFF;border-radius: 100%;margin-top: 2px;width: 16px;height: 16px }</v>
      </c>
      <c r="CG68" s="17" t="str">
        <f xml:space="preserve">
SUBSTITUTE(SUBSTITUTE(SUBSTITUTE(SUBSTITUTE(SUBSTITUTE(SUBSTITUTE(SUBSTITUTE(SUBSTITUTE(Table_Styles[[#This Row],[Config]],
" {","{"),
"{ ","{"),
" }","}"),
"} ","}"),
" ,",","),
", ",","),
" :",":"),
": ",":")</f>
        <v>formly-field .radio input[type=radio] ~ .check{background:#FFFFFF;border-radius:100%;margin-top:2px;width:16px;height:16px}</v>
      </c>
    </row>
    <row r="69" spans="2:85" ht="21" customHeight="1">
      <c r="B69" s="17" t="s">
        <v>647</v>
      </c>
      <c r="C69" s="91" t="s">
        <v>648</v>
      </c>
      <c r="D69" s="34"/>
      <c r="E69" s="34"/>
      <c r="F69" s="15" t="str">
        <f>IF(Table_Styles[[#This Row],[Font Family]]&lt;&gt;"",Table_Styles[[#This Row],[Font Family]],IF(Table_Styles[[#This Row],[Font Family Default]]&lt;&gt;"",Table_Styles[[#This Row],[Font Family Default]],""))</f>
        <v/>
      </c>
      <c r="G69" s="34"/>
      <c r="H69" s="36"/>
      <c r="I69" s="15" t="str">
        <f>IF(Table_Styles[[#This Row],[Font Size]]&lt;&gt;"",Table_Styles[[#This Row],[Font Size]],IF(Table_Styles[[#This Row],[Font Size Default]]&lt;&gt;"",Table_Styles[[#This Row],[Font Size Default]],""))</f>
        <v/>
      </c>
      <c r="J69" s="34"/>
      <c r="K69" s="34"/>
      <c r="L69" s="15" t="str">
        <f>IF(Table_Styles[[#This Row],[Font Weight]]&lt;&gt;"",Table_Styles[[#This Row],[Font Weight]],IF(Table_Styles[[#This Row],[Font Weight Default]]&lt;&gt;"",Table_Styles[[#This Row],[Font Weight Default]],""))</f>
        <v/>
      </c>
      <c r="M69" s="34"/>
      <c r="N69" s="34"/>
      <c r="O69" s="15" t="str">
        <f>IF(Table_Styles[[#This Row],[Colour]]&lt;&gt;"",Table_Styles[[#This Row],[Colour]],IF(Table_Styles[[#This Row],[Colour Default]]&lt;&gt;"",Table_Styles[[#This Row],[Colour Default]],""))</f>
        <v/>
      </c>
      <c r="P69" s="34"/>
      <c r="Q69" s="87" t="str">
        <f>Colour_Accent_1</f>
        <v>#006ac6</v>
      </c>
      <c r="R69" s="15" t="str">
        <f>IF(Table_Styles[[#This Row],[Background]]&lt;&gt;"",Table_Styles[[#This Row],[Background]],IF(Table_Styles[[#This Row],[Background Default]]&lt;&gt;"",Table_Styles[[#This Row],[Background Default]],""))</f>
        <v>#006ac6</v>
      </c>
      <c r="S69" s="34"/>
      <c r="T69" s="34"/>
      <c r="U69" s="15" t="str">
        <f>IF(Table_Styles[[#This Row],[Border]]&lt;&gt;"",Table_Styles[[#This Row],[Border]],IF(Table_Styles[[#This Row],[Border Default]]&lt;&gt;"",Table_Styles[[#This Row],[Border Default]],""))</f>
        <v/>
      </c>
      <c r="V69" s="34"/>
      <c r="W69" s="36" t="s">
        <v>646</v>
      </c>
      <c r="X69" s="15" t="str">
        <f>IF(Table_Styles[[#This Row],[Border Radius]]&lt;&gt;"",Table_Styles[[#This Row],[Border Radius]],IF(Table_Styles[[#This Row],[Border Radius Default]]&lt;&gt;"",Table_Styles[[#This Row],[Border Radius Default]],""))</f>
        <v>100%</v>
      </c>
      <c r="Y69" s="34"/>
      <c r="Z69" s="87" t="s">
        <v>627</v>
      </c>
      <c r="AA69" s="15" t="str">
        <f>IF(Table_Styles[[#This Row],[MT]]&lt;&gt;"",Table_Styles[[#This Row],[MT]],IF(Table_Styles[[#This Row],[MT Default]]&lt;&gt;"",Table_Styles[[#This Row],[MT Default]],""))</f>
        <v>4px</v>
      </c>
      <c r="AB69" s="34"/>
      <c r="AC69" s="34"/>
      <c r="AD69" s="15" t="str">
        <f>IF(Table_Styles[[#This Row],[MR]]&lt;&gt;"",Table_Styles[[#This Row],[MR]],IF(Table_Styles[[#This Row],[MR Default]]&lt;&gt;"",Table_Styles[[#This Row],[MR Default]],""))</f>
        <v/>
      </c>
      <c r="AE69" s="34"/>
      <c r="AF69" s="34"/>
      <c r="AG69" s="15" t="str">
        <f>IF(Table_Styles[[#This Row],[MB]]&lt;&gt;"",Table_Styles[[#This Row],[MB]],IF(Table_Styles[[#This Row],[MB Default]]&lt;&gt;"",Table_Styles[[#This Row],[MB Default]],""))</f>
        <v/>
      </c>
      <c r="AH69" s="34"/>
      <c r="AI69" s="36" t="s">
        <v>627</v>
      </c>
      <c r="AJ69" s="15" t="str">
        <f>IF(Table_Styles[[#This Row],[ML]]&lt;&gt;"",Table_Styles[[#This Row],[ML]],IF(Table_Styles[[#This Row],[ML Default]]&lt;&gt;"",Table_Styles[[#This Row],[ML Default]],""))</f>
        <v>4px</v>
      </c>
      <c r="AK69" s="34"/>
      <c r="AL69" s="34"/>
      <c r="AM69" s="15" t="str">
        <f>IF(Table_Styles[[#This Row],[PT]]&lt;&gt;"",Table_Styles[[#This Row],[PT]],IF(Table_Styles[[#This Row],[PT Default]]&lt;&gt;"",Table_Styles[[#This Row],[PT Default]],""))</f>
        <v/>
      </c>
      <c r="AN69" s="34"/>
      <c r="AO69" s="34"/>
      <c r="AP69" s="15" t="str">
        <f>IF(Table_Styles[[#This Row],[PR]]&lt;&gt;"",Table_Styles[[#This Row],[PR]],IF(Table_Styles[[#This Row],[PR Default]]&lt;&gt;"",Table_Styles[[#This Row],[PR Default]],""))</f>
        <v/>
      </c>
      <c r="AQ69" s="34"/>
      <c r="AR69" s="34"/>
      <c r="AS69" s="15" t="str">
        <f>IF(Table_Styles[[#This Row],[PB]]&lt;&gt;"",Table_Styles[[#This Row],[PB]],IF(Table_Styles[[#This Row],[PB Default]]&lt;&gt;"",Table_Styles[[#This Row],[PB Default]],""))</f>
        <v/>
      </c>
      <c r="AT69" s="34"/>
      <c r="AU69" s="34"/>
      <c r="AV69" s="15" t="str">
        <f>IF(Table_Styles[[#This Row],[PL]]&lt;&gt;"",Table_Styles[[#This Row],[PL]],IF(Table_Styles[[#This Row],[PL Default]]&lt;&gt;"",Table_Styles[[#This Row],[PL Default]],""))</f>
        <v/>
      </c>
      <c r="AW69" s="34"/>
      <c r="AX69" s="34"/>
      <c r="AY69" s="15" t="str">
        <f>IF(Table_Styles[[#This Row],[BT]]&lt;&gt;"",Table_Styles[[#This Row],[BT]],IF(Table_Styles[[#This Row],[BT Default]]&lt;&gt;"",Table_Styles[[#This Row],[BT Default]],""))</f>
        <v/>
      </c>
      <c r="AZ69" s="34"/>
      <c r="BA69" s="34"/>
      <c r="BB69" s="15" t="str">
        <f>IF(Table_Styles[[#This Row],[BR]]&lt;&gt;"",Table_Styles[[#This Row],[BR]],IF(Table_Styles[[#This Row],[BR Default]]&lt;&gt;"",Table_Styles[[#This Row],[BR Default]],""))</f>
        <v/>
      </c>
      <c r="BC69" s="34"/>
      <c r="BD69" s="34"/>
      <c r="BE69" s="15" t="str">
        <f>IF(Table_Styles[[#This Row],[BB]]&lt;&gt;"",Table_Styles[[#This Row],[BB]],IF(Table_Styles[[#This Row],[BB Default]]&lt;&gt;"",Table_Styles[[#This Row],[BB Default]],""))</f>
        <v/>
      </c>
      <c r="BF69" s="34"/>
      <c r="BG69" s="34"/>
      <c r="BH69" s="15" t="str">
        <f>IF(Table_Styles[[#This Row],[BL]]&lt;&gt;"",Table_Styles[[#This Row],[BL]],IF(Table_Styles[[#This Row],[BL Default]]&lt;&gt;"",Table_Styles[[#This Row],[BL Default]],""))</f>
        <v/>
      </c>
      <c r="BI69" s="34"/>
      <c r="BJ69" s="36" t="s">
        <v>649</v>
      </c>
      <c r="BK69" s="15" t="str">
        <f>IF(Table_Styles[[#This Row],[Width]]&lt;&gt;"",Table_Styles[[#This Row],[Width]],IF(Table_Styles[[#This Row],[Width Default]]&lt;&gt;"",Table_Styles[[#This Row],[Width Default]],""))</f>
        <v>8px</v>
      </c>
      <c r="BL69" s="34"/>
      <c r="BM69" s="36" t="s">
        <v>649</v>
      </c>
      <c r="BN69" s="15" t="str">
        <f>IF(Table_Styles[[#This Row],[Height]]&lt;&gt;"",Table_Styles[[#This Row],[Height]],IF(Table_Styles[[#This Row],[Height Default]]&lt;&gt;"",Table_Styles[[#This Row],[Height Default]],""))</f>
        <v>8px</v>
      </c>
      <c r="BO69" s="15"/>
      <c r="BP69" s="15"/>
      <c r="BQ69" s="15" t="str">
        <f>IF(Table_Styles[[#This Row],[Top]]&lt;&gt;"",Table_Styles[[#This Row],[Top]],IF(Table_Styles[[#This Row],[Top Default]]&lt;&gt;"",Table_Styles[[#This Row],[Top Default]],""))</f>
        <v/>
      </c>
      <c r="BR69" s="15"/>
      <c r="BS69" s="15"/>
      <c r="BT69" s="15" t="str">
        <f>IF(Table_Styles[[#This Row],[Right]]&lt;&gt;"",Table_Styles[[#This Row],[Right]],IF(Table_Styles[[#This Row],[Right Default]]&lt;&gt;"",Table_Styles[[#This Row],[Right Default]],""))</f>
        <v/>
      </c>
      <c r="BU69" s="15"/>
      <c r="BV69" s="15"/>
      <c r="BW69" s="15" t="str">
        <f>IF(Table_Styles[[#This Row],[Bottom]]&lt;&gt;"",Table_Styles[[#This Row],[Bottom]],IF(Table_Styles[[#This Row],[Bottom Default]]&lt;&gt;"",Table_Styles[[#This Row],[Bottom Default]],""))</f>
        <v/>
      </c>
      <c r="BX69" s="15"/>
      <c r="BY69" s="15"/>
      <c r="BZ69" s="15" t="str">
        <f>IF(Table_Styles[[#This Row],[Left]]&lt;&gt;"",Table_Styles[[#This Row],[Left]],IF(Table_Styles[[#This Row],[Left Default]]&lt;&gt;"",Table_Styles[[#This Row],[Left Default]],""))</f>
        <v/>
      </c>
      <c r="CA69" s="34"/>
      <c r="CB69" s="17" t="str">
        <f>IF(AND(Table_Styles[[#This Row],[Selector]]&lt;&gt;"",Table_Styles[[#This Row],[Font Family Used]]&lt;&gt;"",Table_Styles[[#This Row],[Font Weight Used]]&lt;&gt;""),Table_Styles[[#This Row],[Font Family Used]]&amp;" "&amp;Table_Styles[[#This Row],[Font Weight Used]],"")</f>
        <v/>
      </c>
      <c r="CC69" s="17" t="str">
        <f ca="1">IF(AND(Table_Styles[[#This Row],[Selector]],COUNTIF(OFFSET(CC:CC,0,0,ROW()-1,1),"="&amp;Table_Styles[[#This Row],[Font]])=0),Table_Styles[[#This Row],[Font]],"")</f>
        <v/>
      </c>
      <c r="CD69" s="17" t="str">
        <f ca="1">IF(Table_Styles[[#This Row],[Unique Font]]&lt;&gt;"",
"{""fontFamily"":"""&amp;Table_Styles[[#This Row],[Font Family Used]]&amp;""",""fontWeight"":"&amp;Table_Styles[[#This Row],[Font Weight Used]]&amp;"}","")</f>
        <v/>
      </c>
      <c r="CE6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#006ac6;border-radius: 100%;margin-top: 4px;margin-left: 4px;width: 8px;height: 8px</v>
      </c>
      <c r="CF69" s="17" t="str">
        <f>IF(AND(Table_Styles[[#This Row],[Selector]]&lt;&gt;"", Table_Styles[[#This Row],[Config Properties]]&lt;&gt;""),
Table_Styles[[#This Row],[Selector]]&amp;" { "&amp;Table_Styles[[#This Row],[Config Properties]]&amp;" }","")</f>
        <v>formly-field .radio input[type=radio]:checked ~ .check .inside { background: #006ac6;border-radius: 100%;margin-top: 4px;margin-left: 4px;width: 8px;height: 8px }</v>
      </c>
      <c r="CG69" s="17" t="str">
        <f xml:space="preserve">
SUBSTITUTE(SUBSTITUTE(SUBSTITUTE(SUBSTITUTE(SUBSTITUTE(SUBSTITUTE(SUBSTITUTE(SUBSTITUTE(Table_Styles[[#This Row],[Config]],
" {","{"),
"{ ","{"),
" }","}"),
"} ","}"),
" ,",","),
", ",","),
" :",":"),
": ",":")</f>
        <v>formly-field .radio input[type=radio]:checked ~ .check .inside{background:#006ac6;border-radius:100%;margin-top:4px;margin-left:4px;width:8px;height:8px}</v>
      </c>
    </row>
    <row r="70" spans="2:85" ht="21.75" thickBot="1">
      <c r="B70" s="54" t="s">
        <v>650</v>
      </c>
      <c r="C70" s="54"/>
      <c r="D70" s="54"/>
      <c r="E70" s="39"/>
      <c r="F70" s="39" t="str">
        <f>IF(Table_Styles[[#This Row],[Font Family]]&lt;&gt;"",Table_Styles[[#This Row],[Font Family]],IF(Table_Styles[[#This Row],[Font Family Default]]&lt;&gt;"",Table_Styles[[#This Row],[Font Family Default]],""))</f>
        <v/>
      </c>
      <c r="G70" s="54"/>
      <c r="H70" s="39"/>
      <c r="I70" s="39" t="str">
        <f>IF(Table_Styles[[#This Row],[Font Size]]&lt;&gt;"",Table_Styles[[#This Row],[Font Size]],IF(Table_Styles[[#This Row],[Font Size Default]]&lt;&gt;"",Table_Styles[[#This Row],[Font Size Default]],""))</f>
        <v/>
      </c>
      <c r="J70" s="54"/>
      <c r="K70" s="39"/>
      <c r="L70" s="39" t="str">
        <f>IF(Table_Styles[[#This Row],[Font Weight]]&lt;&gt;"",Table_Styles[[#This Row],[Font Weight]],IF(Table_Styles[[#This Row],[Font Weight Default]]&lt;&gt;"",Table_Styles[[#This Row],[Font Weight Default]],""))</f>
        <v/>
      </c>
      <c r="M70" s="54"/>
      <c r="N70" s="39"/>
      <c r="O70" s="39" t="str">
        <f>IF(Table_Styles[[#This Row],[Colour]]&lt;&gt;"",Table_Styles[[#This Row],[Colour]],IF(Table_Styles[[#This Row],[Colour Default]]&lt;&gt;"",Table_Styles[[#This Row],[Colour Default]],""))</f>
        <v/>
      </c>
      <c r="P70" s="54"/>
      <c r="Q70" s="39"/>
      <c r="R70" s="39" t="str">
        <f>IF(Table_Styles[[#This Row],[Background]]&lt;&gt;"",Table_Styles[[#This Row],[Background]],IF(Table_Styles[[#This Row],[Background Default]]&lt;&gt;"",Table_Styles[[#This Row],[Background Default]],""))</f>
        <v/>
      </c>
      <c r="S70" s="54"/>
      <c r="T70" s="39"/>
      <c r="U70" s="39" t="str">
        <f>IF(Table_Styles[[#This Row],[Border]]&lt;&gt;"",Table_Styles[[#This Row],[Border]],IF(Table_Styles[[#This Row],[Border Default]]&lt;&gt;"",Table_Styles[[#This Row],[Border Default]],""))</f>
        <v/>
      </c>
      <c r="V70" s="39"/>
      <c r="W70" s="39"/>
      <c r="X70" s="39" t="str">
        <f>IF(Table_Styles[[#This Row],[Border Radius]]&lt;&gt;"",Table_Styles[[#This Row],[Border Radius]],IF(Table_Styles[[#This Row],[Border Radius Default]]&lt;&gt;"",Table_Styles[[#This Row],[Border Radius Default]],""))</f>
        <v/>
      </c>
      <c r="Y70" s="54"/>
      <c r="Z70" s="39"/>
      <c r="AA70" s="39" t="str">
        <f>IF(Table_Styles[[#This Row],[MT]]&lt;&gt;"",Table_Styles[[#This Row],[MT]],IF(Table_Styles[[#This Row],[MT Default]]&lt;&gt;"",Table_Styles[[#This Row],[MT Default]],""))</f>
        <v/>
      </c>
      <c r="AB70" s="54"/>
      <c r="AC70" s="39"/>
      <c r="AD70" s="39" t="str">
        <f>IF(Table_Styles[[#This Row],[MR]]&lt;&gt;"",Table_Styles[[#This Row],[MR]],IF(Table_Styles[[#This Row],[MR Default]]&lt;&gt;"",Table_Styles[[#This Row],[MR Default]],""))</f>
        <v/>
      </c>
      <c r="AE70" s="54"/>
      <c r="AF70" s="39"/>
      <c r="AG70" s="39" t="str">
        <f>IF(Table_Styles[[#This Row],[MB]]&lt;&gt;"",Table_Styles[[#This Row],[MB]],IF(Table_Styles[[#This Row],[MB Default]]&lt;&gt;"",Table_Styles[[#This Row],[MB Default]],""))</f>
        <v/>
      </c>
      <c r="AH70" s="54"/>
      <c r="AI70" s="39"/>
      <c r="AJ70" s="39" t="str">
        <f>IF(Table_Styles[[#This Row],[ML]]&lt;&gt;"",Table_Styles[[#This Row],[ML]],IF(Table_Styles[[#This Row],[ML Default]]&lt;&gt;"",Table_Styles[[#This Row],[ML Default]],""))</f>
        <v/>
      </c>
      <c r="AK70" s="54"/>
      <c r="AL70" s="39"/>
      <c r="AM70" s="39" t="str">
        <f>IF(Table_Styles[[#This Row],[PT]]&lt;&gt;"",Table_Styles[[#This Row],[PT]],IF(Table_Styles[[#This Row],[PT Default]]&lt;&gt;"",Table_Styles[[#This Row],[PT Default]],""))</f>
        <v/>
      </c>
      <c r="AN70" s="54"/>
      <c r="AO70" s="39"/>
      <c r="AP70" s="39" t="str">
        <f>IF(Table_Styles[[#This Row],[PR]]&lt;&gt;"",Table_Styles[[#This Row],[PR]],IF(Table_Styles[[#This Row],[PR Default]]&lt;&gt;"",Table_Styles[[#This Row],[PR Default]],""))</f>
        <v/>
      </c>
      <c r="AQ70" s="54"/>
      <c r="AR70" s="39"/>
      <c r="AS70" s="39" t="str">
        <f>IF(Table_Styles[[#This Row],[PB]]&lt;&gt;"",Table_Styles[[#This Row],[PB]],IF(Table_Styles[[#This Row],[PB Default]]&lt;&gt;"",Table_Styles[[#This Row],[PB Default]],""))</f>
        <v/>
      </c>
      <c r="AT70" s="54"/>
      <c r="AU70" s="39"/>
      <c r="AV70" s="39" t="str">
        <f>IF(Table_Styles[[#This Row],[PL]]&lt;&gt;"",Table_Styles[[#This Row],[PL]],IF(Table_Styles[[#This Row],[PL Default]]&lt;&gt;"",Table_Styles[[#This Row],[PL Default]],""))</f>
        <v/>
      </c>
      <c r="AW70" s="54"/>
      <c r="AX70" s="39"/>
      <c r="AY70" s="39" t="str">
        <f>IF(Table_Styles[[#This Row],[BT]]&lt;&gt;"",Table_Styles[[#This Row],[BT]],IF(Table_Styles[[#This Row],[BT Default]]&lt;&gt;"",Table_Styles[[#This Row],[BT Default]],""))</f>
        <v/>
      </c>
      <c r="AZ70" s="54"/>
      <c r="BA70" s="39"/>
      <c r="BB70" s="39" t="str">
        <f>IF(Table_Styles[[#This Row],[BR]]&lt;&gt;"",Table_Styles[[#This Row],[BR]],IF(Table_Styles[[#This Row],[BR Default]]&lt;&gt;"",Table_Styles[[#This Row],[BR Default]],""))</f>
        <v/>
      </c>
      <c r="BC70" s="54"/>
      <c r="BD70" s="39"/>
      <c r="BE70" s="39" t="str">
        <f>IF(Table_Styles[[#This Row],[BB]]&lt;&gt;"",Table_Styles[[#This Row],[BB]],IF(Table_Styles[[#This Row],[BB Default]]&lt;&gt;"",Table_Styles[[#This Row],[BB Default]],""))</f>
        <v/>
      </c>
      <c r="BF70" s="54"/>
      <c r="BG70" s="39"/>
      <c r="BH70" s="39" t="str">
        <f>IF(Table_Styles[[#This Row],[BL]]&lt;&gt;"",Table_Styles[[#This Row],[BL]],IF(Table_Styles[[#This Row],[BL Default]]&lt;&gt;"",Table_Styles[[#This Row],[BL Default]],""))</f>
        <v/>
      </c>
      <c r="BI70" s="39"/>
      <c r="BJ70" s="39"/>
      <c r="BK70" s="39" t="str">
        <f>IF(Table_Styles[[#This Row],[Width]]&lt;&gt;"",Table_Styles[[#This Row],[Width]],IF(Table_Styles[[#This Row],[Width Default]]&lt;&gt;"",Table_Styles[[#This Row],[Width Default]],""))</f>
        <v/>
      </c>
      <c r="BL70" s="39"/>
      <c r="BM70" s="39"/>
      <c r="BN70" s="39" t="str">
        <f>IF(Table_Styles[[#This Row],[Height]]&lt;&gt;"",Table_Styles[[#This Row],[Height]],IF(Table_Styles[[#This Row],[Height Default]]&lt;&gt;"",Table_Styles[[#This Row],[Height Default]],""))</f>
        <v/>
      </c>
      <c r="BO70" s="39"/>
      <c r="BP70" s="39"/>
      <c r="BQ70" s="39" t="str">
        <f>IF(Table_Styles[[#This Row],[Top]]&lt;&gt;"",Table_Styles[[#This Row],[Top]],IF(Table_Styles[[#This Row],[Top Default]]&lt;&gt;"",Table_Styles[[#This Row],[Top Default]],""))</f>
        <v/>
      </c>
      <c r="BR70" s="39"/>
      <c r="BS70" s="39"/>
      <c r="BT70" s="39" t="str">
        <f>IF(Table_Styles[[#This Row],[Right]]&lt;&gt;"",Table_Styles[[#This Row],[Right]],IF(Table_Styles[[#This Row],[Right Default]]&lt;&gt;"",Table_Styles[[#This Row],[Right Default]],""))</f>
        <v/>
      </c>
      <c r="BU70" s="39"/>
      <c r="BV70" s="39"/>
      <c r="BW70" s="39" t="str">
        <f>IF(Table_Styles[[#This Row],[Bottom]]&lt;&gt;"",Table_Styles[[#This Row],[Bottom]],IF(Table_Styles[[#This Row],[Bottom Default]]&lt;&gt;"",Table_Styles[[#This Row],[Bottom Default]],""))</f>
        <v/>
      </c>
      <c r="BX70" s="39"/>
      <c r="BY70" s="39"/>
      <c r="BZ70" s="39" t="str">
        <f>IF(Table_Styles[[#This Row],[Left]]&lt;&gt;"",Table_Styles[[#This Row],[Left]],IF(Table_Styles[[#This Row],[Left Default]]&lt;&gt;"",Table_Styles[[#This Row],[Left Default]],""))</f>
        <v/>
      </c>
      <c r="CA70" s="54"/>
      <c r="CB70" s="54" t="str">
        <f>IF(AND(Table_Styles[[#This Row],[Selector]]&lt;&gt;"",Table_Styles[[#This Row],[Font Family Used]]&lt;&gt;"",Table_Styles[[#This Row],[Font Weight Used]]&lt;&gt;""),Table_Styles[[#This Row],[Font Family Used]]&amp;" "&amp;Table_Styles[[#This Row],[Font Weight Used]],"")</f>
        <v/>
      </c>
      <c r="CC70" s="54" t="str">
        <f ca="1">IF(AND(Table_Styles[[#This Row],[Selector]],COUNTIF(OFFSET(CC:CC,0,0,ROW()-1,1),"="&amp;Table_Styles[[#This Row],[Font]])=0),Table_Styles[[#This Row],[Font]],"")</f>
        <v/>
      </c>
      <c r="CD70" s="54" t="str">
        <f ca="1">IF(Table_Styles[[#This Row],[Unique Font]]&lt;&gt;"",
"{""fontFamily"":"""&amp;Table_Styles[[#This Row],[Font Family Used]]&amp;""",""fontWeight"":"&amp;Table_Styles[[#This Row],[Font Weight Used]]&amp;"}","")</f>
        <v/>
      </c>
      <c r="CE70"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0" s="54" t="str">
        <f>IF(AND(Table_Styles[[#This Row],[Selector]]&lt;&gt;"", Table_Styles[[#This Row],[Config Properties]]&lt;&gt;""),
Table_Styles[[#This Row],[Selector]]&amp;" { "&amp;Table_Styles[[#This Row],[Config Properties]]&amp;" }","")</f>
        <v/>
      </c>
      <c r="CG70" s="54" t="str">
        <f xml:space="preserve">
SUBSTITUTE(SUBSTITUTE(SUBSTITUTE(SUBSTITUTE(SUBSTITUTE(SUBSTITUTE(SUBSTITUTE(SUBSTITUTE(Table_Styles[[#This Row],[Config]],
" {","{"),
"{ ","{"),
" }","}"),
"} ","}"),
" ,",","),
", ",","),
" :",":"),
": ",":")</f>
        <v/>
      </c>
    </row>
    <row r="71" spans="2:85" ht="21" customHeight="1">
      <c r="B71" s="17" t="s">
        <v>625</v>
      </c>
      <c r="C71" s="37" t="s">
        <v>651</v>
      </c>
      <c r="D71" s="49"/>
      <c r="E71" s="34"/>
      <c r="F71" s="15" t="str">
        <f>IF(Table_Styles[[#This Row],[Font Family]]&lt;&gt;"",Table_Styles[[#This Row],[Font Family]],IF(Table_Styles[[#This Row],[Font Family Default]]&lt;&gt;"",Table_Styles[[#This Row],[Font Family Default]],""))</f>
        <v/>
      </c>
      <c r="G71" s="49"/>
      <c r="H71" s="36"/>
      <c r="I71" s="15" t="str">
        <f>IF(Table_Styles[[#This Row],[Font Size]]&lt;&gt;"",Table_Styles[[#This Row],[Font Size]],IF(Table_Styles[[#This Row],[Font Size Default]]&lt;&gt;"",Table_Styles[[#This Row],[Font Size Default]],""))</f>
        <v/>
      </c>
      <c r="J71" s="49"/>
      <c r="K71" s="34"/>
      <c r="L71" s="15" t="str">
        <f>IF(Table_Styles[[#This Row],[Font Weight]]&lt;&gt;"",Table_Styles[[#This Row],[Font Weight]],IF(Table_Styles[[#This Row],[Font Weight Default]]&lt;&gt;"",Table_Styles[[#This Row],[Font Weight Default]],""))</f>
        <v/>
      </c>
      <c r="M71" s="49"/>
      <c r="N71" s="34"/>
      <c r="O71" s="15" t="str">
        <f>IF(Table_Styles[[#This Row],[Colour]]&lt;&gt;"",Table_Styles[[#This Row],[Colour]],IF(Table_Styles[[#This Row],[Colour Default]]&lt;&gt;"",Table_Styles[[#This Row],[Colour Default]],""))</f>
        <v/>
      </c>
      <c r="P71" s="49"/>
      <c r="Q71" s="87"/>
      <c r="R71" s="15" t="str">
        <f>IF(Table_Styles[[#This Row],[Background]]&lt;&gt;"",Table_Styles[[#This Row],[Background]],IF(Table_Styles[[#This Row],[Background Default]]&lt;&gt;"",Table_Styles[[#This Row],[Background Default]],""))</f>
        <v/>
      </c>
      <c r="S71" s="49"/>
      <c r="T71" s="34"/>
      <c r="U71" s="15" t="str">
        <f>IF(Table_Styles[[#This Row],[Border]]&lt;&gt;"",Table_Styles[[#This Row],[Border]],IF(Table_Styles[[#This Row],[Border Default]]&lt;&gt;"",Table_Styles[[#This Row],[Border Default]],""))</f>
        <v/>
      </c>
      <c r="V71" s="34"/>
      <c r="W71" s="36"/>
      <c r="X71" s="15" t="str">
        <f>IF(Table_Styles[[#This Row],[Border Radius]]&lt;&gt;"",Table_Styles[[#This Row],[Border Radius]],IF(Table_Styles[[#This Row],[Border Radius Default]]&lt;&gt;"",Table_Styles[[#This Row],[Border Radius Default]],""))</f>
        <v/>
      </c>
      <c r="Y71" s="49"/>
      <c r="Z71" s="87"/>
      <c r="AA71" s="15" t="str">
        <f>IF(Table_Styles[[#This Row],[MT]]&lt;&gt;"",Table_Styles[[#This Row],[MT]],IF(Table_Styles[[#This Row],[MT Default]]&lt;&gt;"",Table_Styles[[#This Row],[MT Default]],""))</f>
        <v/>
      </c>
      <c r="AB71" s="49"/>
      <c r="AC71" s="34"/>
      <c r="AD71" s="15" t="str">
        <f>IF(Table_Styles[[#This Row],[MR]]&lt;&gt;"",Table_Styles[[#This Row],[MR]],IF(Table_Styles[[#This Row],[MR Default]]&lt;&gt;"",Table_Styles[[#This Row],[MR Default]],""))</f>
        <v/>
      </c>
      <c r="AE71" s="49"/>
      <c r="AF71" s="34"/>
      <c r="AG71" s="15" t="str">
        <f>IF(Table_Styles[[#This Row],[MB]]&lt;&gt;"",Table_Styles[[#This Row],[MB]],IF(Table_Styles[[#This Row],[MB Default]]&lt;&gt;"",Table_Styles[[#This Row],[MB Default]],""))</f>
        <v/>
      </c>
      <c r="AH71" s="49"/>
      <c r="AI71" s="36"/>
      <c r="AJ71" s="15" t="str">
        <f>IF(Table_Styles[[#This Row],[ML]]&lt;&gt;"",Table_Styles[[#This Row],[ML]],IF(Table_Styles[[#This Row],[ML Default]]&lt;&gt;"",Table_Styles[[#This Row],[ML Default]],""))</f>
        <v/>
      </c>
      <c r="AK71" s="49"/>
      <c r="AL71" s="34"/>
      <c r="AM71" s="15" t="str">
        <f>IF(Table_Styles[[#This Row],[PT]]&lt;&gt;"",Table_Styles[[#This Row],[PT]],IF(Table_Styles[[#This Row],[PT Default]]&lt;&gt;"",Table_Styles[[#This Row],[PT Default]],""))</f>
        <v/>
      </c>
      <c r="AN71" s="49"/>
      <c r="AO71" s="34"/>
      <c r="AP71" s="15" t="str">
        <f>IF(Table_Styles[[#This Row],[PR]]&lt;&gt;"",Table_Styles[[#This Row],[PR]],IF(Table_Styles[[#This Row],[PR Default]]&lt;&gt;"",Table_Styles[[#This Row],[PR Default]],""))</f>
        <v/>
      </c>
      <c r="AQ71" s="49"/>
      <c r="AR71" s="34"/>
      <c r="AS71" s="15" t="str">
        <f>IF(Table_Styles[[#This Row],[PB]]&lt;&gt;"",Table_Styles[[#This Row],[PB]],IF(Table_Styles[[#This Row],[PB Default]]&lt;&gt;"",Table_Styles[[#This Row],[PB Default]],""))</f>
        <v/>
      </c>
      <c r="AT71" s="49"/>
      <c r="AU71" s="34"/>
      <c r="AV71" s="15" t="str">
        <f>IF(Table_Styles[[#This Row],[PL]]&lt;&gt;"",Table_Styles[[#This Row],[PL]],IF(Table_Styles[[#This Row],[PL Default]]&lt;&gt;"",Table_Styles[[#This Row],[PL Default]],""))</f>
        <v/>
      </c>
      <c r="AW71" s="49"/>
      <c r="AX71" s="34"/>
      <c r="AY71" s="15" t="str">
        <f>IF(Table_Styles[[#This Row],[BT]]&lt;&gt;"",Table_Styles[[#This Row],[BT]],IF(Table_Styles[[#This Row],[BT Default]]&lt;&gt;"",Table_Styles[[#This Row],[BT Default]],""))</f>
        <v/>
      </c>
      <c r="AZ71" s="49"/>
      <c r="BA71" s="34"/>
      <c r="BB71" s="15" t="str">
        <f>IF(Table_Styles[[#This Row],[BR]]&lt;&gt;"",Table_Styles[[#This Row],[BR]],IF(Table_Styles[[#This Row],[BR Default]]&lt;&gt;"",Table_Styles[[#This Row],[BR Default]],""))</f>
        <v/>
      </c>
      <c r="BC71" s="49"/>
      <c r="BD71" s="34"/>
      <c r="BE71" s="15" t="str">
        <f>IF(Table_Styles[[#This Row],[BB]]&lt;&gt;"",Table_Styles[[#This Row],[BB]],IF(Table_Styles[[#This Row],[BB Default]]&lt;&gt;"",Table_Styles[[#This Row],[BB Default]],""))</f>
        <v/>
      </c>
      <c r="BF71" s="49"/>
      <c r="BG71" s="34"/>
      <c r="BH71" s="15" t="str">
        <f>IF(Table_Styles[[#This Row],[BL]]&lt;&gt;"",Table_Styles[[#This Row],[BL]],IF(Table_Styles[[#This Row],[BL Default]]&lt;&gt;"",Table_Styles[[#This Row],[BL Default]],""))</f>
        <v/>
      </c>
      <c r="BI71" s="34"/>
      <c r="BJ71" s="36"/>
      <c r="BK71" s="15" t="str">
        <f>IF(Table_Styles[[#This Row],[Width]]&lt;&gt;"",Table_Styles[[#This Row],[Width]],IF(Table_Styles[[#This Row],[Width Default]]&lt;&gt;"",Table_Styles[[#This Row],[Width Default]],""))</f>
        <v/>
      </c>
      <c r="BL71" s="34"/>
      <c r="BM71" s="36"/>
      <c r="BN71" s="15" t="str">
        <f>IF(Table_Styles[[#This Row],[Height]]&lt;&gt;"",Table_Styles[[#This Row],[Height]],IF(Table_Styles[[#This Row],[Height Default]]&lt;&gt;"",Table_Styles[[#This Row],[Height Default]],""))</f>
        <v/>
      </c>
      <c r="BO71" s="15"/>
      <c r="BP71" s="15"/>
      <c r="BQ71" s="15" t="str">
        <f>IF(Table_Styles[[#This Row],[Top]]&lt;&gt;"",Table_Styles[[#This Row],[Top]],IF(Table_Styles[[#This Row],[Top Default]]&lt;&gt;"",Table_Styles[[#This Row],[Top Default]],""))</f>
        <v/>
      </c>
      <c r="BR71" s="15"/>
      <c r="BS71" s="15"/>
      <c r="BT71" s="15" t="str">
        <f>IF(Table_Styles[[#This Row],[Right]]&lt;&gt;"",Table_Styles[[#This Row],[Right]],IF(Table_Styles[[#This Row],[Right Default]]&lt;&gt;"",Table_Styles[[#This Row],[Right Default]],""))</f>
        <v/>
      </c>
      <c r="BU71" s="15"/>
      <c r="BV71" s="15"/>
      <c r="BW71" s="15" t="str">
        <f>IF(Table_Styles[[#This Row],[Bottom]]&lt;&gt;"",Table_Styles[[#This Row],[Bottom]],IF(Table_Styles[[#This Row],[Bottom Default]]&lt;&gt;"",Table_Styles[[#This Row],[Bottom Default]],""))</f>
        <v/>
      </c>
      <c r="BX71" s="15"/>
      <c r="BY71" s="15"/>
      <c r="BZ71" s="15" t="str">
        <f>IF(Table_Styles[[#This Row],[Left]]&lt;&gt;"",Table_Styles[[#This Row],[Left]],IF(Table_Styles[[#This Row],[Left Default]]&lt;&gt;"",Table_Styles[[#This Row],[Left Default]],""))</f>
        <v/>
      </c>
      <c r="CA71" s="49"/>
      <c r="CB71" s="17" t="str">
        <f>IF(AND(Table_Styles[[#This Row],[Selector]]&lt;&gt;"",Table_Styles[[#This Row],[Font Family Used]]&lt;&gt;"",Table_Styles[[#This Row],[Font Weight Used]]&lt;&gt;""),Table_Styles[[#This Row],[Font Family Used]]&amp;" "&amp;Table_Styles[[#This Row],[Font Weight Used]],"")</f>
        <v/>
      </c>
      <c r="CC71" s="17" t="str">
        <f ca="1">IF(AND(Table_Styles[[#This Row],[Selector]],COUNTIF(OFFSET(CC:CC,0,0,ROW()-1,1),"="&amp;Table_Styles[[#This Row],[Font]])=0),Table_Styles[[#This Row],[Font]],"")</f>
        <v/>
      </c>
      <c r="CD71" s="17" t="str">
        <f ca="1">IF(Table_Styles[[#This Row],[Unique Font]]&lt;&gt;"",
"{""fontFamily"":"""&amp;Table_Styles[[#This Row],[Font Family Used]]&amp;""",""fontWeight"":"&amp;Table_Styles[[#This Row],[Font Weight Used]]&amp;"}","")</f>
        <v/>
      </c>
      <c r="CE7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1" s="17" t="str">
        <f>IF(AND(Table_Styles[[#This Row],[Selector]]&lt;&gt;"", Table_Styles[[#This Row],[Config Properties]]&lt;&gt;""),
Table_Styles[[#This Row],[Selector]]&amp;" { "&amp;Table_Styles[[#This Row],[Config Properties]]&amp;" }","")</f>
        <v/>
      </c>
      <c r="CG71" s="17" t="str">
        <f xml:space="preserve">
SUBSTITUTE(SUBSTITUTE(SUBSTITUTE(SUBSTITUTE(SUBSTITUTE(SUBSTITUTE(SUBSTITUTE(SUBSTITUTE(Table_Styles[[#This Row],[Config]],
" {","{"),
"{ ","{"),
" }","}"),
"} ","}"),
" ,",","),
", ",","),
" :",":"),
": ",":")</f>
        <v/>
      </c>
    </row>
    <row r="72" spans="2:85" ht="21" customHeight="1">
      <c r="B72" s="17" t="s">
        <v>19</v>
      </c>
      <c r="C72" s="91" t="s">
        <v>652</v>
      </c>
      <c r="D72" s="49"/>
      <c r="E72" s="34" t="str">
        <f>Settings_Styling_Font_Body_Text</f>
        <v>Arvo</v>
      </c>
      <c r="F72" s="15" t="str">
        <f>IF(Table_Styles[[#This Row],[Font Family]]&lt;&gt;"",Table_Styles[[#This Row],[Font Family]],IF(Table_Styles[[#This Row],[Font Family Default]]&lt;&gt;"",Table_Styles[[#This Row],[Font Family Default]],""))</f>
        <v>Arvo</v>
      </c>
      <c r="G72" s="49"/>
      <c r="H72" s="87" t="s">
        <v>510</v>
      </c>
      <c r="I72" s="15" t="str">
        <f>IF(Table_Styles[[#This Row],[Font Size]]&lt;&gt;"",Table_Styles[[#This Row],[Font Size]],IF(Table_Styles[[#This Row],[Font Size Default]]&lt;&gt;"",Table_Styles[[#This Row],[Font Size Default]],""))</f>
        <v>15px</v>
      </c>
      <c r="J72" s="49"/>
      <c r="K72" s="34">
        <f>Settings_Styling_Font_Weight_Body_Text</f>
        <v>300</v>
      </c>
      <c r="L72" s="15">
        <f>IF(Table_Styles[[#This Row],[Font Weight]]&lt;&gt;"",Table_Styles[[#This Row],[Font Weight]],IF(Table_Styles[[#This Row],[Font Weight Default]]&lt;&gt;"",Table_Styles[[#This Row],[Font Weight Default]],""))</f>
        <v>300</v>
      </c>
      <c r="M72" s="49"/>
      <c r="N72" s="34" t="str">
        <f>Colour_Foreground_1</f>
        <v>#65686b</v>
      </c>
      <c r="O72" s="15" t="str">
        <f>IF(Table_Styles[[#This Row],[Colour]]&lt;&gt;"",Table_Styles[[#This Row],[Colour]],IF(Table_Styles[[#This Row],[Colour Default]]&lt;&gt;"",Table_Styles[[#This Row],[Colour Default]],""))</f>
        <v>#65686b</v>
      </c>
      <c r="P72" s="49"/>
      <c r="Q72" s="87"/>
      <c r="R72" s="15" t="str">
        <f>IF(Table_Styles[[#This Row],[Background]]&lt;&gt;"",Table_Styles[[#This Row],[Background]],IF(Table_Styles[[#This Row],[Background Default]]&lt;&gt;"",Table_Styles[[#This Row],[Background Default]],""))</f>
        <v/>
      </c>
      <c r="S72" s="49"/>
      <c r="T72" s="34"/>
      <c r="U72" s="15" t="str">
        <f>IF(Table_Styles[[#This Row],[Border]]&lt;&gt;"",Table_Styles[[#This Row],[Border]],IF(Table_Styles[[#This Row],[Border Default]]&lt;&gt;"",Table_Styles[[#This Row],[Border Default]],""))</f>
        <v/>
      </c>
      <c r="V72" s="34"/>
      <c r="W72" s="36"/>
      <c r="X72" s="15" t="str">
        <f>IF(Table_Styles[[#This Row],[Border Radius]]&lt;&gt;"",Table_Styles[[#This Row],[Border Radius]],IF(Table_Styles[[#This Row],[Border Radius Default]]&lt;&gt;"",Table_Styles[[#This Row],[Border Radius Default]],""))</f>
        <v/>
      </c>
      <c r="Y72" s="49"/>
      <c r="Z72" s="87"/>
      <c r="AA72" s="15" t="str">
        <f>IF(Table_Styles[[#This Row],[MT]]&lt;&gt;"",Table_Styles[[#This Row],[MT]],IF(Table_Styles[[#This Row],[MT Default]]&lt;&gt;"",Table_Styles[[#This Row],[MT Default]],""))</f>
        <v/>
      </c>
      <c r="AB72" s="49"/>
      <c r="AC72" s="34"/>
      <c r="AD72" s="15" t="str">
        <f>IF(Table_Styles[[#This Row],[MR]]&lt;&gt;"",Table_Styles[[#This Row],[MR]],IF(Table_Styles[[#This Row],[MR Default]]&lt;&gt;"",Table_Styles[[#This Row],[MR Default]],""))</f>
        <v/>
      </c>
      <c r="AE72" s="49"/>
      <c r="AF72" s="34"/>
      <c r="AG72" s="15" t="str">
        <f>IF(Table_Styles[[#This Row],[MB]]&lt;&gt;"",Table_Styles[[#This Row],[MB]],IF(Table_Styles[[#This Row],[MB Default]]&lt;&gt;"",Table_Styles[[#This Row],[MB Default]],""))</f>
        <v/>
      </c>
      <c r="AH72" s="49"/>
      <c r="AI72" s="36" t="s">
        <v>533</v>
      </c>
      <c r="AJ72" s="15" t="str">
        <f>IF(Table_Styles[[#This Row],[ML]]&lt;&gt;"",Table_Styles[[#This Row],[ML]],IF(Table_Styles[[#This Row],[ML Default]]&lt;&gt;"",Table_Styles[[#This Row],[ML Default]],""))</f>
        <v>10px</v>
      </c>
      <c r="AK72" s="49"/>
      <c r="AL72" s="34"/>
      <c r="AM72" s="15" t="str">
        <f>IF(Table_Styles[[#This Row],[PT]]&lt;&gt;"",Table_Styles[[#This Row],[PT]],IF(Table_Styles[[#This Row],[PT Default]]&lt;&gt;"",Table_Styles[[#This Row],[PT Default]],""))</f>
        <v/>
      </c>
      <c r="AN72" s="49"/>
      <c r="AO72" s="34"/>
      <c r="AP72" s="15" t="str">
        <f>IF(Table_Styles[[#This Row],[PR]]&lt;&gt;"",Table_Styles[[#This Row],[PR]],IF(Table_Styles[[#This Row],[PR Default]]&lt;&gt;"",Table_Styles[[#This Row],[PR Default]],""))</f>
        <v/>
      </c>
      <c r="AQ72" s="49"/>
      <c r="AR72" s="34"/>
      <c r="AS72" s="15" t="str">
        <f>IF(Table_Styles[[#This Row],[PB]]&lt;&gt;"",Table_Styles[[#This Row],[PB]],IF(Table_Styles[[#This Row],[PB Default]]&lt;&gt;"",Table_Styles[[#This Row],[PB Default]],""))</f>
        <v/>
      </c>
      <c r="AT72" s="49"/>
      <c r="AU72" s="34"/>
      <c r="AV72" s="15" t="str">
        <f>IF(Table_Styles[[#This Row],[PL]]&lt;&gt;"",Table_Styles[[#This Row],[PL]],IF(Table_Styles[[#This Row],[PL Default]]&lt;&gt;"",Table_Styles[[#This Row],[PL Default]],""))</f>
        <v/>
      </c>
      <c r="AW72" s="49"/>
      <c r="AX72" s="34"/>
      <c r="AY72" s="15" t="str">
        <f>IF(Table_Styles[[#This Row],[BT]]&lt;&gt;"",Table_Styles[[#This Row],[BT]],IF(Table_Styles[[#This Row],[BT Default]]&lt;&gt;"",Table_Styles[[#This Row],[BT Default]],""))</f>
        <v/>
      </c>
      <c r="AZ72" s="49"/>
      <c r="BA72" s="34"/>
      <c r="BB72" s="15" t="str">
        <f>IF(Table_Styles[[#This Row],[BR]]&lt;&gt;"",Table_Styles[[#This Row],[BR]],IF(Table_Styles[[#This Row],[BR Default]]&lt;&gt;"",Table_Styles[[#This Row],[BR Default]],""))</f>
        <v/>
      </c>
      <c r="BC72" s="49"/>
      <c r="BD72" s="34"/>
      <c r="BE72" s="15" t="str">
        <f>IF(Table_Styles[[#This Row],[BB]]&lt;&gt;"",Table_Styles[[#This Row],[BB]],IF(Table_Styles[[#This Row],[BB Default]]&lt;&gt;"",Table_Styles[[#This Row],[BB Default]],""))</f>
        <v/>
      </c>
      <c r="BF72" s="49"/>
      <c r="BG72" s="34"/>
      <c r="BH72" s="15" t="str">
        <f>IF(Table_Styles[[#This Row],[BL]]&lt;&gt;"",Table_Styles[[#This Row],[BL]],IF(Table_Styles[[#This Row],[BL Default]]&lt;&gt;"",Table_Styles[[#This Row],[BL Default]],""))</f>
        <v/>
      </c>
      <c r="BI72" s="34"/>
      <c r="BJ72" s="36"/>
      <c r="BK72" s="15" t="str">
        <f>IF(Table_Styles[[#This Row],[Width]]&lt;&gt;"",Table_Styles[[#This Row],[Width]],IF(Table_Styles[[#This Row],[Width Default]]&lt;&gt;"",Table_Styles[[#This Row],[Width Default]],""))</f>
        <v/>
      </c>
      <c r="BL72" s="34"/>
      <c r="BM72" s="36"/>
      <c r="BN72" s="15" t="str">
        <f>IF(Table_Styles[[#This Row],[Height]]&lt;&gt;"",Table_Styles[[#This Row],[Height]],IF(Table_Styles[[#This Row],[Height Default]]&lt;&gt;"",Table_Styles[[#This Row],[Height Default]],""))</f>
        <v/>
      </c>
      <c r="BO72" s="15"/>
      <c r="BP72" s="15"/>
      <c r="BQ72" s="15" t="str">
        <f>IF(Table_Styles[[#This Row],[Top]]&lt;&gt;"",Table_Styles[[#This Row],[Top]],IF(Table_Styles[[#This Row],[Top Default]]&lt;&gt;"",Table_Styles[[#This Row],[Top Default]],""))</f>
        <v/>
      </c>
      <c r="BR72" s="15"/>
      <c r="BS72" s="15"/>
      <c r="BT72" s="15" t="str">
        <f>IF(Table_Styles[[#This Row],[Right]]&lt;&gt;"",Table_Styles[[#This Row],[Right]],IF(Table_Styles[[#This Row],[Right Default]]&lt;&gt;"",Table_Styles[[#This Row],[Right Default]],""))</f>
        <v/>
      </c>
      <c r="BU72" s="15"/>
      <c r="BV72" s="15"/>
      <c r="BW72" s="15" t="str">
        <f>IF(Table_Styles[[#This Row],[Bottom]]&lt;&gt;"",Table_Styles[[#This Row],[Bottom]],IF(Table_Styles[[#This Row],[Bottom Default]]&lt;&gt;"",Table_Styles[[#This Row],[Bottom Default]],""))</f>
        <v/>
      </c>
      <c r="BX72" s="15"/>
      <c r="BY72" s="15"/>
      <c r="BZ72" s="15" t="str">
        <f>IF(Table_Styles[[#This Row],[Left]]&lt;&gt;"",Table_Styles[[#This Row],[Left]],IF(Table_Styles[[#This Row],[Left Default]]&lt;&gt;"",Table_Styles[[#This Row],[Left Default]],""))</f>
        <v/>
      </c>
      <c r="CA72" s="49"/>
      <c r="CB72" s="17" t="str">
        <f>IF(AND(Table_Styles[[#This Row],[Selector]]&lt;&gt;"",Table_Styles[[#This Row],[Font Family Used]]&lt;&gt;"",Table_Styles[[#This Row],[Font Weight Used]]&lt;&gt;""),Table_Styles[[#This Row],[Font Family Used]]&amp;" "&amp;Table_Styles[[#This Row],[Font Weight Used]],"")</f>
        <v>Arvo 300</v>
      </c>
      <c r="CC72" s="17" t="str">
        <f ca="1">IF(AND(Table_Styles[[#This Row],[Selector]],COUNTIF(OFFSET(CC:CC,0,0,ROW()-1,1),"="&amp;Table_Styles[[#This Row],[Font]])=0),Table_Styles[[#This Row],[Font]],"")</f>
        <v/>
      </c>
      <c r="CD72" s="17" t="str">
        <f ca="1">IF(Table_Styles[[#This Row],[Unique Font]]&lt;&gt;"",
"{""fontFamily"":"""&amp;Table_Styles[[#This Row],[Font Family Used]]&amp;""",""fontWeight"":"&amp;Table_Styles[[#This Row],[Font Weight Used]]&amp;"}","")</f>
        <v/>
      </c>
      <c r="CE7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300;color: #65686b;margin-left: 10px</v>
      </c>
      <c r="CF72" s="17" t="str">
        <f>IF(AND(Table_Styles[[#This Row],[Selector]]&lt;&gt;"", Table_Styles[[#This Row],[Config Properties]]&lt;&gt;""),
Table_Styles[[#This Row],[Selector]]&amp;" { "&amp;Table_Styles[[#This Row],[Config Properties]]&amp;" }","")</f>
        <v>formly-field .checkbox label { font-family: 'Arvo';font-size: 15px;font-weight: 300;color: #65686b;margin-left: 10px }</v>
      </c>
      <c r="CG72" s="17" t="str">
        <f xml:space="preserve">
SUBSTITUTE(SUBSTITUTE(SUBSTITUTE(SUBSTITUTE(SUBSTITUTE(SUBSTITUTE(SUBSTITUTE(SUBSTITUTE(Table_Styles[[#This Row],[Config]],
" {","{"),
"{ ","{"),
" }","}"),
"} ","}"),
" ,",","),
", ",","),
" :",":"),
": ",":")</f>
        <v>formly-field .checkbox label{font-family:'Arvo';font-size:15px;font-weight:300;color:#65686b;margin-left:10px}</v>
      </c>
    </row>
    <row r="73" spans="2:85" ht="21" customHeight="1">
      <c r="B73" s="17" t="s">
        <v>650</v>
      </c>
      <c r="C73" s="91" t="s">
        <v>653</v>
      </c>
      <c r="D73" s="49"/>
      <c r="E73" s="34"/>
      <c r="F73" s="15" t="str">
        <f>IF(Table_Styles[[#This Row],[Font Family]]&lt;&gt;"",Table_Styles[[#This Row],[Font Family]],IF(Table_Styles[[#This Row],[Font Family Default]]&lt;&gt;"",Table_Styles[[#This Row],[Font Family Default]],""))</f>
        <v/>
      </c>
      <c r="G73" s="49"/>
      <c r="H73" s="36"/>
      <c r="I73" s="15" t="str">
        <f>IF(Table_Styles[[#This Row],[Font Size]]&lt;&gt;"",Table_Styles[[#This Row],[Font Size]],IF(Table_Styles[[#This Row],[Font Size Default]]&lt;&gt;"",Table_Styles[[#This Row],[Font Size Default]],""))</f>
        <v/>
      </c>
      <c r="J73" s="49"/>
      <c r="K73" s="34"/>
      <c r="L73" s="15" t="str">
        <f>IF(Table_Styles[[#This Row],[Font Weight]]&lt;&gt;"",Table_Styles[[#This Row],[Font Weight]],IF(Table_Styles[[#This Row],[Font Weight Default]]&lt;&gt;"",Table_Styles[[#This Row],[Font Weight Default]],""))</f>
        <v/>
      </c>
      <c r="M73" s="49"/>
      <c r="N73" s="34"/>
      <c r="O73" s="15" t="str">
        <f>IF(Table_Styles[[#This Row],[Colour]]&lt;&gt;"",Table_Styles[[#This Row],[Colour]],IF(Table_Styles[[#This Row],[Colour Default]]&lt;&gt;"",Table_Styles[[#This Row],[Colour Default]],""))</f>
        <v/>
      </c>
      <c r="P73" s="49"/>
      <c r="Q73" s="34" t="str">
        <f>Colour_Background_1</f>
        <v>#FFFFFF</v>
      </c>
      <c r="R73" s="15" t="str">
        <f>IF(Table_Styles[[#This Row],[Background]]&lt;&gt;"",Table_Styles[[#This Row],[Background]],IF(Table_Styles[[#This Row],[Background Default]]&lt;&gt;"",Table_Styles[[#This Row],[Background Default]],""))</f>
        <v>#FFFFFF</v>
      </c>
      <c r="S73" s="49"/>
      <c r="T73" s="34"/>
      <c r="U73" s="15" t="str">
        <f>IF(Table_Styles[[#This Row],[Border]]&lt;&gt;"",Table_Styles[[#This Row],[Border]],IF(Table_Styles[[#This Row],[Border Default]]&lt;&gt;"",Table_Styles[[#This Row],[Border Default]],""))</f>
        <v/>
      </c>
      <c r="V73" s="34"/>
      <c r="W73" s="36"/>
      <c r="X73" s="15" t="str">
        <f>IF(Table_Styles[[#This Row],[Border Radius]]&lt;&gt;"",Table_Styles[[#This Row],[Border Radius]],IF(Table_Styles[[#This Row],[Border Radius Default]]&lt;&gt;"",Table_Styles[[#This Row],[Border Radius Default]],""))</f>
        <v/>
      </c>
      <c r="Y73" s="49"/>
      <c r="Z73" s="87"/>
      <c r="AA73" s="15" t="str">
        <f>IF(Table_Styles[[#This Row],[MT]]&lt;&gt;"",Table_Styles[[#This Row],[MT]],IF(Table_Styles[[#This Row],[MT Default]]&lt;&gt;"",Table_Styles[[#This Row],[MT Default]],""))</f>
        <v/>
      </c>
      <c r="AB73" s="49"/>
      <c r="AC73" s="34"/>
      <c r="AD73" s="15" t="str">
        <f>IF(Table_Styles[[#This Row],[MR]]&lt;&gt;"",Table_Styles[[#This Row],[MR]],IF(Table_Styles[[#This Row],[MR Default]]&lt;&gt;"",Table_Styles[[#This Row],[MR Default]],""))</f>
        <v/>
      </c>
      <c r="AE73" s="49"/>
      <c r="AF73" s="34"/>
      <c r="AG73" s="15" t="str">
        <f>IF(Table_Styles[[#This Row],[MB]]&lt;&gt;"",Table_Styles[[#This Row],[MB]],IF(Table_Styles[[#This Row],[MB Default]]&lt;&gt;"",Table_Styles[[#This Row],[MB Default]],""))</f>
        <v/>
      </c>
      <c r="AH73" s="49"/>
      <c r="AI73" s="36"/>
      <c r="AJ73" s="15" t="str">
        <f>IF(Table_Styles[[#This Row],[ML]]&lt;&gt;"",Table_Styles[[#This Row],[ML]],IF(Table_Styles[[#This Row],[ML Default]]&lt;&gt;"",Table_Styles[[#This Row],[ML Default]],""))</f>
        <v/>
      </c>
      <c r="AK73" s="49"/>
      <c r="AL73" s="34"/>
      <c r="AM73" s="15" t="str">
        <f>IF(Table_Styles[[#This Row],[PT]]&lt;&gt;"",Table_Styles[[#This Row],[PT]],IF(Table_Styles[[#This Row],[PT Default]]&lt;&gt;"",Table_Styles[[#This Row],[PT Default]],""))</f>
        <v/>
      </c>
      <c r="AN73" s="49"/>
      <c r="AO73" s="34"/>
      <c r="AP73" s="15" t="str">
        <f>IF(Table_Styles[[#This Row],[PR]]&lt;&gt;"",Table_Styles[[#This Row],[PR]],IF(Table_Styles[[#This Row],[PR Default]]&lt;&gt;"",Table_Styles[[#This Row],[PR Default]],""))</f>
        <v/>
      </c>
      <c r="AQ73" s="49"/>
      <c r="AR73" s="34"/>
      <c r="AS73" s="15" t="str">
        <f>IF(Table_Styles[[#This Row],[PB]]&lt;&gt;"",Table_Styles[[#This Row],[PB]],IF(Table_Styles[[#This Row],[PB Default]]&lt;&gt;"",Table_Styles[[#This Row],[PB Default]],""))</f>
        <v/>
      </c>
      <c r="AT73" s="49"/>
      <c r="AU73" s="34"/>
      <c r="AV73" s="15" t="str">
        <f>IF(Table_Styles[[#This Row],[PL]]&lt;&gt;"",Table_Styles[[#This Row],[PL]],IF(Table_Styles[[#This Row],[PL Default]]&lt;&gt;"",Table_Styles[[#This Row],[PL Default]],""))</f>
        <v/>
      </c>
      <c r="AW73" s="49"/>
      <c r="AX73" s="34"/>
      <c r="AY73" s="15" t="str">
        <f>IF(Table_Styles[[#This Row],[BT]]&lt;&gt;"",Table_Styles[[#This Row],[BT]],IF(Table_Styles[[#This Row],[BT Default]]&lt;&gt;"",Table_Styles[[#This Row],[BT Default]],""))</f>
        <v/>
      </c>
      <c r="AZ73" s="49"/>
      <c r="BA73" s="34"/>
      <c r="BB73" s="15" t="str">
        <f>IF(Table_Styles[[#This Row],[BR]]&lt;&gt;"",Table_Styles[[#This Row],[BR]],IF(Table_Styles[[#This Row],[BR Default]]&lt;&gt;"",Table_Styles[[#This Row],[BR Default]],""))</f>
        <v/>
      </c>
      <c r="BC73" s="49"/>
      <c r="BD73" s="34"/>
      <c r="BE73" s="15" t="str">
        <f>IF(Table_Styles[[#This Row],[BB]]&lt;&gt;"",Table_Styles[[#This Row],[BB]],IF(Table_Styles[[#This Row],[BB Default]]&lt;&gt;"",Table_Styles[[#This Row],[BB Default]],""))</f>
        <v/>
      </c>
      <c r="BF73" s="49"/>
      <c r="BG73" s="34"/>
      <c r="BH73" s="15" t="str">
        <f>IF(Table_Styles[[#This Row],[BL]]&lt;&gt;"",Table_Styles[[#This Row],[BL]],IF(Table_Styles[[#This Row],[BL Default]]&lt;&gt;"",Table_Styles[[#This Row],[BL Default]],""))</f>
        <v/>
      </c>
      <c r="BI73" s="34"/>
      <c r="BJ73" s="36" t="s">
        <v>654</v>
      </c>
      <c r="BK73" s="15" t="str">
        <f>IF(Table_Styles[[#This Row],[Width]]&lt;&gt;"",Table_Styles[[#This Row],[Width]],IF(Table_Styles[[#This Row],[Width Default]]&lt;&gt;"",Table_Styles[[#This Row],[Width Default]],""))</f>
        <v>17px</v>
      </c>
      <c r="BL73" s="34"/>
      <c r="BM73" s="36" t="s">
        <v>654</v>
      </c>
      <c r="BN73" s="15" t="str">
        <f>IF(Table_Styles[[#This Row],[Height]]&lt;&gt;"",Table_Styles[[#This Row],[Height]],IF(Table_Styles[[#This Row],[Height Default]]&lt;&gt;"",Table_Styles[[#This Row],[Height Default]],""))</f>
        <v>17px</v>
      </c>
      <c r="BO73" s="15"/>
      <c r="BP73" s="15" t="s">
        <v>614</v>
      </c>
      <c r="BQ73" s="15" t="str">
        <f>IF(Table_Styles[[#This Row],[Top]]&lt;&gt;"",Table_Styles[[#This Row],[Top]],IF(Table_Styles[[#This Row],[Top Default]]&lt;&gt;"",Table_Styles[[#This Row],[Top Default]],""))</f>
        <v>2px</v>
      </c>
      <c r="BR73" s="15"/>
      <c r="BS73" s="15"/>
      <c r="BT73" s="15" t="str">
        <f>IF(Table_Styles[[#This Row],[Right]]&lt;&gt;"",Table_Styles[[#This Row],[Right]],IF(Table_Styles[[#This Row],[Right Default]]&lt;&gt;"",Table_Styles[[#This Row],[Right Default]],""))</f>
        <v/>
      </c>
      <c r="BU73" s="15"/>
      <c r="BV73" s="15"/>
      <c r="BW73" s="15" t="str">
        <f>IF(Table_Styles[[#This Row],[Bottom]]&lt;&gt;"",Table_Styles[[#This Row],[Bottom]],IF(Table_Styles[[#This Row],[Bottom Default]]&lt;&gt;"",Table_Styles[[#This Row],[Bottom Default]],""))</f>
        <v/>
      </c>
      <c r="BX73" s="15"/>
      <c r="BY73" s="15"/>
      <c r="BZ73" s="15" t="str">
        <f>IF(Table_Styles[[#This Row],[Left]]&lt;&gt;"",Table_Styles[[#This Row],[Left]],IF(Table_Styles[[#This Row],[Left Default]]&lt;&gt;"",Table_Styles[[#This Row],[Left Default]],""))</f>
        <v/>
      </c>
      <c r="CA73" s="49"/>
      <c r="CB73" s="17" t="str">
        <f>IF(AND(Table_Styles[[#This Row],[Selector]]&lt;&gt;"",Table_Styles[[#This Row],[Font Family Used]]&lt;&gt;"",Table_Styles[[#This Row],[Font Weight Used]]&lt;&gt;""),Table_Styles[[#This Row],[Font Family Used]]&amp;" "&amp;Table_Styles[[#This Row],[Font Weight Used]],"")</f>
        <v/>
      </c>
      <c r="CC73" s="17" t="str">
        <f ca="1">IF(AND(Table_Styles[[#This Row],[Selector]],COUNTIF(OFFSET(CC:CC,0,0,ROW()-1,1),"="&amp;Table_Styles[[#This Row],[Font]])=0),Table_Styles[[#This Row],[Font]],"")</f>
        <v/>
      </c>
      <c r="CD73" s="17" t="str">
        <f ca="1">IF(Table_Styles[[#This Row],[Unique Font]]&lt;&gt;"",
"{""fontFamily"":"""&amp;Table_Styles[[#This Row],[Font Family Used]]&amp;""",""fontWeight"":"&amp;Table_Styles[[#This Row],[Font Weight Used]]&amp;"}","")</f>
        <v/>
      </c>
      <c r="CE7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3" s="17" t="str">
        <f>IF(AND(Table_Styles[[#This Row],[Selector]]&lt;&gt;"", Table_Styles[[#This Row],[Config Properties]]&lt;&gt;""),
Table_Styles[[#This Row],[Selector]]&amp;" { "&amp;Table_Styles[[#This Row],[Config Properties]]&amp;" }","")</f>
        <v>formly-field .checkbox input[type=checkbox] ~ .check { background: #FFFFFF;width: 17px;height: 17px;top: 2px }</v>
      </c>
      <c r="CG73" s="17" t="str">
        <f xml:space="preserve">
SUBSTITUTE(SUBSTITUTE(SUBSTITUTE(SUBSTITUTE(SUBSTITUTE(SUBSTITUTE(SUBSTITUTE(SUBSTITUTE(Table_Styles[[#This Row],[Config]],
" {","{"),
"{ ","{"),
" }","}"),
"} ","}"),
" ,",","),
", ",","),
" :",":"),
": ",":")</f>
        <v>formly-field .checkbox input[type=checkbox] ~ .check{background:#FFFFFF;width:17px;height:17px;top:2px}</v>
      </c>
    </row>
    <row r="74" spans="2:85" ht="21" customHeight="1">
      <c r="B74" s="17" t="s">
        <v>655</v>
      </c>
      <c r="C74" s="91" t="s">
        <v>656</v>
      </c>
      <c r="D74" s="49"/>
      <c r="E74" s="34"/>
      <c r="F74" s="15" t="str">
        <f>IF(Table_Styles[[#This Row],[Font Family]]&lt;&gt;"",Table_Styles[[#This Row],[Font Family]],IF(Table_Styles[[#This Row],[Font Family Default]]&lt;&gt;"",Table_Styles[[#This Row],[Font Family Default]],""))</f>
        <v/>
      </c>
      <c r="G74" s="49"/>
      <c r="H74" s="36" t="s">
        <v>551</v>
      </c>
      <c r="I74" s="15" t="str">
        <f>IF(Table_Styles[[#This Row],[Font Size]]&lt;&gt;"",Table_Styles[[#This Row],[Font Size]],IF(Table_Styles[[#This Row],[Font Size Default]]&lt;&gt;"",Table_Styles[[#This Row],[Font Size Default]],""))</f>
        <v>13px</v>
      </c>
      <c r="J74" s="49"/>
      <c r="K74" s="34"/>
      <c r="L74" s="15" t="str">
        <f>IF(Table_Styles[[#This Row],[Font Weight]]&lt;&gt;"",Table_Styles[[#This Row],[Font Weight]],IF(Table_Styles[[#This Row],[Font Weight Default]]&lt;&gt;"",Table_Styles[[#This Row],[Font Weight Default]],""))</f>
        <v/>
      </c>
      <c r="M74" s="49"/>
      <c r="N74" s="87" t="str">
        <f>Colour_Accent_1</f>
        <v>#006ac6</v>
      </c>
      <c r="O74" s="15" t="str">
        <f>IF(Table_Styles[[#This Row],[Colour]]&lt;&gt;"",Table_Styles[[#This Row],[Colour]],IF(Table_Styles[[#This Row],[Colour Default]]&lt;&gt;"",Table_Styles[[#This Row],[Colour Default]],""))</f>
        <v>#006ac6</v>
      </c>
      <c r="P74" s="49"/>
      <c r="Q74" s="87"/>
      <c r="R74" s="15" t="str">
        <f>IF(Table_Styles[[#This Row],[Background]]&lt;&gt;"",Table_Styles[[#This Row],[Background]],IF(Table_Styles[[#This Row],[Background Default]]&lt;&gt;"",Table_Styles[[#This Row],[Background Default]],""))</f>
        <v/>
      </c>
      <c r="S74" s="49"/>
      <c r="T74" s="34"/>
      <c r="U74" s="15" t="str">
        <f>IF(Table_Styles[[#This Row],[Border]]&lt;&gt;"",Table_Styles[[#This Row],[Border]],IF(Table_Styles[[#This Row],[Border Default]]&lt;&gt;"",Table_Styles[[#This Row],[Border Default]],""))</f>
        <v/>
      </c>
      <c r="V74" s="34"/>
      <c r="W74" s="36"/>
      <c r="X74" s="15" t="str">
        <f>IF(Table_Styles[[#This Row],[Border Radius]]&lt;&gt;"",Table_Styles[[#This Row],[Border Radius]],IF(Table_Styles[[#This Row],[Border Radius Default]]&lt;&gt;"",Table_Styles[[#This Row],[Border Radius Default]],""))</f>
        <v/>
      </c>
      <c r="Y74" s="49"/>
      <c r="Z74" s="87" t="s">
        <v>615</v>
      </c>
      <c r="AA74" s="15" t="str">
        <f>IF(Table_Styles[[#This Row],[MT]]&lt;&gt;"",Table_Styles[[#This Row],[MT]],IF(Table_Styles[[#This Row],[MT Default]]&lt;&gt;"",Table_Styles[[#This Row],[MT Default]],""))</f>
        <v>1px</v>
      </c>
      <c r="AB74" s="49"/>
      <c r="AC74" s="34"/>
      <c r="AD74" s="15" t="str">
        <f>IF(Table_Styles[[#This Row],[MR]]&lt;&gt;"",Table_Styles[[#This Row],[MR]],IF(Table_Styles[[#This Row],[MR Default]]&lt;&gt;"",Table_Styles[[#This Row],[MR Default]],""))</f>
        <v/>
      </c>
      <c r="AE74" s="49"/>
      <c r="AF74" s="34"/>
      <c r="AG74" s="15" t="str">
        <f>IF(Table_Styles[[#This Row],[MB]]&lt;&gt;"",Table_Styles[[#This Row],[MB]],IF(Table_Styles[[#This Row],[MB Default]]&lt;&gt;"",Table_Styles[[#This Row],[MB Default]],""))</f>
        <v/>
      </c>
      <c r="AH74" s="49"/>
      <c r="AI74" s="36" t="s">
        <v>614</v>
      </c>
      <c r="AJ74" s="15" t="str">
        <f>IF(Table_Styles[[#This Row],[ML]]&lt;&gt;"",Table_Styles[[#This Row],[ML]],IF(Table_Styles[[#This Row],[ML Default]]&lt;&gt;"",Table_Styles[[#This Row],[ML Default]],""))</f>
        <v>2px</v>
      </c>
      <c r="AK74" s="49"/>
      <c r="AL74" s="34"/>
      <c r="AM74" s="15" t="str">
        <f>IF(Table_Styles[[#This Row],[PT]]&lt;&gt;"",Table_Styles[[#This Row],[PT]],IF(Table_Styles[[#This Row],[PT Default]]&lt;&gt;"",Table_Styles[[#This Row],[PT Default]],""))</f>
        <v/>
      </c>
      <c r="AN74" s="49"/>
      <c r="AO74" s="34"/>
      <c r="AP74" s="15" t="str">
        <f>IF(Table_Styles[[#This Row],[PR]]&lt;&gt;"",Table_Styles[[#This Row],[PR]],IF(Table_Styles[[#This Row],[PR Default]]&lt;&gt;"",Table_Styles[[#This Row],[PR Default]],""))</f>
        <v/>
      </c>
      <c r="AQ74" s="49"/>
      <c r="AR74" s="34"/>
      <c r="AS74" s="15" t="str">
        <f>IF(Table_Styles[[#This Row],[PB]]&lt;&gt;"",Table_Styles[[#This Row],[PB]],IF(Table_Styles[[#This Row],[PB Default]]&lt;&gt;"",Table_Styles[[#This Row],[PB Default]],""))</f>
        <v/>
      </c>
      <c r="AT74" s="49"/>
      <c r="AU74" s="34"/>
      <c r="AV74" s="15" t="str">
        <f>IF(Table_Styles[[#This Row],[PL]]&lt;&gt;"",Table_Styles[[#This Row],[PL]],IF(Table_Styles[[#This Row],[PL Default]]&lt;&gt;"",Table_Styles[[#This Row],[PL Default]],""))</f>
        <v/>
      </c>
      <c r="AW74" s="49"/>
      <c r="AX74" s="34"/>
      <c r="AY74" s="15" t="str">
        <f>IF(Table_Styles[[#This Row],[BT]]&lt;&gt;"",Table_Styles[[#This Row],[BT]],IF(Table_Styles[[#This Row],[BT Default]]&lt;&gt;"",Table_Styles[[#This Row],[BT Default]],""))</f>
        <v/>
      </c>
      <c r="AZ74" s="49"/>
      <c r="BA74" s="34"/>
      <c r="BB74" s="15" t="str">
        <f>IF(Table_Styles[[#This Row],[BR]]&lt;&gt;"",Table_Styles[[#This Row],[BR]],IF(Table_Styles[[#This Row],[BR Default]]&lt;&gt;"",Table_Styles[[#This Row],[BR Default]],""))</f>
        <v/>
      </c>
      <c r="BC74" s="49"/>
      <c r="BD74" s="34"/>
      <c r="BE74" s="15" t="str">
        <f>IF(Table_Styles[[#This Row],[BB]]&lt;&gt;"",Table_Styles[[#This Row],[BB]],IF(Table_Styles[[#This Row],[BB Default]]&lt;&gt;"",Table_Styles[[#This Row],[BB Default]],""))</f>
        <v/>
      </c>
      <c r="BF74" s="49"/>
      <c r="BG74" s="34"/>
      <c r="BH74" s="15" t="str">
        <f>IF(Table_Styles[[#This Row],[BL]]&lt;&gt;"",Table_Styles[[#This Row],[BL]],IF(Table_Styles[[#This Row],[BL Default]]&lt;&gt;"",Table_Styles[[#This Row],[BL Default]],""))</f>
        <v/>
      </c>
      <c r="BI74" s="34"/>
      <c r="BJ74" s="36"/>
      <c r="BK74" s="15" t="str">
        <f>IF(Table_Styles[[#This Row],[Width]]&lt;&gt;"",Table_Styles[[#This Row],[Width]],IF(Table_Styles[[#This Row],[Width Default]]&lt;&gt;"",Table_Styles[[#This Row],[Width Default]],""))</f>
        <v/>
      </c>
      <c r="BL74" s="34"/>
      <c r="BM74" s="36"/>
      <c r="BN74" s="15" t="str">
        <f>IF(Table_Styles[[#This Row],[Height]]&lt;&gt;"",Table_Styles[[#This Row],[Height]],IF(Table_Styles[[#This Row],[Height Default]]&lt;&gt;"",Table_Styles[[#This Row],[Height Default]],""))</f>
        <v/>
      </c>
      <c r="BO74" s="15"/>
      <c r="BP74" s="15"/>
      <c r="BQ74" s="15" t="str">
        <f>IF(Table_Styles[[#This Row],[Top]]&lt;&gt;"",Table_Styles[[#This Row],[Top]],IF(Table_Styles[[#This Row],[Top Default]]&lt;&gt;"",Table_Styles[[#This Row],[Top Default]],""))</f>
        <v/>
      </c>
      <c r="BR74" s="15"/>
      <c r="BS74" s="15"/>
      <c r="BT74" s="15" t="str">
        <f>IF(Table_Styles[[#This Row],[Right]]&lt;&gt;"",Table_Styles[[#This Row],[Right]],IF(Table_Styles[[#This Row],[Right Default]]&lt;&gt;"",Table_Styles[[#This Row],[Right Default]],""))</f>
        <v/>
      </c>
      <c r="BU74" s="15"/>
      <c r="BV74" s="15"/>
      <c r="BW74" s="15" t="str">
        <f>IF(Table_Styles[[#This Row],[Bottom]]&lt;&gt;"",Table_Styles[[#This Row],[Bottom]],IF(Table_Styles[[#This Row],[Bottom Default]]&lt;&gt;"",Table_Styles[[#This Row],[Bottom Default]],""))</f>
        <v/>
      </c>
      <c r="BX74" s="15"/>
      <c r="BY74" s="15"/>
      <c r="BZ74" s="15" t="str">
        <f>IF(Table_Styles[[#This Row],[Left]]&lt;&gt;"",Table_Styles[[#This Row],[Left]],IF(Table_Styles[[#This Row],[Left Default]]&lt;&gt;"",Table_Styles[[#This Row],[Left Default]],""))</f>
        <v/>
      </c>
      <c r="CA74" s="49"/>
      <c r="CB74" s="17" t="str">
        <f>IF(AND(Table_Styles[[#This Row],[Selector]]&lt;&gt;"",Table_Styles[[#This Row],[Font Family Used]]&lt;&gt;"",Table_Styles[[#This Row],[Font Weight Used]]&lt;&gt;""),Table_Styles[[#This Row],[Font Family Used]]&amp;" "&amp;Table_Styles[[#This Row],[Font Weight Used]],"")</f>
        <v/>
      </c>
      <c r="CC74" s="17" t="str">
        <f ca="1">IF(AND(Table_Styles[[#This Row],[Selector]],COUNTIF(OFFSET(CC:CC,0,0,ROW()-1,1),"="&amp;Table_Styles[[#This Row],[Font]])=0),Table_Styles[[#This Row],[Font]],"")</f>
        <v/>
      </c>
      <c r="CD74" s="17" t="str">
        <f ca="1">IF(Table_Styles[[#This Row],[Unique Font]]&lt;&gt;"",
"{""fontFamily"":"""&amp;Table_Styles[[#This Row],[Font Family Used]]&amp;""",""fontWeight"":"&amp;Table_Styles[[#This Row],[Font Weight Used]]&amp;"}","")</f>
        <v/>
      </c>
      <c r="CE7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#006ac6;margin-top: 1px;margin-left: 2px</v>
      </c>
      <c r="CF74" s="17" t="str">
        <f>IF(AND(Table_Styles[[#This Row],[Selector]]&lt;&gt;"", Table_Styles[[#This Row],[Config Properties]]&lt;&gt;""),
Table_Styles[[#This Row],[Selector]]&amp;" { "&amp;Table_Styles[[#This Row],[Config Properties]]&amp;" }","")</f>
        <v>formly-field .checkbox input[type=checkbox] ~ .check .inside { font-size: 13px;color: #006ac6;margin-top: 1px;margin-left: 2px }</v>
      </c>
      <c r="CG74" s="17" t="str">
        <f xml:space="preserve">
SUBSTITUTE(SUBSTITUTE(SUBSTITUTE(SUBSTITUTE(SUBSTITUTE(SUBSTITUTE(SUBSTITUTE(SUBSTITUTE(Table_Styles[[#This Row],[Config]],
" {","{"),
"{ ","{"),
" }","}"),
"} ","}"),
" ,",","),
", ",","),
" :",":"),
": ",":")</f>
        <v>formly-field .checkbox input[type=checkbox] ~ .check .inside{font-size:13px;color:#006ac6;margin-top:1px;margin-left:2px}</v>
      </c>
    </row>
    <row r="75" spans="2:85" ht="21" customHeight="1" thickBot="1">
      <c r="B75" s="54" t="s">
        <v>31</v>
      </c>
      <c r="C75" s="54"/>
      <c r="D75" s="62"/>
      <c r="E75" s="62"/>
      <c r="F75" s="54" t="str">
        <f>IF(Table_Styles[[#This Row],[Font Family]]&lt;&gt;"",Table_Styles[[#This Row],[Font Family]],IF(Table_Styles[[#This Row],[Font Family Default]]&lt;&gt;"",Table_Styles[[#This Row],[Font Family Default]],""))</f>
        <v/>
      </c>
      <c r="G75" s="62"/>
      <c r="H75" s="62"/>
      <c r="I75" s="54" t="str">
        <f>IF(Table_Styles[[#This Row],[Font Size]]&lt;&gt;"",Table_Styles[[#This Row],[Font Size]],IF(Table_Styles[[#This Row],[Font Size Default]]&lt;&gt;"",Table_Styles[[#This Row],[Font Size Default]],""))</f>
        <v/>
      </c>
      <c r="J75" s="62"/>
      <c r="K75" s="62"/>
      <c r="L75" s="54" t="str">
        <f>IF(Table_Styles[[#This Row],[Font Weight]]&lt;&gt;"",Table_Styles[[#This Row],[Font Weight]],IF(Table_Styles[[#This Row],[Font Weight Default]]&lt;&gt;"",Table_Styles[[#This Row],[Font Weight Default]],""))</f>
        <v/>
      </c>
      <c r="M75" s="62"/>
      <c r="N75" s="62"/>
      <c r="O75" s="54" t="str">
        <f>IF(Table_Styles[[#This Row],[Colour]]&lt;&gt;"",Table_Styles[[#This Row],[Colour]],IF(Table_Styles[[#This Row],[Colour Default]]&lt;&gt;"",Table_Styles[[#This Row],[Colour Default]],""))</f>
        <v/>
      </c>
      <c r="P75" s="62"/>
      <c r="Q75" s="62"/>
      <c r="R75" s="54" t="str">
        <f>IF(Table_Styles[[#This Row],[Background]]&lt;&gt;"",Table_Styles[[#This Row],[Background]],IF(Table_Styles[[#This Row],[Background Default]]&lt;&gt;"",Table_Styles[[#This Row],[Background Default]],""))</f>
        <v/>
      </c>
      <c r="S75" s="62"/>
      <c r="T75" s="62"/>
      <c r="U75" s="54" t="str">
        <f>IF(Table_Styles[[#This Row],[Border]]&lt;&gt;"",Table_Styles[[#This Row],[Border]],IF(Table_Styles[[#This Row],[Border Default]]&lt;&gt;"",Table_Styles[[#This Row],[Border Default]],""))</f>
        <v/>
      </c>
      <c r="V75" s="62"/>
      <c r="W75" s="62"/>
      <c r="X75" s="54" t="str">
        <f>IF(Table_Styles[[#This Row],[Border Radius]]&lt;&gt;"",Table_Styles[[#This Row],[Border Radius]],IF(Table_Styles[[#This Row],[Border Radius Default]]&lt;&gt;"",Table_Styles[[#This Row],[Border Radius Default]],""))</f>
        <v/>
      </c>
      <c r="Y75" s="62"/>
      <c r="Z75" s="62"/>
      <c r="AA75" s="54" t="str">
        <f>IF(Table_Styles[[#This Row],[MT]]&lt;&gt;"",Table_Styles[[#This Row],[MT]],IF(Table_Styles[[#This Row],[MT Default]]&lt;&gt;"",Table_Styles[[#This Row],[MT Default]],""))</f>
        <v/>
      </c>
      <c r="AB75" s="62"/>
      <c r="AC75" s="62"/>
      <c r="AD75" s="54" t="str">
        <f>IF(Table_Styles[[#This Row],[MR]]&lt;&gt;"",Table_Styles[[#This Row],[MR]],IF(Table_Styles[[#This Row],[MR Default]]&lt;&gt;"",Table_Styles[[#This Row],[MR Default]],""))</f>
        <v/>
      </c>
      <c r="AE75" s="62"/>
      <c r="AF75" s="62"/>
      <c r="AG75" s="54" t="str">
        <f>IF(Table_Styles[[#This Row],[MB]]&lt;&gt;"",Table_Styles[[#This Row],[MB]],IF(Table_Styles[[#This Row],[MB Default]]&lt;&gt;"",Table_Styles[[#This Row],[MB Default]],""))</f>
        <v/>
      </c>
      <c r="AH75" s="62"/>
      <c r="AI75" s="62"/>
      <c r="AJ75" s="54" t="str">
        <f>IF(Table_Styles[[#This Row],[ML]]&lt;&gt;"",Table_Styles[[#This Row],[ML]],IF(Table_Styles[[#This Row],[ML Default]]&lt;&gt;"",Table_Styles[[#This Row],[ML Default]],""))</f>
        <v/>
      </c>
      <c r="AK75" s="62"/>
      <c r="AL75" s="62"/>
      <c r="AM75" s="54" t="str">
        <f>IF(Table_Styles[[#This Row],[PT]]&lt;&gt;"",Table_Styles[[#This Row],[PT]],IF(Table_Styles[[#This Row],[PT Default]]&lt;&gt;"",Table_Styles[[#This Row],[PT Default]],""))</f>
        <v/>
      </c>
      <c r="AN75" s="62"/>
      <c r="AO75" s="62"/>
      <c r="AP75" s="54" t="str">
        <f>IF(Table_Styles[[#This Row],[PR]]&lt;&gt;"",Table_Styles[[#This Row],[PR]],IF(Table_Styles[[#This Row],[PR Default]]&lt;&gt;"",Table_Styles[[#This Row],[PR Default]],""))</f>
        <v/>
      </c>
      <c r="AQ75" s="62"/>
      <c r="AR75" s="62"/>
      <c r="AS75" s="54" t="str">
        <f>IF(Table_Styles[[#This Row],[PB]]&lt;&gt;"",Table_Styles[[#This Row],[PB]],IF(Table_Styles[[#This Row],[PB Default]]&lt;&gt;"",Table_Styles[[#This Row],[PB Default]],""))</f>
        <v/>
      </c>
      <c r="AT75" s="62"/>
      <c r="AU75" s="62"/>
      <c r="AV75" s="54" t="str">
        <f>IF(Table_Styles[[#This Row],[PL]]&lt;&gt;"",Table_Styles[[#This Row],[PL]],IF(Table_Styles[[#This Row],[PL Default]]&lt;&gt;"",Table_Styles[[#This Row],[PL Default]],""))</f>
        <v/>
      </c>
      <c r="AW75" s="62"/>
      <c r="AX75" s="62"/>
      <c r="AY75" s="54" t="str">
        <f>IF(Table_Styles[[#This Row],[BT]]&lt;&gt;"",Table_Styles[[#This Row],[BT]],IF(Table_Styles[[#This Row],[BT Default]]&lt;&gt;"",Table_Styles[[#This Row],[BT Default]],""))</f>
        <v/>
      </c>
      <c r="AZ75" s="62"/>
      <c r="BA75" s="62"/>
      <c r="BB75" s="54" t="str">
        <f>IF(Table_Styles[[#This Row],[BR]]&lt;&gt;"",Table_Styles[[#This Row],[BR]],IF(Table_Styles[[#This Row],[BR Default]]&lt;&gt;"",Table_Styles[[#This Row],[BR Default]],""))</f>
        <v/>
      </c>
      <c r="BC75" s="62"/>
      <c r="BD75" s="62"/>
      <c r="BE75" s="54" t="str">
        <f>IF(Table_Styles[[#This Row],[BB]]&lt;&gt;"",Table_Styles[[#This Row],[BB]],IF(Table_Styles[[#This Row],[BB Default]]&lt;&gt;"",Table_Styles[[#This Row],[BB Default]],""))</f>
        <v/>
      </c>
      <c r="BF75" s="62"/>
      <c r="BG75" s="62"/>
      <c r="BH75" s="54" t="str">
        <f>IF(Table_Styles[[#This Row],[BL]]&lt;&gt;"",Table_Styles[[#This Row],[BL]],IF(Table_Styles[[#This Row],[BL Default]]&lt;&gt;"",Table_Styles[[#This Row],[BL Default]],""))</f>
        <v/>
      </c>
      <c r="BI75" s="62"/>
      <c r="BJ75" s="62"/>
      <c r="BK75" s="54" t="str">
        <f>IF(Table_Styles[[#This Row],[Width]]&lt;&gt;"",Table_Styles[[#This Row],[Width]],IF(Table_Styles[[#This Row],[Width Default]]&lt;&gt;"",Table_Styles[[#This Row],[Width Default]],""))</f>
        <v/>
      </c>
      <c r="BL75" s="62"/>
      <c r="BM75" s="62"/>
      <c r="BN75" s="54" t="str">
        <f>IF(Table_Styles[[#This Row],[Height]]&lt;&gt;"",Table_Styles[[#This Row],[Height]],IF(Table_Styles[[#This Row],[Height Default]]&lt;&gt;"",Table_Styles[[#This Row],[Height Default]],""))</f>
        <v/>
      </c>
      <c r="BO75" s="54"/>
      <c r="BP75" s="54"/>
      <c r="BQ75" s="54" t="str">
        <f>IF(Table_Styles[[#This Row],[Top]]&lt;&gt;"",Table_Styles[[#This Row],[Top]],IF(Table_Styles[[#This Row],[Top Default]]&lt;&gt;"",Table_Styles[[#This Row],[Top Default]],""))</f>
        <v/>
      </c>
      <c r="BR75" s="54"/>
      <c r="BS75" s="54"/>
      <c r="BT75" s="54" t="str">
        <f>IF(Table_Styles[[#This Row],[Right]]&lt;&gt;"",Table_Styles[[#This Row],[Right]],IF(Table_Styles[[#This Row],[Right Default]]&lt;&gt;"",Table_Styles[[#This Row],[Right Default]],""))</f>
        <v/>
      </c>
      <c r="BU75" s="54"/>
      <c r="BV75" s="54"/>
      <c r="BW75" s="54" t="str">
        <f>IF(Table_Styles[[#This Row],[Bottom]]&lt;&gt;"",Table_Styles[[#This Row],[Bottom]],IF(Table_Styles[[#This Row],[Bottom Default]]&lt;&gt;"",Table_Styles[[#This Row],[Bottom Default]],""))</f>
        <v/>
      </c>
      <c r="BX75" s="54"/>
      <c r="BY75" s="54"/>
      <c r="BZ75" s="54" t="str">
        <f>IF(Table_Styles[[#This Row],[Left]]&lt;&gt;"",Table_Styles[[#This Row],[Left]],IF(Table_Styles[[#This Row],[Left Default]]&lt;&gt;"",Table_Styles[[#This Row],[Left Default]],""))</f>
        <v/>
      </c>
      <c r="CA75" s="62"/>
      <c r="CB75" s="54" t="str">
        <f>IF(AND(Table_Styles[[#This Row],[Selector]]&lt;&gt;"",Table_Styles[[#This Row],[Font Family Used]]&lt;&gt;"",Table_Styles[[#This Row],[Font Weight Used]]&lt;&gt;""),Table_Styles[[#This Row],[Font Family Used]]&amp;" "&amp;Table_Styles[[#This Row],[Font Weight Used]],"")</f>
        <v/>
      </c>
      <c r="CC75" s="54" t="str">
        <f ca="1">IF(AND(Table_Styles[[#This Row],[Selector]],COUNTIF(OFFSET(CC:CC,0,0,ROW()-1,1),"="&amp;Table_Styles[[#This Row],[Font]])=0),Table_Styles[[#This Row],[Font]],"")</f>
        <v/>
      </c>
      <c r="CD75" s="54" t="str">
        <f ca="1">IF(Table_Styles[[#This Row],[Unique Font]]&lt;&gt;"",
"{""fontFamily"":"""&amp;Table_Styles[[#This Row],[Font Family Used]]&amp;""",""fontWeight"":"&amp;Table_Styles[[#This Row],[Font Weight Used]]&amp;"}","")</f>
        <v/>
      </c>
      <c r="CE75"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5" s="54" t="str">
        <f>IF(AND(Table_Styles[[#This Row],[Selector]]&lt;&gt;"", Table_Styles[[#This Row],[Config Properties]]&lt;&gt;""),
Table_Styles[[#This Row],[Selector]]&amp;" { "&amp;Table_Styles[[#This Row],[Config Properties]]&amp;" }","")</f>
        <v/>
      </c>
      <c r="CG75" s="54" t="str">
        <f xml:space="preserve">
SUBSTITUTE(SUBSTITUTE(SUBSTITUTE(SUBSTITUTE(SUBSTITUTE(SUBSTITUTE(SUBSTITUTE(SUBSTITUTE(Table_Styles[[#This Row],[Config]],
" {","{"),
"{ ","{"),
" }","}"),
"} ","}"),
" ,",","),
", ",","),
" :",":"),
": ",":")</f>
        <v/>
      </c>
    </row>
    <row r="76" spans="2:85" ht="21" customHeight="1">
      <c r="B76" s="91" t="s">
        <v>32</v>
      </c>
      <c r="C76" s="91" t="s">
        <v>657</v>
      </c>
      <c r="D76" s="34"/>
      <c r="E76" s="34"/>
      <c r="F76" s="15" t="str">
        <f>IF(Table_Styles[[#This Row],[Font Family]]&lt;&gt;"",Table_Styles[[#This Row],[Font Family]],IF(Table_Styles[[#This Row],[Font Family Default]]&lt;&gt;"",Table_Styles[[#This Row],[Font Family Default]],""))</f>
        <v/>
      </c>
      <c r="G76" s="34"/>
      <c r="H76" s="36" t="s">
        <v>546</v>
      </c>
      <c r="I76" s="15" t="str">
        <f>IF(Table_Styles[[#This Row],[Font Size]]&lt;&gt;"",Table_Styles[[#This Row],[Font Size]],IF(Table_Styles[[#This Row],[Font Size Default]]&lt;&gt;"",Table_Styles[[#This Row],[Font Size Default]],""))</f>
        <v>14px</v>
      </c>
      <c r="J76" s="34"/>
      <c r="K76" s="34"/>
      <c r="L76" s="15" t="str">
        <f>IF(Table_Styles[[#This Row],[Font Weight]]&lt;&gt;"",Table_Styles[[#This Row],[Font Weight]],IF(Table_Styles[[#This Row],[Font Weight Default]]&lt;&gt;"",Table_Styles[[#This Row],[Font Weight Default]],""))</f>
        <v/>
      </c>
      <c r="M76" s="34"/>
      <c r="N76" s="87" t="str">
        <f>Colour_Accent_2</f>
        <v>#006ac6</v>
      </c>
      <c r="O76" s="15" t="str">
        <f>IF(Table_Styles[[#This Row],[Colour]]&lt;&gt;"",Table_Styles[[#This Row],[Colour]],IF(Table_Styles[[#This Row],[Colour Default]]&lt;&gt;"",Table_Styles[[#This Row],[Colour Default]],""))</f>
        <v>#006ac6</v>
      </c>
      <c r="P76" s="34"/>
      <c r="Q76" s="34"/>
      <c r="R76" s="15" t="str">
        <f>IF(Table_Styles[[#This Row],[Background]]&lt;&gt;"",Table_Styles[[#This Row],[Background]],IF(Table_Styles[[#This Row],[Background Default]]&lt;&gt;"",Table_Styles[[#This Row],[Background Default]],""))</f>
        <v/>
      </c>
      <c r="S76" s="34"/>
      <c r="T76" s="36"/>
      <c r="U76" s="15" t="str">
        <f>IF(Table_Styles[[#This Row],[Border]]&lt;&gt;"",Table_Styles[[#This Row],[Border]],IF(Table_Styles[[#This Row],[Border Default]]&lt;&gt;"",Table_Styles[[#This Row],[Border Default]],""))</f>
        <v/>
      </c>
      <c r="V76" s="34"/>
      <c r="W76" s="34"/>
      <c r="X76" s="15" t="str">
        <f>IF(Table_Styles[[#This Row],[Border Radius]]&lt;&gt;"",Table_Styles[[#This Row],[Border Radius]],IF(Table_Styles[[#This Row],[Border Radius Default]]&lt;&gt;"",Table_Styles[[#This Row],[Border Radius Default]],""))</f>
        <v/>
      </c>
      <c r="Y76" s="34"/>
      <c r="Z76" s="34"/>
      <c r="AA76" s="15" t="str">
        <f>IF(Table_Styles[[#This Row],[MT]]&lt;&gt;"",Table_Styles[[#This Row],[MT]],IF(Table_Styles[[#This Row],[MT Default]]&lt;&gt;"",Table_Styles[[#This Row],[MT Default]],""))</f>
        <v/>
      </c>
      <c r="AB76" s="34"/>
      <c r="AC76" s="34"/>
      <c r="AD76" s="15" t="str">
        <f>IF(Table_Styles[[#This Row],[MR]]&lt;&gt;"",Table_Styles[[#This Row],[MR]],IF(Table_Styles[[#This Row],[MR Default]]&lt;&gt;"",Table_Styles[[#This Row],[MR Default]],""))</f>
        <v/>
      </c>
      <c r="AE76" s="34"/>
      <c r="AF76" s="34"/>
      <c r="AG76" s="15" t="str">
        <f>IF(Table_Styles[[#This Row],[MB]]&lt;&gt;"",Table_Styles[[#This Row],[MB]],IF(Table_Styles[[#This Row],[MB Default]]&lt;&gt;"",Table_Styles[[#This Row],[MB Default]],""))</f>
        <v/>
      </c>
      <c r="AH76" s="34"/>
      <c r="AI76" s="87"/>
      <c r="AJ76" s="15" t="str">
        <f>IF(Table_Styles[[#This Row],[ML]]&lt;&gt;"",Table_Styles[[#This Row],[ML]],IF(Table_Styles[[#This Row],[ML Default]]&lt;&gt;"",Table_Styles[[#This Row],[ML Default]],""))</f>
        <v/>
      </c>
      <c r="AK76" s="34"/>
      <c r="AL76" s="34"/>
      <c r="AM76" s="15" t="str">
        <f>IF(Table_Styles[[#This Row],[PT]]&lt;&gt;"",Table_Styles[[#This Row],[PT]],IF(Table_Styles[[#This Row],[PT Default]]&lt;&gt;"",Table_Styles[[#This Row],[PT Default]],""))</f>
        <v/>
      </c>
      <c r="AN76" s="34"/>
      <c r="AO76" s="34"/>
      <c r="AP76" s="15" t="str">
        <f>IF(Table_Styles[[#This Row],[PR]]&lt;&gt;"",Table_Styles[[#This Row],[PR]],IF(Table_Styles[[#This Row],[PR Default]]&lt;&gt;"",Table_Styles[[#This Row],[PR Default]],""))</f>
        <v/>
      </c>
      <c r="AQ76" s="34"/>
      <c r="AR76" s="34"/>
      <c r="AS76" s="15" t="str">
        <f>IF(Table_Styles[[#This Row],[PB]]&lt;&gt;"",Table_Styles[[#This Row],[PB]],IF(Table_Styles[[#This Row],[PB Default]]&lt;&gt;"",Table_Styles[[#This Row],[PB Default]],""))</f>
        <v/>
      </c>
      <c r="AT76" s="34"/>
      <c r="AU76" s="34"/>
      <c r="AV76" s="15" t="str">
        <f>IF(Table_Styles[[#This Row],[PL]]&lt;&gt;"",Table_Styles[[#This Row],[PL]],IF(Table_Styles[[#This Row],[PL Default]]&lt;&gt;"",Table_Styles[[#This Row],[PL Default]],""))</f>
        <v/>
      </c>
      <c r="AW76" s="34"/>
      <c r="AX76" s="34"/>
      <c r="AY76" s="15" t="str">
        <f>IF(Table_Styles[[#This Row],[BT]]&lt;&gt;"",Table_Styles[[#This Row],[BT]],IF(Table_Styles[[#This Row],[BT Default]]&lt;&gt;"",Table_Styles[[#This Row],[BT Default]],""))</f>
        <v/>
      </c>
      <c r="AZ76" s="34"/>
      <c r="BA76" s="34"/>
      <c r="BB76" s="15" t="str">
        <f>IF(Table_Styles[[#This Row],[BR]]&lt;&gt;"",Table_Styles[[#This Row],[BR]],IF(Table_Styles[[#This Row],[BR Default]]&lt;&gt;"",Table_Styles[[#This Row],[BR Default]],""))</f>
        <v/>
      </c>
      <c r="BC76" s="34"/>
      <c r="BD76" s="34"/>
      <c r="BE76" s="15" t="str">
        <f>IF(Table_Styles[[#This Row],[BB]]&lt;&gt;"",Table_Styles[[#This Row],[BB]],IF(Table_Styles[[#This Row],[BB Default]]&lt;&gt;"",Table_Styles[[#This Row],[BB Default]],""))</f>
        <v/>
      </c>
      <c r="BF76" s="34"/>
      <c r="BG76" s="34"/>
      <c r="BH76" s="15" t="str">
        <f>IF(Table_Styles[[#This Row],[BL]]&lt;&gt;"",Table_Styles[[#This Row],[BL]],IF(Table_Styles[[#This Row],[BL Default]]&lt;&gt;"",Table_Styles[[#This Row],[BL Default]],""))</f>
        <v/>
      </c>
      <c r="BI76" s="34"/>
      <c r="BJ76" s="34"/>
      <c r="BK76" s="15" t="str">
        <f>IF(Table_Styles[[#This Row],[Width]]&lt;&gt;"",Table_Styles[[#This Row],[Width]],IF(Table_Styles[[#This Row],[Width Default]]&lt;&gt;"",Table_Styles[[#This Row],[Width Default]],""))</f>
        <v/>
      </c>
      <c r="BL76" s="34"/>
      <c r="BM76" s="34"/>
      <c r="BN76" s="15" t="str">
        <f>IF(Table_Styles[[#This Row],[Height]]&lt;&gt;"",Table_Styles[[#This Row],[Height]],IF(Table_Styles[[#This Row],[Height Default]]&lt;&gt;"",Table_Styles[[#This Row],[Height Default]],""))</f>
        <v/>
      </c>
      <c r="BO76" s="15"/>
      <c r="BP76" s="15"/>
      <c r="BQ76" s="15" t="str">
        <f>IF(Table_Styles[[#This Row],[Top]]&lt;&gt;"",Table_Styles[[#This Row],[Top]],IF(Table_Styles[[#This Row],[Top Default]]&lt;&gt;"",Table_Styles[[#This Row],[Top Default]],""))</f>
        <v/>
      </c>
      <c r="BR76" s="15"/>
      <c r="BS76" s="15"/>
      <c r="BT76" s="15" t="str">
        <f>IF(Table_Styles[[#This Row],[Right]]&lt;&gt;"",Table_Styles[[#This Row],[Right]],IF(Table_Styles[[#This Row],[Right Default]]&lt;&gt;"",Table_Styles[[#This Row],[Right Default]],""))</f>
        <v/>
      </c>
      <c r="BU76" s="15"/>
      <c r="BV76" s="15"/>
      <c r="BW76" s="15" t="str">
        <f>IF(Table_Styles[[#This Row],[Bottom]]&lt;&gt;"",Table_Styles[[#This Row],[Bottom]],IF(Table_Styles[[#This Row],[Bottom Default]]&lt;&gt;"",Table_Styles[[#This Row],[Bottom Default]],""))</f>
        <v/>
      </c>
      <c r="BX76" s="15"/>
      <c r="BY76" s="15"/>
      <c r="BZ76" s="15" t="str">
        <f>IF(Table_Styles[[#This Row],[Left]]&lt;&gt;"",Table_Styles[[#This Row],[Left]],IF(Table_Styles[[#This Row],[Left Default]]&lt;&gt;"",Table_Styles[[#This Row],[Left Default]],""))</f>
        <v/>
      </c>
      <c r="CA76" s="34"/>
      <c r="CB76" s="17" t="str">
        <f>IF(AND(Table_Styles[[#This Row],[Selector]]&lt;&gt;"",Table_Styles[[#This Row],[Font Family Used]]&lt;&gt;"",Table_Styles[[#This Row],[Font Weight Used]]&lt;&gt;""),Table_Styles[[#This Row],[Font Family Used]]&amp;" "&amp;Table_Styles[[#This Row],[Font Weight Used]],"")</f>
        <v/>
      </c>
      <c r="CC76" s="17" t="str">
        <f ca="1">IF(AND(Table_Styles[[#This Row],[Selector]],COUNTIF(OFFSET(CC:CC,0,0,ROW()-1,1),"="&amp;Table_Styles[[#This Row],[Font]])=0),Table_Styles[[#This Row],[Font]],"")</f>
        <v/>
      </c>
      <c r="CD76" s="17" t="str">
        <f ca="1">IF(Table_Styles[[#This Row],[Unique Font]]&lt;&gt;"",
"{""fontFamily"":"""&amp;Table_Styles[[#This Row],[Font Family Used]]&amp;""",""fontWeight"":"&amp;Table_Styles[[#This Row],[Font Weight Used]]&amp;"}","")</f>
        <v/>
      </c>
      <c r="CE7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#006ac6</v>
      </c>
      <c r="CF76" s="17" t="str">
        <f>IF(AND(Table_Styles[[#This Row],[Selector]]&lt;&gt;"", Table_Styles[[#This Row],[Config Properties]]&lt;&gt;""),
Table_Styles[[#This Row],[Selector]]&amp;" { "&amp;Table_Styles[[#This Row],[Config Properties]]&amp;" }","")</f>
        <v>.tooltip-icon { font-size: 14px;color: #006ac6 }</v>
      </c>
      <c r="CG76" s="17" t="str">
        <f xml:space="preserve">
SUBSTITUTE(SUBSTITUTE(SUBSTITUTE(SUBSTITUTE(SUBSTITUTE(SUBSTITUTE(SUBSTITUTE(SUBSTITUTE(Table_Styles[[#This Row],[Config]],
" {","{"),
"{ ","{"),
" }","}"),
"} ","}"),
" ,",","),
", ",","),
" :",":"),
": ",":")</f>
        <v>.tooltip-icon{font-size:14px;color:#006ac6}</v>
      </c>
    </row>
    <row r="77" spans="2:85" ht="21" customHeight="1">
      <c r="B77" s="91" t="s">
        <v>625</v>
      </c>
      <c r="C77" s="91" t="s">
        <v>658</v>
      </c>
      <c r="D77" s="34"/>
      <c r="E77" s="34"/>
      <c r="F77" s="15" t="str">
        <f>IF(Table_Styles[[#This Row],[Font Family]]&lt;&gt;"",Table_Styles[[#This Row],[Font Family]],IF(Table_Styles[[#This Row],[Font Family Default]]&lt;&gt;"",Table_Styles[[#This Row],[Font Family Default]],""))</f>
        <v/>
      </c>
      <c r="G77" s="34"/>
      <c r="H77" s="36"/>
      <c r="I77" s="15" t="str">
        <f>IF(Table_Styles[[#This Row],[Font Size]]&lt;&gt;"",Table_Styles[[#This Row],[Font Size]],IF(Table_Styles[[#This Row],[Font Size Default]]&lt;&gt;"",Table_Styles[[#This Row],[Font Size Default]],""))</f>
        <v/>
      </c>
      <c r="J77" s="34"/>
      <c r="K77" s="34"/>
      <c r="L77" s="15" t="str">
        <f>IF(Table_Styles[[#This Row],[Font Weight]]&lt;&gt;"",Table_Styles[[#This Row],[Font Weight]],IF(Table_Styles[[#This Row],[Font Weight Default]]&lt;&gt;"",Table_Styles[[#This Row],[Font Weight Default]],""))</f>
        <v/>
      </c>
      <c r="M77" s="34"/>
      <c r="N77" s="34"/>
      <c r="O77" s="15" t="str">
        <f>IF(Table_Styles[[#This Row],[Colour]]&lt;&gt;"",Table_Styles[[#This Row],[Colour]],IF(Table_Styles[[#This Row],[Colour Default]]&lt;&gt;"",Table_Styles[[#This Row],[Colour Default]],""))</f>
        <v/>
      </c>
      <c r="P77" s="34"/>
      <c r="Q77" s="34" t="str">
        <f>Colour_Background_1</f>
        <v>#FFFFFF</v>
      </c>
      <c r="R77" s="15" t="str">
        <f>IF(Table_Styles[[#This Row],[Background]]&lt;&gt;"",Table_Styles[[#This Row],[Background]],IF(Table_Styles[[#This Row],[Background Default]]&lt;&gt;"",Table_Styles[[#This Row],[Background Default]],""))</f>
        <v>#FFFFFF</v>
      </c>
      <c r="S77" s="34"/>
      <c r="T77" s="34" t="s">
        <v>554</v>
      </c>
      <c r="U77" s="15" t="str">
        <f>IF(Table_Styles[[#This Row],[Border]]&lt;&gt;"",Table_Styles[[#This Row],[Border]],IF(Table_Styles[[#This Row],[Border Default]]&lt;&gt;"",Table_Styles[[#This Row],[Border Default]],""))</f>
        <v>none</v>
      </c>
      <c r="V77" s="34"/>
      <c r="W77" s="34">
        <f>Settings_Styling_Other_Default_Border_Radius</f>
        <v>0</v>
      </c>
      <c r="X77" s="15">
        <f>IF(Table_Styles[[#This Row],[Border Radius]]&lt;&gt;"",Table_Styles[[#This Row],[Border Radius]],IF(Table_Styles[[#This Row],[Border Radius Default]]&lt;&gt;"",Table_Styles[[#This Row],[Border Radius Default]],""))</f>
        <v>0</v>
      </c>
      <c r="Y77" s="34"/>
      <c r="Z77" s="34"/>
      <c r="AA77" s="15" t="str">
        <f>IF(Table_Styles[[#This Row],[MT]]&lt;&gt;"",Table_Styles[[#This Row],[MT]],IF(Table_Styles[[#This Row],[MT Default]]&lt;&gt;"",Table_Styles[[#This Row],[MT Default]],""))</f>
        <v/>
      </c>
      <c r="AB77" s="34"/>
      <c r="AC77" s="34"/>
      <c r="AD77" s="15" t="str">
        <f>IF(Table_Styles[[#This Row],[MR]]&lt;&gt;"",Table_Styles[[#This Row],[MR]],IF(Table_Styles[[#This Row],[MR Default]]&lt;&gt;"",Table_Styles[[#This Row],[MR Default]],""))</f>
        <v/>
      </c>
      <c r="AE77" s="34"/>
      <c r="AF77" s="34"/>
      <c r="AG77" s="15" t="str">
        <f>IF(Table_Styles[[#This Row],[MB]]&lt;&gt;"",Table_Styles[[#This Row],[MB]],IF(Table_Styles[[#This Row],[MB Default]]&lt;&gt;"",Table_Styles[[#This Row],[MB Default]],""))</f>
        <v/>
      </c>
      <c r="AH77" s="34"/>
      <c r="AI77" s="34"/>
      <c r="AJ77" s="15" t="str">
        <f>IF(Table_Styles[[#This Row],[ML]]&lt;&gt;"",Table_Styles[[#This Row],[ML]],IF(Table_Styles[[#This Row],[ML Default]]&lt;&gt;"",Table_Styles[[#This Row],[ML Default]],""))</f>
        <v/>
      </c>
      <c r="AK77" s="34"/>
      <c r="AL77" s="87" t="s">
        <v>659</v>
      </c>
      <c r="AM77" s="15" t="str">
        <f>IF(Table_Styles[[#This Row],[PT]]&lt;&gt;"",Table_Styles[[#This Row],[PT]],IF(Table_Styles[[#This Row],[PT Default]]&lt;&gt;"",Table_Styles[[#This Row],[PT Default]],""))</f>
        <v>6px</v>
      </c>
      <c r="AN77" s="34"/>
      <c r="AO77" s="87" t="s">
        <v>659</v>
      </c>
      <c r="AP77" s="15" t="str">
        <f>IF(Table_Styles[[#This Row],[PR]]&lt;&gt;"",Table_Styles[[#This Row],[PR]],IF(Table_Styles[[#This Row],[PR Default]]&lt;&gt;"",Table_Styles[[#This Row],[PR Default]],""))</f>
        <v>6px</v>
      </c>
      <c r="AQ77" s="34"/>
      <c r="AR77" s="87" t="s">
        <v>659</v>
      </c>
      <c r="AS77" s="15" t="str">
        <f>IF(Table_Styles[[#This Row],[PB]]&lt;&gt;"",Table_Styles[[#This Row],[PB]],IF(Table_Styles[[#This Row],[PB Default]]&lt;&gt;"",Table_Styles[[#This Row],[PB Default]],""))</f>
        <v>6px</v>
      </c>
      <c r="AT77" s="34"/>
      <c r="AU77" s="87" t="s">
        <v>659</v>
      </c>
      <c r="AV77" s="15" t="str">
        <f>IF(Table_Styles[[#This Row],[PL]]&lt;&gt;"",Table_Styles[[#This Row],[PL]],IF(Table_Styles[[#This Row],[PL Default]]&lt;&gt;"",Table_Styles[[#This Row],[PL Default]],""))</f>
        <v>6px</v>
      </c>
      <c r="AW77" s="34"/>
      <c r="AX77" s="34"/>
      <c r="AY77" s="15" t="str">
        <f>IF(Table_Styles[[#This Row],[BT]]&lt;&gt;"",Table_Styles[[#This Row],[BT]],IF(Table_Styles[[#This Row],[BT Default]]&lt;&gt;"",Table_Styles[[#This Row],[BT Default]],""))</f>
        <v/>
      </c>
      <c r="AZ77" s="34"/>
      <c r="BA77" s="34"/>
      <c r="BB77" s="15" t="str">
        <f>IF(Table_Styles[[#This Row],[BR]]&lt;&gt;"",Table_Styles[[#This Row],[BR]],IF(Table_Styles[[#This Row],[BR Default]]&lt;&gt;"",Table_Styles[[#This Row],[BR Default]],""))</f>
        <v/>
      </c>
      <c r="BC77" s="34"/>
      <c r="BD77" s="34"/>
      <c r="BE77" s="15" t="str">
        <f>IF(Table_Styles[[#This Row],[BB]]&lt;&gt;"",Table_Styles[[#This Row],[BB]],IF(Table_Styles[[#This Row],[BB Default]]&lt;&gt;"",Table_Styles[[#This Row],[BB Default]],""))</f>
        <v/>
      </c>
      <c r="BF77" s="34"/>
      <c r="BG77" s="34"/>
      <c r="BH77" s="15" t="str">
        <f>IF(Table_Styles[[#This Row],[BL]]&lt;&gt;"",Table_Styles[[#This Row],[BL]],IF(Table_Styles[[#This Row],[BL Default]]&lt;&gt;"",Table_Styles[[#This Row],[BL Default]],""))</f>
        <v/>
      </c>
      <c r="BI77" s="34"/>
      <c r="BJ77" s="34"/>
      <c r="BK77" s="15" t="str">
        <f>IF(Table_Styles[[#This Row],[Width]]&lt;&gt;"",Table_Styles[[#This Row],[Width]],IF(Table_Styles[[#This Row],[Width Default]]&lt;&gt;"",Table_Styles[[#This Row],[Width Default]],""))</f>
        <v/>
      </c>
      <c r="BL77" s="34"/>
      <c r="BM77" s="34"/>
      <c r="BN77" s="15" t="str">
        <f>IF(Table_Styles[[#This Row],[Height]]&lt;&gt;"",Table_Styles[[#This Row],[Height]],IF(Table_Styles[[#This Row],[Height Default]]&lt;&gt;"",Table_Styles[[#This Row],[Height Default]],""))</f>
        <v/>
      </c>
      <c r="BO77" s="15"/>
      <c r="BP77" s="15"/>
      <c r="BQ77" s="15" t="str">
        <f>IF(Table_Styles[[#This Row],[Top]]&lt;&gt;"",Table_Styles[[#This Row],[Top]],IF(Table_Styles[[#This Row],[Top Default]]&lt;&gt;"",Table_Styles[[#This Row],[Top Default]],""))</f>
        <v/>
      </c>
      <c r="BR77" s="15"/>
      <c r="BS77" s="15"/>
      <c r="BT77" s="15" t="str">
        <f>IF(Table_Styles[[#This Row],[Right]]&lt;&gt;"",Table_Styles[[#This Row],[Right]],IF(Table_Styles[[#This Row],[Right Default]]&lt;&gt;"",Table_Styles[[#This Row],[Right Default]],""))</f>
        <v/>
      </c>
      <c r="BU77" s="15"/>
      <c r="BV77" s="15"/>
      <c r="BW77" s="15" t="str">
        <f>IF(Table_Styles[[#This Row],[Bottom]]&lt;&gt;"",Table_Styles[[#This Row],[Bottom]],IF(Table_Styles[[#This Row],[Bottom Default]]&lt;&gt;"",Table_Styles[[#This Row],[Bottom Default]],""))</f>
        <v/>
      </c>
      <c r="BX77" s="15"/>
      <c r="BY77" s="15"/>
      <c r="BZ77" s="15" t="str">
        <f>IF(Table_Styles[[#This Row],[Left]]&lt;&gt;"",Table_Styles[[#This Row],[Left]],IF(Table_Styles[[#This Row],[Left Default]]&lt;&gt;"",Table_Styles[[#This Row],[Left Default]],""))</f>
        <v/>
      </c>
      <c r="CA77" s="34"/>
      <c r="CB77" s="17" t="str">
        <f>IF(AND(Table_Styles[[#This Row],[Selector]]&lt;&gt;"",Table_Styles[[#This Row],[Font Family Used]]&lt;&gt;"",Table_Styles[[#This Row],[Font Weight Used]]&lt;&gt;""),Table_Styles[[#This Row],[Font Family Used]]&amp;" "&amp;Table_Styles[[#This Row],[Font Weight Used]],"")</f>
        <v/>
      </c>
      <c r="CC77" s="17" t="str">
        <f ca="1">IF(AND(Table_Styles[[#This Row],[Selector]],COUNTIF(OFFSET(CC:CC,0,0,ROW()-1,1),"="&amp;Table_Styles[[#This Row],[Font]])=0),Table_Styles[[#This Row],[Font]],"")</f>
        <v/>
      </c>
      <c r="CD77" s="17" t="str">
        <f ca="1">IF(Table_Styles[[#This Row],[Unique Font]]&lt;&gt;"",
"{""fontFamily"":"""&amp;Table_Styles[[#This Row],[Font Family Used]]&amp;""",""fontWeight"":"&amp;Table_Styles[[#This Row],[Font Weight Used]]&amp;"}","")</f>
        <v/>
      </c>
      <c r="CE7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77" s="17"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77" s="17" t="str">
        <f xml:space="preserve">
SUBSTITUTE(SUBSTITUTE(SUBSTITUTE(SUBSTITUTE(SUBSTITUTE(SUBSTITUTE(SUBSTITUTE(SUBSTITUTE(Table_Styles[[#This Row],[Config]],
" {","{"),
"{ ","{"),
" }","}"),
"} ","}"),
" ,",","),
", ",","),
" :",":"),
": ",":")</f>
        <v>.popover{background:#FFFFFF;border:none;border-radius:0;padding-top:6px;padding-right:6px;padding-bottom:6px;padding-left:6px}</v>
      </c>
    </row>
    <row r="78" spans="2:85" ht="21" customHeight="1">
      <c r="B78" s="91" t="s">
        <v>2</v>
      </c>
      <c r="C78" s="91" t="s">
        <v>660</v>
      </c>
      <c r="D78" s="34"/>
      <c r="E78" s="34" t="str">
        <f>Settings_Styling_Font_Labels</f>
        <v>Arvo</v>
      </c>
      <c r="F78" s="15" t="str">
        <f>IF(Table_Styles[[#This Row],[Font Family]]&lt;&gt;"",Table_Styles[[#This Row],[Font Family]],IF(Table_Styles[[#This Row],[Font Family Default]]&lt;&gt;"",Table_Styles[[#This Row],[Font Family Default]],""))</f>
        <v>Arvo</v>
      </c>
      <c r="G78" s="34"/>
      <c r="H78" s="36" t="s">
        <v>546</v>
      </c>
      <c r="I78" s="15" t="str">
        <f>IF(Table_Styles[[#This Row],[Font Size]]&lt;&gt;"",Table_Styles[[#This Row],[Font Size]],IF(Table_Styles[[#This Row],[Font Size Default]]&lt;&gt;"",Table_Styles[[#This Row],[Font Size Default]],""))</f>
        <v>14px</v>
      </c>
      <c r="J78" s="34"/>
      <c r="K78" s="34">
        <f>Settings_Styling_Font_Weight_Labels</f>
        <v>700</v>
      </c>
      <c r="L78" s="15">
        <f>IF(Table_Styles[[#This Row],[Font Weight]]&lt;&gt;"",Table_Styles[[#This Row],[Font Weight]],IF(Table_Styles[[#This Row],[Font Weight Default]]&lt;&gt;"",Table_Styles[[#This Row],[Font Weight Default]],""))</f>
        <v>700</v>
      </c>
      <c r="M78" s="34"/>
      <c r="N78" s="34" t="str">
        <f>Colour_Foreground_1</f>
        <v>#65686b</v>
      </c>
      <c r="O78" s="15" t="str">
        <f>IF(Table_Styles[[#This Row],[Colour]]&lt;&gt;"",Table_Styles[[#This Row],[Colour]],IF(Table_Styles[[#This Row],[Colour Default]]&lt;&gt;"",Table_Styles[[#This Row],[Colour Default]],""))</f>
        <v>#65686b</v>
      </c>
      <c r="P78" s="34"/>
      <c r="Q78" s="36" t="str">
        <f>Colour_Background_2</f>
        <v>#f3f3f3</v>
      </c>
      <c r="R78" s="15" t="str">
        <f>IF(Table_Styles[[#This Row],[Background]]&lt;&gt;"",Table_Styles[[#This Row],[Background]],IF(Table_Styles[[#This Row],[Background Default]]&lt;&gt;"",Table_Styles[[#This Row],[Background Default]],""))</f>
        <v>#f3f3f3</v>
      </c>
      <c r="S78" s="34"/>
      <c r="T78" s="36" t="s">
        <v>554</v>
      </c>
      <c r="U78" s="15" t="str">
        <f>IF(Table_Styles[[#This Row],[Border]]&lt;&gt;"",Table_Styles[[#This Row],[Border]],IF(Table_Styles[[#This Row],[Border Default]]&lt;&gt;"",Table_Styles[[#This Row],[Border Default]],""))</f>
        <v>none</v>
      </c>
      <c r="V78" s="34"/>
      <c r="W78" s="34">
        <f>Settings_Styling_Other_Default_Border_Radius</f>
        <v>0</v>
      </c>
      <c r="X78" s="15">
        <f>IF(Table_Styles[[#This Row],[Border Radius]]&lt;&gt;"",Table_Styles[[#This Row],[Border Radius]],IF(Table_Styles[[#This Row],[Border Radius Default]]&lt;&gt;"",Table_Styles[[#This Row],[Border Radius Default]],""))</f>
        <v>0</v>
      </c>
      <c r="Y78" s="34"/>
      <c r="Z78" s="34"/>
      <c r="AA78" s="15" t="str">
        <f>IF(Table_Styles[[#This Row],[MT]]&lt;&gt;"",Table_Styles[[#This Row],[MT]],IF(Table_Styles[[#This Row],[MT Default]]&lt;&gt;"",Table_Styles[[#This Row],[MT Default]],""))</f>
        <v/>
      </c>
      <c r="AB78" s="34"/>
      <c r="AC78" s="34"/>
      <c r="AD78" s="15" t="str">
        <f>IF(Table_Styles[[#This Row],[MR]]&lt;&gt;"",Table_Styles[[#This Row],[MR]],IF(Table_Styles[[#This Row],[MR Default]]&lt;&gt;"",Table_Styles[[#This Row],[MR Default]],""))</f>
        <v/>
      </c>
      <c r="AE78" s="34"/>
      <c r="AF78" s="34"/>
      <c r="AG78" s="15" t="str">
        <f>IF(Table_Styles[[#This Row],[MB]]&lt;&gt;"",Table_Styles[[#This Row],[MB]],IF(Table_Styles[[#This Row],[MB Default]]&lt;&gt;"",Table_Styles[[#This Row],[MB Default]],""))</f>
        <v/>
      </c>
      <c r="AH78" s="34"/>
      <c r="AI78" s="34"/>
      <c r="AJ78" s="15" t="str">
        <f>IF(Table_Styles[[#This Row],[ML]]&lt;&gt;"",Table_Styles[[#This Row],[ML]],IF(Table_Styles[[#This Row],[ML Default]]&lt;&gt;"",Table_Styles[[#This Row],[ML Default]],""))</f>
        <v/>
      </c>
      <c r="AK78" s="34"/>
      <c r="AL78" s="87" t="s">
        <v>533</v>
      </c>
      <c r="AM78" s="15" t="str">
        <f>IF(Table_Styles[[#This Row],[PT]]&lt;&gt;"",Table_Styles[[#This Row],[PT]],IF(Table_Styles[[#This Row],[PT Default]]&lt;&gt;"",Table_Styles[[#This Row],[PT Default]],""))</f>
        <v>10px</v>
      </c>
      <c r="AN78" s="34"/>
      <c r="AO78" s="87" t="s">
        <v>533</v>
      </c>
      <c r="AP78" s="15" t="str">
        <f>IF(Table_Styles[[#This Row],[PR]]&lt;&gt;"",Table_Styles[[#This Row],[PR]],IF(Table_Styles[[#This Row],[PR Default]]&lt;&gt;"",Table_Styles[[#This Row],[PR Default]],""))</f>
        <v>10px</v>
      </c>
      <c r="AQ78" s="34"/>
      <c r="AR78" s="87" t="s">
        <v>533</v>
      </c>
      <c r="AS78" s="15" t="str">
        <f>IF(Table_Styles[[#This Row],[PB]]&lt;&gt;"",Table_Styles[[#This Row],[PB]],IF(Table_Styles[[#This Row],[PB Default]]&lt;&gt;"",Table_Styles[[#This Row],[PB Default]],""))</f>
        <v>10px</v>
      </c>
      <c r="AT78" s="34"/>
      <c r="AU78" s="87" t="s">
        <v>533</v>
      </c>
      <c r="AV78" s="15" t="str">
        <f>IF(Table_Styles[[#This Row],[PL]]&lt;&gt;"",Table_Styles[[#This Row],[PL]],IF(Table_Styles[[#This Row],[PL Default]]&lt;&gt;"",Table_Styles[[#This Row],[PL Default]],""))</f>
        <v>10px</v>
      </c>
      <c r="AW78" s="34"/>
      <c r="AX78" s="34"/>
      <c r="AY78" s="15" t="str">
        <f>IF(Table_Styles[[#This Row],[BT]]&lt;&gt;"",Table_Styles[[#This Row],[BT]],IF(Table_Styles[[#This Row],[BT Default]]&lt;&gt;"",Table_Styles[[#This Row],[BT Default]],""))</f>
        <v/>
      </c>
      <c r="AZ78" s="34"/>
      <c r="BA78" s="34"/>
      <c r="BB78" s="15" t="str">
        <f>IF(Table_Styles[[#This Row],[BR]]&lt;&gt;"",Table_Styles[[#This Row],[BR]],IF(Table_Styles[[#This Row],[BR Default]]&lt;&gt;"",Table_Styles[[#This Row],[BR Default]],""))</f>
        <v/>
      </c>
      <c r="BC78" s="34"/>
      <c r="BD78" s="34"/>
      <c r="BE78" s="15" t="str">
        <f>IF(Table_Styles[[#This Row],[BB]]&lt;&gt;"",Table_Styles[[#This Row],[BB]],IF(Table_Styles[[#This Row],[BB Default]]&lt;&gt;"",Table_Styles[[#This Row],[BB Default]],""))</f>
        <v/>
      </c>
      <c r="BF78" s="34"/>
      <c r="BG78" s="34"/>
      <c r="BH78" s="15" t="str">
        <f>IF(Table_Styles[[#This Row],[BL]]&lt;&gt;"",Table_Styles[[#This Row],[BL]],IF(Table_Styles[[#This Row],[BL Default]]&lt;&gt;"",Table_Styles[[#This Row],[BL Default]],""))</f>
        <v/>
      </c>
      <c r="BI78" s="34"/>
      <c r="BJ78" s="34"/>
      <c r="BK78" s="15" t="str">
        <f>IF(Table_Styles[[#This Row],[Width]]&lt;&gt;"",Table_Styles[[#This Row],[Width]],IF(Table_Styles[[#This Row],[Width Default]]&lt;&gt;"",Table_Styles[[#This Row],[Width Default]],""))</f>
        <v/>
      </c>
      <c r="BL78" s="34"/>
      <c r="BM78" s="34"/>
      <c r="BN78" s="15" t="str">
        <f>IF(Table_Styles[[#This Row],[Height]]&lt;&gt;"",Table_Styles[[#This Row],[Height]],IF(Table_Styles[[#This Row],[Height Default]]&lt;&gt;"",Table_Styles[[#This Row],[Height Default]],""))</f>
        <v/>
      </c>
      <c r="BO78" s="15"/>
      <c r="BP78" s="15"/>
      <c r="BQ78" s="15" t="str">
        <f>IF(Table_Styles[[#This Row],[Top]]&lt;&gt;"",Table_Styles[[#This Row],[Top]],IF(Table_Styles[[#This Row],[Top Default]]&lt;&gt;"",Table_Styles[[#This Row],[Top Default]],""))</f>
        <v/>
      </c>
      <c r="BR78" s="15"/>
      <c r="BS78" s="15"/>
      <c r="BT78" s="15" t="str">
        <f>IF(Table_Styles[[#This Row],[Right]]&lt;&gt;"",Table_Styles[[#This Row],[Right]],IF(Table_Styles[[#This Row],[Right Default]]&lt;&gt;"",Table_Styles[[#This Row],[Right Default]],""))</f>
        <v/>
      </c>
      <c r="BU78" s="15"/>
      <c r="BV78" s="15"/>
      <c r="BW78" s="15" t="str">
        <f>IF(Table_Styles[[#This Row],[Bottom]]&lt;&gt;"",Table_Styles[[#This Row],[Bottom]],IF(Table_Styles[[#This Row],[Bottom Default]]&lt;&gt;"",Table_Styles[[#This Row],[Bottom Default]],""))</f>
        <v/>
      </c>
      <c r="BX78" s="15"/>
      <c r="BY78" s="15"/>
      <c r="BZ78" s="15" t="str">
        <f>IF(Table_Styles[[#This Row],[Left]]&lt;&gt;"",Table_Styles[[#This Row],[Left]],IF(Table_Styles[[#This Row],[Left Default]]&lt;&gt;"",Table_Styles[[#This Row],[Left Default]],""))</f>
        <v/>
      </c>
      <c r="CA78" s="34"/>
      <c r="CB78" s="17" t="str">
        <f>IF(AND(Table_Styles[[#This Row],[Selector]]&lt;&gt;"",Table_Styles[[#This Row],[Font Family Used]]&lt;&gt;"",Table_Styles[[#This Row],[Font Weight Used]]&lt;&gt;""),Table_Styles[[#This Row],[Font Family Used]]&amp;" "&amp;Table_Styles[[#This Row],[Font Weight Used]],"")</f>
        <v>Arvo 700</v>
      </c>
      <c r="CC78" s="17" t="str">
        <f ca="1">IF(AND(Table_Styles[[#This Row],[Selector]],COUNTIF(OFFSET(CC:CC,0,0,ROW()-1,1),"="&amp;Table_Styles[[#This Row],[Font]])=0),Table_Styles[[#This Row],[Font]],"")</f>
        <v/>
      </c>
      <c r="CD78" s="17" t="str">
        <f ca="1">IF(Table_Styles[[#This Row],[Unique Font]]&lt;&gt;"",
"{""fontFamily"":"""&amp;Table_Styles[[#This Row],[Font Family Used]]&amp;""",""fontWeight"":"&amp;Table_Styles[[#This Row],[Font Weight Used]]&amp;"}","")</f>
        <v/>
      </c>
      <c r="CE7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700;color: #65686b;background: #f3f3f3;border: none;border-radius: 0;padding-top: 10px;padding-right: 10px;padding-bottom: 10px;padding-left: 10px</v>
      </c>
      <c r="CF78" s="17" t="str">
        <f>IF(AND(Table_Styles[[#This Row],[Selector]]&lt;&gt;"", Table_Styles[[#This Row],[Config Properties]]&lt;&gt;""),
Table_Styles[[#This Row],[Selector]]&amp;" { "&amp;Table_Styles[[#This Row],[Config Properties]]&amp;" }","")</f>
        <v>.popover-title { font-family: 'Arvo';font-size: 14px;font-weight: 700;color: #65686b;background: #f3f3f3;border: none;border-radius: 0;padding-top: 10px;padding-right: 10px;padding-bottom: 10px;padding-left: 10px }</v>
      </c>
      <c r="CG78" s="17" t="str">
        <f xml:space="preserve">
SUBSTITUTE(SUBSTITUTE(SUBSTITUTE(SUBSTITUTE(SUBSTITUTE(SUBSTITUTE(SUBSTITUTE(SUBSTITUTE(Table_Styles[[#This Row],[Config]],
" {","{"),
"{ ","{"),
" }","}"),
"} ","}"),
" ,",","),
", ",","),
" :",":"),
": ",":")</f>
        <v>.popover-title{font-family:'Arvo';font-size:14px;font-weight:700;color:#65686b;background:#f3f3f3;border:none;border-radius:0;padding-top:10px;padding-right:10px;padding-bottom:10px;padding-left:10px}</v>
      </c>
    </row>
    <row r="79" spans="2:85" ht="21" customHeight="1">
      <c r="B79" s="91" t="s">
        <v>508</v>
      </c>
      <c r="C79" s="91" t="s">
        <v>661</v>
      </c>
      <c r="D79" s="34"/>
      <c r="E79" s="34" t="str">
        <f>Settings_Styling_Font_Body_Text</f>
        <v>Arvo</v>
      </c>
      <c r="F79" s="15" t="str">
        <f>IF(Table_Styles[[#This Row],[Font Family]]&lt;&gt;"",Table_Styles[[#This Row],[Font Family]],IF(Table_Styles[[#This Row],[Font Family Default]]&lt;&gt;"",Table_Styles[[#This Row],[Font Family Default]],""))</f>
        <v>Arvo</v>
      </c>
      <c r="G79" s="34"/>
      <c r="H79" s="36" t="s">
        <v>546</v>
      </c>
      <c r="I79" s="15" t="str">
        <f>IF(Table_Styles[[#This Row],[Font Size]]&lt;&gt;"",Table_Styles[[#This Row],[Font Size]],IF(Table_Styles[[#This Row],[Font Size Default]]&lt;&gt;"",Table_Styles[[#This Row],[Font Size Default]],""))</f>
        <v>14px</v>
      </c>
      <c r="J79" s="34"/>
      <c r="K79" s="34">
        <f>Settings_Styling_Font_Weight_Body_Text</f>
        <v>300</v>
      </c>
      <c r="L79" s="15">
        <f>IF(Table_Styles[[#This Row],[Font Weight]]&lt;&gt;"",Table_Styles[[#This Row],[Font Weight]],IF(Table_Styles[[#This Row],[Font Weight Default]]&lt;&gt;"",Table_Styles[[#This Row],[Font Weight Default]],""))</f>
        <v>300</v>
      </c>
      <c r="M79" s="34"/>
      <c r="N79" s="34" t="str">
        <f>Colour_Foreground_1</f>
        <v>#65686b</v>
      </c>
      <c r="O79" s="15" t="str">
        <f>IF(Table_Styles[[#This Row],[Colour]]&lt;&gt;"",Table_Styles[[#This Row],[Colour]],IF(Table_Styles[[#This Row],[Colour Default]]&lt;&gt;"",Table_Styles[[#This Row],[Colour Default]],""))</f>
        <v>#65686b</v>
      </c>
      <c r="P79" s="34"/>
      <c r="Q79" s="34"/>
      <c r="R79" s="15" t="str">
        <f>IF(Table_Styles[[#This Row],[Background]]&lt;&gt;"",Table_Styles[[#This Row],[Background]],IF(Table_Styles[[#This Row],[Background Default]]&lt;&gt;"",Table_Styles[[#This Row],[Background Default]],""))</f>
        <v/>
      </c>
      <c r="S79" s="34"/>
      <c r="T79" s="36"/>
      <c r="U79" s="15" t="str">
        <f>IF(Table_Styles[[#This Row],[Border]]&lt;&gt;"",Table_Styles[[#This Row],[Border]],IF(Table_Styles[[#This Row],[Border Default]]&lt;&gt;"",Table_Styles[[#This Row],[Border Default]],""))</f>
        <v/>
      </c>
      <c r="V79" s="34"/>
      <c r="W79" s="34"/>
      <c r="X79" s="15" t="str">
        <f>IF(Table_Styles[[#This Row],[Border Radius]]&lt;&gt;"",Table_Styles[[#This Row],[Border Radius]],IF(Table_Styles[[#This Row],[Border Radius Default]]&lt;&gt;"",Table_Styles[[#This Row],[Border Radius Default]],""))</f>
        <v/>
      </c>
      <c r="Y79" s="34"/>
      <c r="Z79" s="34"/>
      <c r="AA79" s="15" t="str">
        <f>IF(Table_Styles[[#This Row],[MT]]&lt;&gt;"",Table_Styles[[#This Row],[MT]],IF(Table_Styles[[#This Row],[MT Default]]&lt;&gt;"",Table_Styles[[#This Row],[MT Default]],""))</f>
        <v/>
      </c>
      <c r="AB79" s="34"/>
      <c r="AC79" s="34"/>
      <c r="AD79" s="15" t="str">
        <f>IF(Table_Styles[[#This Row],[MR]]&lt;&gt;"",Table_Styles[[#This Row],[MR]],IF(Table_Styles[[#This Row],[MR Default]]&lt;&gt;"",Table_Styles[[#This Row],[MR Default]],""))</f>
        <v/>
      </c>
      <c r="AE79" s="34"/>
      <c r="AF79" s="34"/>
      <c r="AG79" s="15" t="str">
        <f>IF(Table_Styles[[#This Row],[MB]]&lt;&gt;"",Table_Styles[[#This Row],[MB]],IF(Table_Styles[[#This Row],[MB Default]]&lt;&gt;"",Table_Styles[[#This Row],[MB Default]],""))</f>
        <v/>
      </c>
      <c r="AH79" s="34"/>
      <c r="AI79" s="34"/>
      <c r="AJ79" s="15" t="str">
        <f>IF(Table_Styles[[#This Row],[ML]]&lt;&gt;"",Table_Styles[[#This Row],[ML]],IF(Table_Styles[[#This Row],[ML Default]]&lt;&gt;"",Table_Styles[[#This Row],[ML Default]],""))</f>
        <v/>
      </c>
      <c r="AK79" s="34"/>
      <c r="AL79" s="87" t="s">
        <v>533</v>
      </c>
      <c r="AM79" s="15" t="str">
        <f>IF(Table_Styles[[#This Row],[PT]]&lt;&gt;"",Table_Styles[[#This Row],[PT]],IF(Table_Styles[[#This Row],[PT Default]]&lt;&gt;"",Table_Styles[[#This Row],[PT Default]],""))</f>
        <v>10px</v>
      </c>
      <c r="AN79" s="34"/>
      <c r="AO79" s="87" t="s">
        <v>533</v>
      </c>
      <c r="AP79" s="15" t="str">
        <f>IF(Table_Styles[[#This Row],[PR]]&lt;&gt;"",Table_Styles[[#This Row],[PR]],IF(Table_Styles[[#This Row],[PR Default]]&lt;&gt;"",Table_Styles[[#This Row],[PR Default]],""))</f>
        <v>10px</v>
      </c>
      <c r="AQ79" s="34"/>
      <c r="AR79" s="87" t="s">
        <v>533</v>
      </c>
      <c r="AS79" s="15" t="str">
        <f>IF(Table_Styles[[#This Row],[PB]]&lt;&gt;"",Table_Styles[[#This Row],[PB]],IF(Table_Styles[[#This Row],[PB Default]]&lt;&gt;"",Table_Styles[[#This Row],[PB Default]],""))</f>
        <v>10px</v>
      </c>
      <c r="AT79" s="34"/>
      <c r="AU79" s="87" t="s">
        <v>533</v>
      </c>
      <c r="AV79" s="15" t="str">
        <f>IF(Table_Styles[[#This Row],[PL]]&lt;&gt;"",Table_Styles[[#This Row],[PL]],IF(Table_Styles[[#This Row],[PL Default]]&lt;&gt;"",Table_Styles[[#This Row],[PL Default]],""))</f>
        <v>10px</v>
      </c>
      <c r="AW79" s="34"/>
      <c r="AX79" s="34"/>
      <c r="AY79" s="15" t="str">
        <f>IF(Table_Styles[[#This Row],[BT]]&lt;&gt;"",Table_Styles[[#This Row],[BT]],IF(Table_Styles[[#This Row],[BT Default]]&lt;&gt;"",Table_Styles[[#This Row],[BT Default]],""))</f>
        <v/>
      </c>
      <c r="AZ79" s="34"/>
      <c r="BA79" s="34"/>
      <c r="BB79" s="15" t="str">
        <f>IF(Table_Styles[[#This Row],[BR]]&lt;&gt;"",Table_Styles[[#This Row],[BR]],IF(Table_Styles[[#This Row],[BR Default]]&lt;&gt;"",Table_Styles[[#This Row],[BR Default]],""))</f>
        <v/>
      </c>
      <c r="BC79" s="34"/>
      <c r="BD79" s="34"/>
      <c r="BE79" s="15" t="str">
        <f>IF(Table_Styles[[#This Row],[BB]]&lt;&gt;"",Table_Styles[[#This Row],[BB]],IF(Table_Styles[[#This Row],[BB Default]]&lt;&gt;"",Table_Styles[[#This Row],[BB Default]],""))</f>
        <v/>
      </c>
      <c r="BF79" s="34"/>
      <c r="BG79" s="34"/>
      <c r="BH79" s="15" t="str">
        <f>IF(Table_Styles[[#This Row],[BL]]&lt;&gt;"",Table_Styles[[#This Row],[BL]],IF(Table_Styles[[#This Row],[BL Default]]&lt;&gt;"",Table_Styles[[#This Row],[BL Default]],""))</f>
        <v/>
      </c>
      <c r="BI79" s="34"/>
      <c r="BJ79" s="34"/>
      <c r="BK79" s="15" t="str">
        <f>IF(Table_Styles[[#This Row],[Width]]&lt;&gt;"",Table_Styles[[#This Row],[Width]],IF(Table_Styles[[#This Row],[Width Default]]&lt;&gt;"",Table_Styles[[#This Row],[Width Default]],""))</f>
        <v/>
      </c>
      <c r="BL79" s="34"/>
      <c r="BM79" s="34"/>
      <c r="BN79" s="15" t="str">
        <f>IF(Table_Styles[[#This Row],[Height]]&lt;&gt;"",Table_Styles[[#This Row],[Height]],IF(Table_Styles[[#This Row],[Height Default]]&lt;&gt;"",Table_Styles[[#This Row],[Height Default]],""))</f>
        <v/>
      </c>
      <c r="BO79" s="15"/>
      <c r="BP79" s="15"/>
      <c r="BQ79" s="15" t="str">
        <f>IF(Table_Styles[[#This Row],[Top]]&lt;&gt;"",Table_Styles[[#This Row],[Top]],IF(Table_Styles[[#This Row],[Top Default]]&lt;&gt;"",Table_Styles[[#This Row],[Top Default]],""))</f>
        <v/>
      </c>
      <c r="BR79" s="15"/>
      <c r="BS79" s="15"/>
      <c r="BT79" s="15" t="str">
        <f>IF(Table_Styles[[#This Row],[Right]]&lt;&gt;"",Table_Styles[[#This Row],[Right]],IF(Table_Styles[[#This Row],[Right Default]]&lt;&gt;"",Table_Styles[[#This Row],[Right Default]],""))</f>
        <v/>
      </c>
      <c r="BU79" s="15"/>
      <c r="BV79" s="15"/>
      <c r="BW79" s="15" t="str">
        <f>IF(Table_Styles[[#This Row],[Bottom]]&lt;&gt;"",Table_Styles[[#This Row],[Bottom]],IF(Table_Styles[[#This Row],[Bottom Default]]&lt;&gt;"",Table_Styles[[#This Row],[Bottom Default]],""))</f>
        <v/>
      </c>
      <c r="BX79" s="15"/>
      <c r="BY79" s="15"/>
      <c r="BZ79" s="15" t="str">
        <f>IF(Table_Styles[[#This Row],[Left]]&lt;&gt;"",Table_Styles[[#This Row],[Left]],IF(Table_Styles[[#This Row],[Left Default]]&lt;&gt;"",Table_Styles[[#This Row],[Left Default]],""))</f>
        <v/>
      </c>
      <c r="CA79" s="34"/>
      <c r="CB79" s="17" t="str">
        <f>IF(AND(Table_Styles[[#This Row],[Selector]]&lt;&gt;"",Table_Styles[[#This Row],[Font Family Used]]&lt;&gt;"",Table_Styles[[#This Row],[Font Weight Used]]&lt;&gt;""),Table_Styles[[#This Row],[Font Family Used]]&amp;" "&amp;Table_Styles[[#This Row],[Font Weight Used]],"")</f>
        <v>Arvo 300</v>
      </c>
      <c r="CC79" s="17" t="str">
        <f ca="1">IF(AND(Table_Styles[[#This Row],[Selector]],COUNTIF(OFFSET(CC:CC,0,0,ROW()-1,1),"="&amp;Table_Styles[[#This Row],[Font]])=0),Table_Styles[[#This Row],[Font]],"")</f>
        <v/>
      </c>
      <c r="CD79" s="17" t="str">
        <f ca="1">IF(Table_Styles[[#This Row],[Unique Font]]&lt;&gt;"",
"{""fontFamily"":"""&amp;Table_Styles[[#This Row],[Font Family Used]]&amp;""",""fontWeight"":"&amp;Table_Styles[[#This Row],[Font Weight Used]]&amp;"}","")</f>
        <v/>
      </c>
      <c r="CE7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300;color: #65686b;padding-top: 10px;padding-right: 10px;padding-bottom: 10px;padding-left: 10px</v>
      </c>
      <c r="CF79" s="17" t="str">
        <f>IF(AND(Table_Styles[[#This Row],[Selector]]&lt;&gt;"", Table_Styles[[#This Row],[Config Properties]]&lt;&gt;""),
Table_Styles[[#This Row],[Selector]]&amp;" { "&amp;Table_Styles[[#This Row],[Config Properties]]&amp;" }","")</f>
        <v>.popover-content { font-family: 'Arvo';font-size: 14px;font-weight: 300;color: #65686b;padding-top: 10px;padding-right: 10px;padding-bottom: 10px;padding-left: 10px }</v>
      </c>
      <c r="CG79" s="17" t="str">
        <f xml:space="preserve">
SUBSTITUTE(SUBSTITUTE(SUBSTITUTE(SUBSTITUTE(SUBSTITUTE(SUBSTITUTE(SUBSTITUTE(SUBSTITUTE(Table_Styles[[#This Row],[Config]],
" {","{"),
"{ ","{"),
" }","}"),
"} ","}"),
" ,",","),
", ",","),
" :",":"),
": ",":")</f>
        <v>.popover-content{font-family:'Arvo';font-size:14px;font-weight:300;color:#65686b;padding-top:10px;padding-right:10px;padding-bottom:10px;padding-left:10px}</v>
      </c>
    </row>
    <row r="80" spans="2:85" ht="29.25" thickBot="1">
      <c r="B80" s="18" t="s">
        <v>526</v>
      </c>
      <c r="C80" s="18"/>
      <c r="D80" s="33"/>
      <c r="E80" s="33"/>
      <c r="F80" s="18" t="str">
        <f>IF(Table_Styles[[#This Row],[Font Family]]&lt;&gt;"",Table_Styles[[#This Row],[Font Family]],IF(Table_Styles[[#This Row],[Font Family Default]]&lt;&gt;"",Table_Styles[[#This Row],[Font Family Default]],""))</f>
        <v/>
      </c>
      <c r="G80" s="33"/>
      <c r="H80" s="33"/>
      <c r="I80" s="18" t="str">
        <f>IF(Table_Styles[[#This Row],[Font Size]]&lt;&gt;"",Table_Styles[[#This Row],[Font Size]],IF(Table_Styles[[#This Row],[Font Size Default]]&lt;&gt;"",Table_Styles[[#This Row],[Font Size Default]],""))</f>
        <v/>
      </c>
      <c r="J80" s="33"/>
      <c r="K80" s="33"/>
      <c r="L80" s="18" t="str">
        <f>IF(Table_Styles[[#This Row],[Font Weight]]&lt;&gt;"",Table_Styles[[#This Row],[Font Weight]],IF(Table_Styles[[#This Row],[Font Weight Default]]&lt;&gt;"",Table_Styles[[#This Row],[Font Weight Default]],""))</f>
        <v/>
      </c>
      <c r="M80" s="33"/>
      <c r="N80" s="33"/>
      <c r="O80" s="18" t="str">
        <f>IF(Table_Styles[[#This Row],[Colour]]&lt;&gt;"",Table_Styles[[#This Row],[Colour]],IF(Table_Styles[[#This Row],[Colour Default]]&lt;&gt;"",Table_Styles[[#This Row],[Colour Default]],""))</f>
        <v/>
      </c>
      <c r="P80" s="33"/>
      <c r="Q80" s="33"/>
      <c r="R80" s="18" t="str">
        <f>IF(Table_Styles[[#This Row],[Background]]&lt;&gt;"",Table_Styles[[#This Row],[Background]],IF(Table_Styles[[#This Row],[Background Default]]&lt;&gt;"",Table_Styles[[#This Row],[Background Default]],""))</f>
        <v/>
      </c>
      <c r="S80" s="33"/>
      <c r="T80" s="33"/>
      <c r="U80" s="18" t="str">
        <f>IF(Table_Styles[[#This Row],[Border]]&lt;&gt;"",Table_Styles[[#This Row],[Border]],IF(Table_Styles[[#This Row],[Border Default]]&lt;&gt;"",Table_Styles[[#This Row],[Border Default]],""))</f>
        <v/>
      </c>
      <c r="V80" s="33"/>
      <c r="W80" s="33"/>
      <c r="X80" s="18" t="str">
        <f>IF(Table_Styles[[#This Row],[Border Radius]]&lt;&gt;"",Table_Styles[[#This Row],[Border Radius]],IF(Table_Styles[[#This Row],[Border Radius Default]]&lt;&gt;"",Table_Styles[[#This Row],[Border Radius Default]],""))</f>
        <v/>
      </c>
      <c r="Y80" s="33"/>
      <c r="Z80" s="33"/>
      <c r="AA80" s="18" t="str">
        <f>IF(Table_Styles[[#This Row],[MT]]&lt;&gt;"",Table_Styles[[#This Row],[MT]],IF(Table_Styles[[#This Row],[MT Default]]&lt;&gt;"",Table_Styles[[#This Row],[MT Default]],""))</f>
        <v/>
      </c>
      <c r="AB80" s="33"/>
      <c r="AC80" s="33"/>
      <c r="AD80" s="18" t="str">
        <f>IF(Table_Styles[[#This Row],[MR]]&lt;&gt;"",Table_Styles[[#This Row],[MR]],IF(Table_Styles[[#This Row],[MR Default]]&lt;&gt;"",Table_Styles[[#This Row],[MR Default]],""))</f>
        <v/>
      </c>
      <c r="AE80" s="33"/>
      <c r="AF80" s="33"/>
      <c r="AG80" s="18" t="str">
        <f>IF(Table_Styles[[#This Row],[MB]]&lt;&gt;"",Table_Styles[[#This Row],[MB]],IF(Table_Styles[[#This Row],[MB Default]]&lt;&gt;"",Table_Styles[[#This Row],[MB Default]],""))</f>
        <v/>
      </c>
      <c r="AH80" s="33"/>
      <c r="AI80" s="33"/>
      <c r="AJ80" s="18" t="str">
        <f>IF(Table_Styles[[#This Row],[ML]]&lt;&gt;"",Table_Styles[[#This Row],[ML]],IF(Table_Styles[[#This Row],[ML Default]]&lt;&gt;"",Table_Styles[[#This Row],[ML Default]],""))</f>
        <v/>
      </c>
      <c r="AK80" s="33"/>
      <c r="AL80" s="33"/>
      <c r="AM80" s="18" t="str">
        <f>IF(Table_Styles[[#This Row],[PT]]&lt;&gt;"",Table_Styles[[#This Row],[PT]],IF(Table_Styles[[#This Row],[PT Default]]&lt;&gt;"",Table_Styles[[#This Row],[PT Default]],""))</f>
        <v/>
      </c>
      <c r="AN80" s="33"/>
      <c r="AO80" s="33"/>
      <c r="AP80" s="18" t="str">
        <f>IF(Table_Styles[[#This Row],[PR]]&lt;&gt;"",Table_Styles[[#This Row],[PR]],IF(Table_Styles[[#This Row],[PR Default]]&lt;&gt;"",Table_Styles[[#This Row],[PR Default]],""))</f>
        <v/>
      </c>
      <c r="AQ80" s="33"/>
      <c r="AR80" s="33"/>
      <c r="AS80" s="18" t="str">
        <f>IF(Table_Styles[[#This Row],[PB]]&lt;&gt;"",Table_Styles[[#This Row],[PB]],IF(Table_Styles[[#This Row],[PB Default]]&lt;&gt;"",Table_Styles[[#This Row],[PB Default]],""))</f>
        <v/>
      </c>
      <c r="AT80" s="33"/>
      <c r="AU80" s="33"/>
      <c r="AV80" s="18" t="str">
        <f>IF(Table_Styles[[#This Row],[PL]]&lt;&gt;"",Table_Styles[[#This Row],[PL]],IF(Table_Styles[[#This Row],[PL Default]]&lt;&gt;"",Table_Styles[[#This Row],[PL Default]],""))</f>
        <v/>
      </c>
      <c r="AW80" s="33"/>
      <c r="AX80" s="33"/>
      <c r="AY80" s="18" t="str">
        <f>IF(Table_Styles[[#This Row],[BT]]&lt;&gt;"",Table_Styles[[#This Row],[BT]],IF(Table_Styles[[#This Row],[BT Default]]&lt;&gt;"",Table_Styles[[#This Row],[BT Default]],""))</f>
        <v/>
      </c>
      <c r="AZ80" s="33"/>
      <c r="BA80" s="33"/>
      <c r="BB80" s="18" t="str">
        <f>IF(Table_Styles[[#This Row],[BR]]&lt;&gt;"",Table_Styles[[#This Row],[BR]],IF(Table_Styles[[#This Row],[BR Default]]&lt;&gt;"",Table_Styles[[#This Row],[BR Default]],""))</f>
        <v/>
      </c>
      <c r="BC80" s="33"/>
      <c r="BD80" s="33"/>
      <c r="BE80" s="18" t="str">
        <f>IF(Table_Styles[[#This Row],[BB]]&lt;&gt;"",Table_Styles[[#This Row],[BB]],IF(Table_Styles[[#This Row],[BB Default]]&lt;&gt;"",Table_Styles[[#This Row],[BB Default]],""))</f>
        <v/>
      </c>
      <c r="BF80" s="33"/>
      <c r="BG80" s="33"/>
      <c r="BH80" s="18" t="str">
        <f>IF(Table_Styles[[#This Row],[BL]]&lt;&gt;"",Table_Styles[[#This Row],[BL]],IF(Table_Styles[[#This Row],[BL Default]]&lt;&gt;"",Table_Styles[[#This Row],[BL Default]],""))</f>
        <v/>
      </c>
      <c r="BI80" s="33"/>
      <c r="BJ80" s="33"/>
      <c r="BK80" s="18" t="str">
        <f>IF(Table_Styles[[#This Row],[Width]]&lt;&gt;"",Table_Styles[[#This Row],[Width]],IF(Table_Styles[[#This Row],[Width Default]]&lt;&gt;"",Table_Styles[[#This Row],[Width Default]],""))</f>
        <v/>
      </c>
      <c r="BL80" s="33"/>
      <c r="BM80" s="33"/>
      <c r="BN80" s="18" t="str">
        <f>IF(Table_Styles[[#This Row],[Height]]&lt;&gt;"",Table_Styles[[#This Row],[Height]],IF(Table_Styles[[#This Row],[Height Default]]&lt;&gt;"",Table_Styles[[#This Row],[Height Default]],""))</f>
        <v/>
      </c>
      <c r="BO80" s="18"/>
      <c r="BP80" s="18"/>
      <c r="BQ80" s="18" t="str">
        <f>IF(Table_Styles[[#This Row],[Top]]&lt;&gt;"",Table_Styles[[#This Row],[Top]],IF(Table_Styles[[#This Row],[Top Default]]&lt;&gt;"",Table_Styles[[#This Row],[Top Default]],""))</f>
        <v/>
      </c>
      <c r="BR80" s="18"/>
      <c r="BS80" s="18"/>
      <c r="BT80" s="18" t="str">
        <f>IF(Table_Styles[[#This Row],[Right]]&lt;&gt;"",Table_Styles[[#This Row],[Right]],IF(Table_Styles[[#This Row],[Right Default]]&lt;&gt;"",Table_Styles[[#This Row],[Right Default]],""))</f>
        <v/>
      </c>
      <c r="BU80" s="18"/>
      <c r="BV80" s="18"/>
      <c r="BW80" s="18" t="str">
        <f>IF(Table_Styles[[#This Row],[Bottom]]&lt;&gt;"",Table_Styles[[#This Row],[Bottom]],IF(Table_Styles[[#This Row],[Bottom Default]]&lt;&gt;"",Table_Styles[[#This Row],[Bottom Default]],""))</f>
        <v/>
      </c>
      <c r="BX80" s="18"/>
      <c r="BY80" s="18"/>
      <c r="BZ80" s="18" t="str">
        <f>IF(Table_Styles[[#This Row],[Left]]&lt;&gt;"",Table_Styles[[#This Row],[Left]],IF(Table_Styles[[#This Row],[Left Default]]&lt;&gt;"",Table_Styles[[#This Row],[Left Default]],""))</f>
        <v/>
      </c>
      <c r="CA80" s="33"/>
      <c r="CB80" s="18" t="str">
        <f>IF(AND(Table_Styles[[#This Row],[Selector]]&lt;&gt;"",Table_Styles[[#This Row],[Font Family Used]]&lt;&gt;"",Table_Styles[[#This Row],[Font Weight Used]]&lt;&gt;""),Table_Styles[[#This Row],[Font Family Used]]&amp;" "&amp;Table_Styles[[#This Row],[Font Weight Used]],"")</f>
        <v/>
      </c>
      <c r="CC80" s="18" t="str">
        <f ca="1">IF(AND(Table_Styles[[#This Row],[Selector]],COUNTIF(OFFSET(CC:CC,0,0,ROW()-1,1),"="&amp;Table_Styles[[#This Row],[Font]])=0),Table_Styles[[#This Row],[Font]],"")</f>
        <v/>
      </c>
      <c r="CD80" s="18" t="str">
        <f ca="1">IF(Table_Styles[[#This Row],[Unique Font]]&lt;&gt;"",
"{""fontFamily"":"""&amp;Table_Styles[[#This Row],[Font Family Used]]&amp;""",""fontWeight"":"&amp;Table_Styles[[#This Row],[Font Weight Used]]&amp;"}","")</f>
        <v/>
      </c>
      <c r="CE8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8" t="str">
        <f>IF(AND(Table_Styles[[#This Row],[Selector]]&lt;&gt;"", Table_Styles[[#This Row],[Config Properties]]&lt;&gt;""),
Table_Styles[[#This Row],[Selector]]&amp;" { "&amp;Table_Styles[[#This Row],[Config Properties]]&amp;" }","")</f>
        <v/>
      </c>
      <c r="CG80" s="18" t="str">
        <f xml:space="preserve">
SUBSTITUTE(SUBSTITUTE(SUBSTITUTE(SUBSTITUTE(SUBSTITUTE(SUBSTITUTE(SUBSTITUTE(SUBSTITUTE(Table_Styles[[#This Row],[Config]],
" {","{"),
"{ ","{"),
" }","}"),
"} ","}"),
" ,",","),
", ",","),
" :",":"),
": ",":")</f>
        <v/>
      </c>
    </row>
    <row r="81" spans="2:85" ht="21" customHeight="1">
      <c r="B81" s="91" t="s">
        <v>662</v>
      </c>
      <c r="C81" s="90" t="s">
        <v>663</v>
      </c>
      <c r="D81" s="7"/>
      <c r="E81" s="7"/>
      <c r="F81" s="7" t="str">
        <f>IF(Table_Styles[[#This Row],[Font Family]]&lt;&gt;"",Table_Styles[[#This Row],[Font Family]],IF(Table_Styles[[#This Row],[Font Family Default]]&lt;&gt;"",Table_Styles[[#This Row],[Font Family Default]],""))</f>
        <v/>
      </c>
      <c r="G81" s="7"/>
      <c r="H81" s="88" t="s">
        <v>545</v>
      </c>
      <c r="I81" s="7" t="str">
        <f>IF(Table_Styles[[#This Row],[Font Size]]&lt;&gt;"",Table_Styles[[#This Row],[Font Size]],IF(Table_Styles[[#This Row],[Font Size Default]]&lt;&gt;"",Table_Styles[[#This Row],[Font Size Default]],""))</f>
        <v>16px</v>
      </c>
      <c r="J81" s="7"/>
      <c r="K81" s="7"/>
      <c r="L81" s="7" t="str">
        <f>IF(Table_Styles[[#This Row],[Font Weight]]&lt;&gt;"",Table_Styles[[#This Row],[Font Weight]],IF(Table_Styles[[#This Row],[Font Weight Default]]&lt;&gt;"",Table_Styles[[#This Row],[Font Weight Default]],""))</f>
        <v/>
      </c>
      <c r="M81" s="7"/>
      <c r="N81" s="7"/>
      <c r="O81" s="7" t="str">
        <f>IF(Table_Styles[[#This Row],[Colour]]&lt;&gt;"",Table_Styles[[#This Row],[Colour]],IF(Table_Styles[[#This Row],[Colour Default]]&lt;&gt;"",Table_Styles[[#This Row],[Colour Default]],""))</f>
        <v/>
      </c>
      <c r="P81" s="7"/>
      <c r="Q81" s="7"/>
      <c r="R81" s="7" t="str">
        <f>IF(Table_Styles[[#This Row],[Background]]&lt;&gt;"",Table_Styles[[#This Row],[Background]],IF(Table_Styles[[#This Row],[Background Default]]&lt;&gt;"",Table_Styles[[#This Row],[Background Default]],""))</f>
        <v/>
      </c>
      <c r="S81" s="7"/>
      <c r="T81" s="7"/>
      <c r="U81" s="7" t="str">
        <f>IF(Table_Styles[[#This Row],[Border]]&lt;&gt;"",Table_Styles[[#This Row],[Border]],IF(Table_Styles[[#This Row],[Border Default]]&lt;&gt;"",Table_Styles[[#This Row],[Border Default]],""))</f>
        <v/>
      </c>
      <c r="V81" s="7"/>
      <c r="W81" s="7"/>
      <c r="X81" s="7" t="str">
        <f>IF(Table_Styles[[#This Row],[Border Radius]]&lt;&gt;"",Table_Styles[[#This Row],[Border Radius]],IF(Table_Styles[[#This Row],[Border Radius Default]]&lt;&gt;"",Table_Styles[[#This Row],[Border Radius Default]],""))</f>
        <v/>
      </c>
      <c r="Y81" s="7"/>
      <c r="Z81" s="95" t="s">
        <v>595</v>
      </c>
      <c r="AA81" s="7" t="str">
        <f>IF(Table_Styles[[#This Row],[MT]]&lt;&gt;"",Table_Styles[[#This Row],[MT]],IF(Table_Styles[[#This Row],[MT Default]]&lt;&gt;"",Table_Styles[[#This Row],[MT Default]],""))</f>
        <v>-4px</v>
      </c>
      <c r="AB81" s="7"/>
      <c r="AC81" s="88" t="s">
        <v>538</v>
      </c>
      <c r="AD81" s="7" t="str">
        <f>IF(Table_Styles[[#This Row],[MR]]&lt;&gt;"",Table_Styles[[#This Row],[MR]],IF(Table_Styles[[#This Row],[MR Default]]&lt;&gt;"",Table_Styles[[#This Row],[MR Default]],""))</f>
        <v>5px</v>
      </c>
      <c r="AE81" s="7"/>
      <c r="AF81" s="7"/>
      <c r="AG81" s="7" t="str">
        <f>IF(Table_Styles[[#This Row],[MB]]&lt;&gt;"",Table_Styles[[#This Row],[MB]],IF(Table_Styles[[#This Row],[MB Default]]&lt;&gt;"",Table_Styles[[#This Row],[MB Default]],""))</f>
        <v/>
      </c>
      <c r="AH81" s="7"/>
      <c r="AI81" s="7"/>
      <c r="AJ81" s="7" t="str">
        <f>IF(Table_Styles[[#This Row],[ML]]&lt;&gt;"",Table_Styles[[#This Row],[ML]],IF(Table_Styles[[#This Row],[ML Default]]&lt;&gt;"",Table_Styles[[#This Row],[ML Default]],""))</f>
        <v/>
      </c>
      <c r="AK81" s="7"/>
      <c r="AL81" s="7"/>
      <c r="AM81" s="7" t="str">
        <f>IF(Table_Styles[[#This Row],[PT]]&lt;&gt;"",Table_Styles[[#This Row],[PT]],IF(Table_Styles[[#This Row],[PT Default]]&lt;&gt;"",Table_Styles[[#This Row],[PT Default]],""))</f>
        <v/>
      </c>
      <c r="AN81" s="7"/>
      <c r="AO81" s="7"/>
      <c r="AP81" s="7" t="str">
        <f>IF(Table_Styles[[#This Row],[PR]]&lt;&gt;"",Table_Styles[[#This Row],[PR]],IF(Table_Styles[[#This Row],[PR Default]]&lt;&gt;"",Table_Styles[[#This Row],[PR Default]],""))</f>
        <v/>
      </c>
      <c r="AQ81" s="7"/>
      <c r="AR81" s="7"/>
      <c r="AS81" s="7" t="str">
        <f>IF(Table_Styles[[#This Row],[PB]]&lt;&gt;"",Table_Styles[[#This Row],[PB]],IF(Table_Styles[[#This Row],[PB Default]]&lt;&gt;"",Table_Styles[[#This Row],[PB Default]],""))</f>
        <v/>
      </c>
      <c r="AT81" s="7"/>
      <c r="AU81" s="7"/>
      <c r="AV81" s="7" t="str">
        <f>IF(Table_Styles[[#This Row],[PL]]&lt;&gt;"",Table_Styles[[#This Row],[PL]],IF(Table_Styles[[#This Row],[PL Default]]&lt;&gt;"",Table_Styles[[#This Row],[PL Default]],""))</f>
        <v/>
      </c>
      <c r="AW81" s="7"/>
      <c r="AX81" s="7"/>
      <c r="AY81" s="7" t="str">
        <f>IF(Table_Styles[[#This Row],[BT]]&lt;&gt;"",Table_Styles[[#This Row],[BT]],IF(Table_Styles[[#This Row],[BT Default]]&lt;&gt;"",Table_Styles[[#This Row],[BT Default]],""))</f>
        <v/>
      </c>
      <c r="AZ81" s="7"/>
      <c r="BA81" s="7"/>
      <c r="BB81" s="7" t="str">
        <f>IF(Table_Styles[[#This Row],[BR]]&lt;&gt;"",Table_Styles[[#This Row],[BR]],IF(Table_Styles[[#This Row],[BR Default]]&lt;&gt;"",Table_Styles[[#This Row],[BR Default]],""))</f>
        <v/>
      </c>
      <c r="BC81" s="7"/>
      <c r="BD81" s="7"/>
      <c r="BE81" s="7" t="str">
        <f>IF(Table_Styles[[#This Row],[BB]]&lt;&gt;"",Table_Styles[[#This Row],[BB]],IF(Table_Styles[[#This Row],[BB Default]]&lt;&gt;"",Table_Styles[[#This Row],[BB Default]],""))</f>
        <v/>
      </c>
      <c r="BF81" s="7"/>
      <c r="BG81" s="7"/>
      <c r="BH81" s="7" t="str">
        <f>IF(Table_Styles[[#This Row],[BL]]&lt;&gt;"",Table_Styles[[#This Row],[BL]],IF(Table_Styles[[#This Row],[BL Default]]&lt;&gt;"",Table_Styles[[#This Row],[BL Default]],""))</f>
        <v/>
      </c>
      <c r="BI81" s="7"/>
      <c r="BJ81" s="7"/>
      <c r="BK81" s="7" t="str">
        <f>IF(Table_Styles[[#This Row],[Width]]&lt;&gt;"",Table_Styles[[#This Row],[Width]],IF(Table_Styles[[#This Row],[Width Default]]&lt;&gt;"",Table_Styles[[#This Row],[Width Default]],""))</f>
        <v/>
      </c>
      <c r="BL81" s="7"/>
      <c r="BM81" s="7"/>
      <c r="BN81" s="7" t="str">
        <f>IF(Table_Styles[[#This Row],[Height]]&lt;&gt;"",Table_Styles[[#This Row],[Height]],IF(Table_Styles[[#This Row],[Height Default]]&lt;&gt;"",Table_Styles[[#This Row],[Height Default]],""))</f>
        <v/>
      </c>
      <c r="BO81" s="7"/>
      <c r="BP81" s="7"/>
      <c r="BQ81" s="7" t="str">
        <f>IF(Table_Styles[[#This Row],[Top]]&lt;&gt;"",Table_Styles[[#This Row],[Top]],IF(Table_Styles[[#This Row],[Top Default]]&lt;&gt;"",Table_Styles[[#This Row],[Top Default]],""))</f>
        <v/>
      </c>
      <c r="BR81" s="7"/>
      <c r="BS81" s="7"/>
      <c r="BT81" s="7" t="str">
        <f>IF(Table_Styles[[#This Row],[Right]]&lt;&gt;"",Table_Styles[[#This Row],[Right]],IF(Table_Styles[[#This Row],[Right Default]]&lt;&gt;"",Table_Styles[[#This Row],[Right Default]],""))</f>
        <v/>
      </c>
      <c r="BU81" s="7"/>
      <c r="BV81" s="7"/>
      <c r="BW81" s="7" t="str">
        <f>IF(Table_Styles[[#This Row],[Bottom]]&lt;&gt;"",Table_Styles[[#This Row],[Bottom]],IF(Table_Styles[[#This Row],[Bottom Default]]&lt;&gt;"",Table_Styles[[#This Row],[Bottom Default]],""))</f>
        <v/>
      </c>
      <c r="BX81" s="7"/>
      <c r="BY81" s="7"/>
      <c r="BZ81" s="7" t="str">
        <f>IF(Table_Styles[[#This Row],[Left]]&lt;&gt;"",Table_Styles[[#This Row],[Left]],IF(Table_Styles[[#This Row],[Left Default]]&lt;&gt;"",Table_Styles[[#This Row],[Left Default]],""))</f>
        <v/>
      </c>
      <c r="CA81" s="7"/>
      <c r="CB81" t="str">
        <f>IF(AND(Table_Styles[[#This Row],[Selector]]&lt;&gt;"",Table_Styles[[#This Row],[Font Family Used]]&lt;&gt;"",Table_Styles[[#This Row],[Font Weight Used]]&lt;&gt;""),Table_Styles[[#This Row],[Font Family Used]]&amp;" "&amp;Table_Styles[[#This Row],[Font Weight Used]],"")</f>
        <v/>
      </c>
      <c r="CC81" t="str">
        <f ca="1">IF(AND(Table_Styles[[#This Row],[Selector]],COUNTIF(OFFSET(CC:CC,0,0,ROW()-1,1),"="&amp;Table_Styles[[#This Row],[Font]])=0),Table_Styles[[#This Row],[Font]],"")</f>
        <v/>
      </c>
      <c r="CD81" t="str">
        <f ca="1">IF(Table_Styles[[#This Row],[Unique Font]]&lt;&gt;"",
"{""fontFamily"":"""&amp;Table_Styles[[#This Row],[Font Family Used]]&amp;""",""fontWeight"":"&amp;Table_Styles[[#This Row],[Font Weight Used]]&amp;"}","")</f>
        <v/>
      </c>
      <c r="CE8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1" t="str">
        <f>IF(AND(Table_Styles[[#This Row],[Selector]]&lt;&gt;"", Table_Styles[[#This Row],[Config Properties]]&lt;&gt;""),
Table_Styles[[#This Row],[Selector]]&amp;" { "&amp;Table_Styles[[#This Row],[Config Properties]]&amp;" }","")</f>
        <v>nav .btn-icon { font-size: 16px;margin-top: -4px;margin-right: 5px }</v>
      </c>
      <c r="CG81" t="str">
        <f xml:space="preserve">
SUBSTITUTE(SUBSTITUTE(SUBSTITUTE(SUBSTITUTE(SUBSTITUTE(SUBSTITUTE(SUBSTITUTE(SUBSTITUTE(Table_Styles[[#This Row],[Config]],
" {","{"),
"{ ","{"),
" }","}"),
"} ","}"),
" ,",","),
", ",","),
" :",":"),
": ",":")</f>
        <v>nav .btn-icon{font-size:16px;margin-top:-4px;margin-right:5px}</v>
      </c>
    </row>
    <row r="82" spans="2:85" ht="21" customHeight="1">
      <c r="B82" s="91" t="s">
        <v>664</v>
      </c>
      <c r="C82" s="17" t="s">
        <v>665</v>
      </c>
      <c r="D82" s="34"/>
      <c r="E82" s="34" t="str">
        <f>Settings_Styling_Font_Body_Text</f>
        <v>Arvo</v>
      </c>
      <c r="F82" s="15" t="str">
        <f>IF(Table_Styles[[#This Row],[Font Family]]&lt;&gt;"",Table_Styles[[#This Row],[Font Family]],IF(Table_Styles[[#This Row],[Font Family Default]]&lt;&gt;"",Table_Styles[[#This Row],[Font Family Default]],""))</f>
        <v>Arvo</v>
      </c>
      <c r="G82" s="34"/>
      <c r="H82" s="87" t="s">
        <v>546</v>
      </c>
      <c r="I82" s="15" t="str">
        <f>IF(Table_Styles[[#This Row],[Font Size]]&lt;&gt;"",Table_Styles[[#This Row],[Font Size]],IF(Table_Styles[[#This Row],[Font Size Default]]&lt;&gt;"",Table_Styles[[#This Row],[Font Size Default]],""))</f>
        <v>14px</v>
      </c>
      <c r="J82" s="34"/>
      <c r="K82" s="34">
        <f>Settings_Styling_Font_Weight_Body_Text</f>
        <v>300</v>
      </c>
      <c r="L82" s="15">
        <f>IF(Table_Styles[[#This Row],[Font Weight]]&lt;&gt;"",Table_Styles[[#This Row],[Font Weight]],IF(Table_Styles[[#This Row],[Font Weight Default]]&lt;&gt;"",Table_Styles[[#This Row],[Font Weight Default]],""))</f>
        <v>300</v>
      </c>
      <c r="M82" s="34"/>
      <c r="N82" s="34"/>
      <c r="O82" s="15" t="str">
        <f>IF(Table_Styles[[#This Row],[Colour]]&lt;&gt;"",Table_Styles[[#This Row],[Colour]],IF(Table_Styles[[#This Row],[Colour Default]]&lt;&gt;"",Table_Styles[[#This Row],[Colour Default]],""))</f>
        <v/>
      </c>
      <c r="P82" s="34"/>
      <c r="Q82" s="34"/>
      <c r="R82" s="15" t="str">
        <f>IF(Table_Styles[[#This Row],[Background]]&lt;&gt;"",Table_Styles[[#This Row],[Background]],IF(Table_Styles[[#This Row],[Background Default]]&lt;&gt;"",Table_Styles[[#This Row],[Background Default]],""))</f>
        <v/>
      </c>
      <c r="S82" s="34"/>
      <c r="T82" s="34"/>
      <c r="U82" s="15" t="str">
        <f>IF(Table_Styles[[#This Row],[Border]]&lt;&gt;"",Table_Styles[[#This Row],[Border]],IF(Table_Styles[[#This Row],[Border Default]]&lt;&gt;"",Table_Styles[[#This Row],[Border Default]],""))</f>
        <v/>
      </c>
      <c r="V82" s="34"/>
      <c r="W82" s="34">
        <f>Settings_Styling_Other_Default_Border_Radius</f>
        <v>0</v>
      </c>
      <c r="X82" s="15">
        <f>IF(Table_Styles[[#This Row],[Border Radius]]&lt;&gt;"",Table_Styles[[#This Row],[Border Radius]],IF(Table_Styles[[#This Row],[Border Radius Default]]&lt;&gt;"",Table_Styles[[#This Row],[Border Radius Default]],""))</f>
        <v>0</v>
      </c>
      <c r="Y82" s="34"/>
      <c r="Z82" s="34"/>
      <c r="AA82" s="15" t="str">
        <f>IF(Table_Styles[[#This Row],[MT]]&lt;&gt;"",Table_Styles[[#This Row],[MT]],IF(Table_Styles[[#This Row],[MT Default]]&lt;&gt;"",Table_Styles[[#This Row],[MT Default]],""))</f>
        <v/>
      </c>
      <c r="AB82" s="34"/>
      <c r="AC82" s="34"/>
      <c r="AD82" s="15" t="str">
        <f>IF(Table_Styles[[#This Row],[MR]]&lt;&gt;"",Table_Styles[[#This Row],[MR]],IF(Table_Styles[[#This Row],[MR Default]]&lt;&gt;"",Table_Styles[[#This Row],[MR Default]],""))</f>
        <v/>
      </c>
      <c r="AE82" s="34"/>
      <c r="AF82" s="34"/>
      <c r="AG82" s="15" t="str">
        <f>IF(Table_Styles[[#This Row],[MB]]&lt;&gt;"",Table_Styles[[#This Row],[MB]],IF(Table_Styles[[#This Row],[MB Default]]&lt;&gt;"",Table_Styles[[#This Row],[MB Default]],""))</f>
        <v/>
      </c>
      <c r="AH82" s="34"/>
      <c r="AI82" s="34"/>
      <c r="AJ82" s="15" t="str">
        <f>IF(Table_Styles[[#This Row],[ML]]&lt;&gt;"",Table_Styles[[#This Row],[ML]],IF(Table_Styles[[#This Row],[ML Default]]&lt;&gt;"",Table_Styles[[#This Row],[ML Default]],""))</f>
        <v/>
      </c>
      <c r="AK82" s="34"/>
      <c r="AL82" s="87" t="s">
        <v>587</v>
      </c>
      <c r="AM82" s="15" t="str">
        <f>IF(Table_Styles[[#This Row],[PT]]&lt;&gt;"",Table_Styles[[#This Row],[PT]],IF(Table_Styles[[#This Row],[PT Default]]&lt;&gt;"",Table_Styles[[#This Row],[PT Default]],""))</f>
        <v>18px</v>
      </c>
      <c r="AN82" s="34"/>
      <c r="AO82" s="34" t="s">
        <v>511</v>
      </c>
      <c r="AP82" s="15" t="str">
        <f>IF(Table_Styles[[#This Row],[PR]]&lt;&gt;"",Table_Styles[[#This Row],[PR]],IF(Table_Styles[[#This Row],[PR Default]]&lt;&gt;"",Table_Styles[[#This Row],[PR Default]],""))</f>
        <v>30px</v>
      </c>
      <c r="AQ82" s="34"/>
      <c r="AR82" s="87" t="s">
        <v>587</v>
      </c>
      <c r="AS82" s="15" t="str">
        <f>IF(Table_Styles[[#This Row],[PB]]&lt;&gt;"",Table_Styles[[#This Row],[PB]],IF(Table_Styles[[#This Row],[PB Default]]&lt;&gt;"",Table_Styles[[#This Row],[PB Default]],""))</f>
        <v>18px</v>
      </c>
      <c r="AT82" s="34"/>
      <c r="AU82" s="34" t="s">
        <v>511</v>
      </c>
      <c r="AV82" s="15" t="str">
        <f>IF(Table_Styles[[#This Row],[PL]]&lt;&gt;"",Table_Styles[[#This Row],[PL]],IF(Table_Styles[[#This Row],[PL Default]]&lt;&gt;"",Table_Styles[[#This Row],[PL Default]],""))</f>
        <v>30px</v>
      </c>
      <c r="AW82" s="34"/>
      <c r="AX82" s="34"/>
      <c r="AY82" s="15" t="str">
        <f>IF(Table_Styles[[#This Row],[BT]]&lt;&gt;"",Table_Styles[[#This Row],[BT]],IF(Table_Styles[[#This Row],[BT Default]]&lt;&gt;"",Table_Styles[[#This Row],[BT Default]],""))</f>
        <v/>
      </c>
      <c r="AZ82" s="34"/>
      <c r="BA82" s="34"/>
      <c r="BB82" s="15" t="str">
        <f>IF(Table_Styles[[#This Row],[BR]]&lt;&gt;"",Table_Styles[[#This Row],[BR]],IF(Table_Styles[[#This Row],[BR Default]]&lt;&gt;"",Table_Styles[[#This Row],[BR Default]],""))</f>
        <v/>
      </c>
      <c r="BC82" s="34"/>
      <c r="BD82" s="34"/>
      <c r="BE82" s="15" t="str">
        <f>IF(Table_Styles[[#This Row],[BB]]&lt;&gt;"",Table_Styles[[#This Row],[BB]],IF(Table_Styles[[#This Row],[BB Default]]&lt;&gt;"",Table_Styles[[#This Row],[BB Default]],""))</f>
        <v/>
      </c>
      <c r="BF82" s="34"/>
      <c r="BG82" s="34"/>
      <c r="BH82" s="15" t="str">
        <f>IF(Table_Styles[[#This Row],[BL]]&lt;&gt;"",Table_Styles[[#This Row],[BL]],IF(Table_Styles[[#This Row],[BL Default]]&lt;&gt;"",Table_Styles[[#This Row],[BL Default]],""))</f>
        <v/>
      </c>
      <c r="BI82" s="34"/>
      <c r="BJ82" s="34"/>
      <c r="BK82" s="15" t="str">
        <f>IF(Table_Styles[[#This Row],[Width]]&lt;&gt;"",Table_Styles[[#This Row],[Width]],IF(Table_Styles[[#This Row],[Width Default]]&lt;&gt;"",Table_Styles[[#This Row],[Width Default]],""))</f>
        <v/>
      </c>
      <c r="BL82" s="34"/>
      <c r="BM82" s="34"/>
      <c r="BN82" s="15" t="str">
        <f>IF(Table_Styles[[#This Row],[Height]]&lt;&gt;"",Table_Styles[[#This Row],[Height]],IF(Table_Styles[[#This Row],[Height Default]]&lt;&gt;"",Table_Styles[[#This Row],[Height Default]],""))</f>
        <v/>
      </c>
      <c r="BO82" s="15"/>
      <c r="BP82" s="15"/>
      <c r="BQ82" s="15" t="str">
        <f>IF(Table_Styles[[#This Row],[Top]]&lt;&gt;"",Table_Styles[[#This Row],[Top]],IF(Table_Styles[[#This Row],[Top Default]]&lt;&gt;"",Table_Styles[[#This Row],[Top Default]],""))</f>
        <v/>
      </c>
      <c r="BR82" s="15"/>
      <c r="BS82" s="15"/>
      <c r="BT82" s="15" t="str">
        <f>IF(Table_Styles[[#This Row],[Right]]&lt;&gt;"",Table_Styles[[#This Row],[Right]],IF(Table_Styles[[#This Row],[Right Default]]&lt;&gt;"",Table_Styles[[#This Row],[Right Default]],""))</f>
        <v/>
      </c>
      <c r="BU82" s="15"/>
      <c r="BV82" s="15"/>
      <c r="BW82" s="15" t="str">
        <f>IF(Table_Styles[[#This Row],[Bottom]]&lt;&gt;"",Table_Styles[[#This Row],[Bottom]],IF(Table_Styles[[#This Row],[Bottom Default]]&lt;&gt;"",Table_Styles[[#This Row],[Bottom Default]],""))</f>
        <v/>
      </c>
      <c r="BX82" s="15"/>
      <c r="BY82" s="15"/>
      <c r="BZ82" s="15" t="str">
        <f>IF(Table_Styles[[#This Row],[Left]]&lt;&gt;"",Table_Styles[[#This Row],[Left]],IF(Table_Styles[[#This Row],[Left Default]]&lt;&gt;"",Table_Styles[[#This Row],[Left Default]],""))</f>
        <v/>
      </c>
      <c r="CA82" s="34"/>
      <c r="CB82" s="17" t="str">
        <f>IF(AND(Table_Styles[[#This Row],[Selector]]&lt;&gt;"",Table_Styles[[#This Row],[Font Family Used]]&lt;&gt;"",Table_Styles[[#This Row],[Font Weight Used]]&lt;&gt;""),Table_Styles[[#This Row],[Font Family Used]]&amp;" "&amp;Table_Styles[[#This Row],[Font Weight Used]],"")</f>
        <v>Arvo 300</v>
      </c>
      <c r="CC82" s="17" t="str">
        <f ca="1">IF(AND(Table_Styles[[#This Row],[Selector]],COUNTIF(OFFSET(CC:CC,0,0,ROW()-1,1),"="&amp;Table_Styles[[#This Row],[Font]])=0),Table_Styles[[#This Row],[Font]],"")</f>
        <v/>
      </c>
      <c r="CD82" s="17" t="str">
        <f ca="1">IF(Table_Styles[[#This Row],[Unique Font]]&lt;&gt;"",
"{""fontFamily"":"""&amp;Table_Styles[[#This Row],[Font Family Used]]&amp;""",""fontWeight"":"&amp;Table_Styles[[#This Row],[Font Weight Used]]&amp;"}","")</f>
        <v/>
      </c>
      <c r="CE8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300;border-radius: 0;padding-top: 18px;padding-right: 30px;padding-bottom: 18px;padding-left: 30px</v>
      </c>
      <c r="CF82" s="17" t="str">
        <f>IF(AND(Table_Styles[[#This Row],[Selector]]&lt;&gt;"", Table_Styles[[#This Row],[Config Properties]]&lt;&gt;""),
Table_Styles[[#This Row],[Selector]]&amp;" { "&amp;Table_Styles[[#This Row],[Config Properties]]&amp;" }","")</f>
        <v>nav .btn { font-family: 'Arvo';font-size: 14px;font-weight: 300;border-radius: 0;padding-top: 18px;padding-right: 30px;padding-bottom: 18px;padding-left: 30px }</v>
      </c>
      <c r="CG82" s="17" t="str">
        <f xml:space="preserve">
SUBSTITUTE(SUBSTITUTE(SUBSTITUTE(SUBSTITUTE(SUBSTITUTE(SUBSTITUTE(SUBSTITUTE(SUBSTITUTE(Table_Styles[[#This Row],[Config]],
" {","{"),
"{ ","{"),
" }","}"),
"} ","}"),
" ,",","),
", ",","),
" :",":"),
": ",":")</f>
        <v>nav .btn{font-family:'Arvo';font-size:14px;font-weight:300;border-radius:0;padding-top:18px;padding-right:30px;padding-bottom:18px;padding-left:30px}</v>
      </c>
    </row>
    <row r="83" spans="2:85" ht="21" customHeight="1">
      <c r="B83" s="91" t="s">
        <v>666</v>
      </c>
      <c r="C83" s="17" t="s">
        <v>667</v>
      </c>
      <c r="D83" s="34"/>
      <c r="E83" s="34"/>
      <c r="F83" s="15" t="str">
        <f>IF(Table_Styles[[#This Row],[Font Family]]&lt;&gt;"",Table_Styles[[#This Row],[Font Family]],IF(Table_Styles[[#This Row],[Font Family Default]]&lt;&gt;"",Table_Styles[[#This Row],[Font Family Default]],""))</f>
        <v/>
      </c>
      <c r="G83" s="34"/>
      <c r="H83" s="34"/>
      <c r="I83" s="15" t="str">
        <f>IF(Table_Styles[[#This Row],[Font Size]]&lt;&gt;"",Table_Styles[[#This Row],[Font Size]],IF(Table_Styles[[#This Row],[Font Size Default]]&lt;&gt;"",Table_Styles[[#This Row],[Font Size Default]],""))</f>
        <v/>
      </c>
      <c r="J83" s="34"/>
      <c r="K83" s="34"/>
      <c r="L83" s="15" t="str">
        <f>IF(Table_Styles[[#This Row],[Font Weight]]&lt;&gt;"",Table_Styles[[#This Row],[Font Weight]],IF(Table_Styles[[#This Row],[Font Weight Default]]&lt;&gt;"",Table_Styles[[#This Row],[Font Weight Default]],""))</f>
        <v/>
      </c>
      <c r="M83" s="34"/>
      <c r="N83" s="36" t="s">
        <v>398</v>
      </c>
      <c r="O83" s="15" t="str">
        <f>IF(Table_Styles[[#This Row],[Colour]]&lt;&gt;"",Table_Styles[[#This Row],[Colour]],IF(Table_Styles[[#This Row],[Colour Default]]&lt;&gt;"",Table_Styles[[#This Row],[Colour Default]],""))</f>
        <v>#FFFFFF</v>
      </c>
      <c r="P83" s="87" t="s">
        <v>668</v>
      </c>
      <c r="Q83" s="87" t="str">
        <f>Colour_Accent_1</f>
        <v>#006ac6</v>
      </c>
      <c r="R83" s="15" t="str">
        <f>IF(Table_Styles[[#This Row],[Background]]&lt;&gt;"",Table_Styles[[#This Row],[Background]],IF(Table_Styles[[#This Row],[Background Default]]&lt;&gt;"",Table_Styles[[#This Row],[Background Default]],""))</f>
        <v>#218732</v>
      </c>
      <c r="S83" s="34"/>
      <c r="T83" s="34" t="s">
        <v>554</v>
      </c>
      <c r="U83" s="15" t="str">
        <f>IF(Table_Styles[[#This Row],[Border]]&lt;&gt;"",Table_Styles[[#This Row],[Border]],IF(Table_Styles[[#This Row],[Border Default]]&lt;&gt;"",Table_Styles[[#This Row],[Border Default]],""))</f>
        <v>none</v>
      </c>
      <c r="V83" s="34"/>
      <c r="W83" s="34"/>
      <c r="X83" s="15" t="str">
        <f>IF(Table_Styles[[#This Row],[Border Radius]]&lt;&gt;"",Table_Styles[[#This Row],[Border Radius]],IF(Table_Styles[[#This Row],[Border Radius Default]]&lt;&gt;"",Table_Styles[[#This Row],[Border Radius Default]],""))</f>
        <v/>
      </c>
      <c r="Y83" s="34"/>
      <c r="Z83" s="34"/>
      <c r="AA83" s="15" t="str">
        <f>IF(Table_Styles[[#This Row],[MT]]&lt;&gt;"",Table_Styles[[#This Row],[MT]],IF(Table_Styles[[#This Row],[MT Default]]&lt;&gt;"",Table_Styles[[#This Row],[MT Default]],""))</f>
        <v/>
      </c>
      <c r="AB83" s="34"/>
      <c r="AC83" s="34"/>
      <c r="AD83" s="15" t="str">
        <f>IF(Table_Styles[[#This Row],[MR]]&lt;&gt;"",Table_Styles[[#This Row],[MR]],IF(Table_Styles[[#This Row],[MR Default]]&lt;&gt;"",Table_Styles[[#This Row],[MR Default]],""))</f>
        <v/>
      </c>
      <c r="AE83" s="34"/>
      <c r="AF83" s="34"/>
      <c r="AG83" s="15" t="str">
        <f>IF(Table_Styles[[#This Row],[MB]]&lt;&gt;"",Table_Styles[[#This Row],[MB]],IF(Table_Styles[[#This Row],[MB Default]]&lt;&gt;"",Table_Styles[[#This Row],[MB Default]],""))</f>
        <v/>
      </c>
      <c r="AH83" s="34"/>
      <c r="AI83" s="34"/>
      <c r="AJ83" s="15" t="str">
        <f>IF(Table_Styles[[#This Row],[ML]]&lt;&gt;"",Table_Styles[[#This Row],[ML]],IF(Table_Styles[[#This Row],[ML Default]]&lt;&gt;"",Table_Styles[[#This Row],[ML Default]],""))</f>
        <v/>
      </c>
      <c r="AK83" s="34"/>
      <c r="AL83" s="34"/>
      <c r="AM83" s="15" t="str">
        <f>IF(Table_Styles[[#This Row],[PT]]&lt;&gt;"",Table_Styles[[#This Row],[PT]],IF(Table_Styles[[#This Row],[PT Default]]&lt;&gt;"",Table_Styles[[#This Row],[PT Default]],""))</f>
        <v/>
      </c>
      <c r="AN83" s="34"/>
      <c r="AO83" s="34"/>
      <c r="AP83" s="15" t="str">
        <f>IF(Table_Styles[[#This Row],[PR]]&lt;&gt;"",Table_Styles[[#This Row],[PR]],IF(Table_Styles[[#This Row],[PR Default]]&lt;&gt;"",Table_Styles[[#This Row],[PR Default]],""))</f>
        <v/>
      </c>
      <c r="AQ83" s="34"/>
      <c r="AR83" s="34"/>
      <c r="AS83" s="15" t="str">
        <f>IF(Table_Styles[[#This Row],[PB]]&lt;&gt;"",Table_Styles[[#This Row],[PB]],IF(Table_Styles[[#This Row],[PB Default]]&lt;&gt;"",Table_Styles[[#This Row],[PB Default]],""))</f>
        <v/>
      </c>
      <c r="AT83" s="34"/>
      <c r="AU83" s="34"/>
      <c r="AV83" s="15" t="str">
        <f>IF(Table_Styles[[#This Row],[PL]]&lt;&gt;"",Table_Styles[[#This Row],[PL]],IF(Table_Styles[[#This Row],[PL Default]]&lt;&gt;"",Table_Styles[[#This Row],[PL Default]],""))</f>
        <v/>
      </c>
      <c r="AW83" s="34"/>
      <c r="AX83" s="34"/>
      <c r="AY83" s="15" t="str">
        <f>IF(Table_Styles[[#This Row],[BT]]&lt;&gt;"",Table_Styles[[#This Row],[BT]],IF(Table_Styles[[#This Row],[BT Default]]&lt;&gt;"",Table_Styles[[#This Row],[BT Default]],""))</f>
        <v/>
      </c>
      <c r="AZ83" s="34"/>
      <c r="BA83" s="34"/>
      <c r="BB83" s="15" t="str">
        <f>IF(Table_Styles[[#This Row],[BR]]&lt;&gt;"",Table_Styles[[#This Row],[BR]],IF(Table_Styles[[#This Row],[BR Default]]&lt;&gt;"",Table_Styles[[#This Row],[BR Default]],""))</f>
        <v/>
      </c>
      <c r="BC83" s="34"/>
      <c r="BD83" s="34"/>
      <c r="BE83" s="15" t="str">
        <f>IF(Table_Styles[[#This Row],[BB]]&lt;&gt;"",Table_Styles[[#This Row],[BB]],IF(Table_Styles[[#This Row],[BB Default]]&lt;&gt;"",Table_Styles[[#This Row],[BB Default]],""))</f>
        <v/>
      </c>
      <c r="BF83" s="34"/>
      <c r="BG83" s="34"/>
      <c r="BH83" s="15" t="str">
        <f>IF(Table_Styles[[#This Row],[BL]]&lt;&gt;"",Table_Styles[[#This Row],[BL]],IF(Table_Styles[[#This Row],[BL Default]]&lt;&gt;"",Table_Styles[[#This Row],[BL Default]],""))</f>
        <v/>
      </c>
      <c r="BI83" s="34"/>
      <c r="BJ83" s="34"/>
      <c r="BK83" s="15" t="str">
        <f>IF(Table_Styles[[#This Row],[Width]]&lt;&gt;"",Table_Styles[[#This Row],[Width]],IF(Table_Styles[[#This Row],[Width Default]]&lt;&gt;"",Table_Styles[[#This Row],[Width Default]],""))</f>
        <v/>
      </c>
      <c r="BL83" s="34"/>
      <c r="BM83" s="34"/>
      <c r="BN83" s="15" t="str">
        <f>IF(Table_Styles[[#This Row],[Height]]&lt;&gt;"",Table_Styles[[#This Row],[Height]],IF(Table_Styles[[#This Row],[Height Default]]&lt;&gt;"",Table_Styles[[#This Row],[Height Default]],""))</f>
        <v/>
      </c>
      <c r="BO83" s="15"/>
      <c r="BP83" s="15"/>
      <c r="BQ83" s="15" t="str">
        <f>IF(Table_Styles[[#This Row],[Top]]&lt;&gt;"",Table_Styles[[#This Row],[Top]],IF(Table_Styles[[#This Row],[Top Default]]&lt;&gt;"",Table_Styles[[#This Row],[Top Default]],""))</f>
        <v/>
      </c>
      <c r="BR83" s="15"/>
      <c r="BS83" s="15"/>
      <c r="BT83" s="15" t="str">
        <f>IF(Table_Styles[[#This Row],[Right]]&lt;&gt;"",Table_Styles[[#This Row],[Right]],IF(Table_Styles[[#This Row],[Right Default]]&lt;&gt;"",Table_Styles[[#This Row],[Right Default]],""))</f>
        <v/>
      </c>
      <c r="BU83" s="15"/>
      <c r="BV83" s="15"/>
      <c r="BW83" s="15" t="str">
        <f>IF(Table_Styles[[#This Row],[Bottom]]&lt;&gt;"",Table_Styles[[#This Row],[Bottom]],IF(Table_Styles[[#This Row],[Bottom Default]]&lt;&gt;"",Table_Styles[[#This Row],[Bottom Default]],""))</f>
        <v/>
      </c>
      <c r="BX83" s="15"/>
      <c r="BY83" s="15"/>
      <c r="BZ83" s="15" t="str">
        <f>IF(Table_Styles[[#This Row],[Left]]&lt;&gt;"",Table_Styles[[#This Row],[Left]],IF(Table_Styles[[#This Row],[Left Default]]&lt;&gt;"",Table_Styles[[#This Row],[Left Default]],""))</f>
        <v/>
      </c>
      <c r="CA83" s="34"/>
      <c r="CB83" s="17" t="str">
        <f>IF(AND(Table_Styles[[#This Row],[Selector]]&lt;&gt;"",Table_Styles[[#This Row],[Font Family Used]]&lt;&gt;"",Table_Styles[[#This Row],[Font Weight Used]]&lt;&gt;""),Table_Styles[[#This Row],[Font Family Used]]&amp;" "&amp;Table_Styles[[#This Row],[Font Weight Used]],"")</f>
        <v/>
      </c>
      <c r="CC83" s="17" t="str">
        <f ca="1">IF(AND(Table_Styles[[#This Row],[Selector]],COUNTIF(OFFSET(CC:CC,0,0,ROW()-1,1),"="&amp;Table_Styles[[#This Row],[Font]])=0),Table_Styles[[#This Row],[Font]],"")</f>
        <v/>
      </c>
      <c r="CD83" s="17" t="str">
        <f ca="1">IF(Table_Styles[[#This Row],[Unique Font]]&lt;&gt;"",
"{""fontFamily"":"""&amp;Table_Styles[[#This Row],[Font Family Used]]&amp;""",""fontWeight"":"&amp;Table_Styles[[#This Row],[Font Weight Used]]&amp;"}","")</f>
        <v/>
      </c>
      <c r="CE8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3" s="17" t="str">
        <f>IF(AND(Table_Styles[[#This Row],[Selector]]&lt;&gt;"", Table_Styles[[#This Row],[Config Properties]]&lt;&gt;""),
Table_Styles[[#This Row],[Selector]]&amp;" { "&amp;Table_Styles[[#This Row],[Config Properties]]&amp;" }","")</f>
        <v>nav .btn.btn-primary { color: #FFFFFF;background: #218732;border: none }</v>
      </c>
      <c r="CG83" s="17" t="str">
        <f xml:space="preserve">
SUBSTITUTE(SUBSTITUTE(SUBSTITUTE(SUBSTITUTE(SUBSTITUTE(SUBSTITUTE(SUBSTITUTE(SUBSTITUTE(Table_Styles[[#This Row],[Config]],
" {","{"),
"{ ","{"),
" }","}"),
"} ","}"),
" ,",","),
", ",","),
" :",":"),
": ",":")</f>
        <v>nav .btn.btn-primary{color:#FFFFFF;background:#218732;border:none}</v>
      </c>
    </row>
    <row r="84" spans="2:85" ht="21" customHeight="1">
      <c r="B84" s="91" t="s">
        <v>669</v>
      </c>
      <c r="C84" s="17" t="s">
        <v>670</v>
      </c>
      <c r="D84" s="34"/>
      <c r="E84" s="34"/>
      <c r="F84" s="15" t="str">
        <f>IF(Table_Styles[[#This Row],[Font Family]]&lt;&gt;"",Table_Styles[[#This Row],[Font Family]],IF(Table_Styles[[#This Row],[Font Family Default]]&lt;&gt;"",Table_Styles[[#This Row],[Font Family Default]],""))</f>
        <v/>
      </c>
      <c r="G84" s="34"/>
      <c r="H84" s="34"/>
      <c r="I84" s="15" t="str">
        <f>IF(Table_Styles[[#This Row],[Font Size]]&lt;&gt;"",Table_Styles[[#This Row],[Font Size]],IF(Table_Styles[[#This Row],[Font Size Default]]&lt;&gt;"",Table_Styles[[#This Row],[Font Size Default]],""))</f>
        <v/>
      </c>
      <c r="J84" s="34"/>
      <c r="K84" s="34"/>
      <c r="L84" s="15" t="str">
        <f>IF(Table_Styles[[#This Row],[Font Weight]]&lt;&gt;"",Table_Styles[[#This Row],[Font Weight]],IF(Table_Styles[[#This Row],[Font Weight Default]]&lt;&gt;"",Table_Styles[[#This Row],[Font Weight Default]],""))</f>
        <v/>
      </c>
      <c r="M84" s="34"/>
      <c r="N84" s="36" t="s">
        <v>398</v>
      </c>
      <c r="O84" s="15" t="str">
        <f>IF(Table_Styles[[#This Row],[Colour]]&lt;&gt;"",Table_Styles[[#This Row],[Colour]],IF(Table_Styles[[#This Row],[Colour Default]]&lt;&gt;"",Table_Styles[[#This Row],[Colour Default]],""))</f>
        <v>#FFFFFF</v>
      </c>
      <c r="P84" s="34" t="s">
        <v>668</v>
      </c>
      <c r="Q84" s="87" t="str">
        <f>Colour_Accent_1</f>
        <v>#006ac6</v>
      </c>
      <c r="R84" s="15" t="str">
        <f>IF(Table_Styles[[#This Row],[Background]]&lt;&gt;"",Table_Styles[[#This Row],[Background]],IF(Table_Styles[[#This Row],[Background Default]]&lt;&gt;"",Table_Styles[[#This Row],[Background Default]],""))</f>
        <v>#218732</v>
      </c>
      <c r="S84" s="34"/>
      <c r="T84" s="34" t="s">
        <v>554</v>
      </c>
      <c r="U84" s="15" t="str">
        <f>IF(Table_Styles[[#This Row],[Border]]&lt;&gt;"",Table_Styles[[#This Row],[Border]],IF(Table_Styles[[#This Row],[Border Default]]&lt;&gt;"",Table_Styles[[#This Row],[Border Default]],""))</f>
        <v>none</v>
      </c>
      <c r="V84" s="34"/>
      <c r="W84" s="34"/>
      <c r="X84" s="15" t="str">
        <f>IF(Table_Styles[[#This Row],[Border Radius]]&lt;&gt;"",Table_Styles[[#This Row],[Border Radius]],IF(Table_Styles[[#This Row],[Border Radius Default]]&lt;&gt;"",Table_Styles[[#This Row],[Border Radius Default]],""))</f>
        <v/>
      </c>
      <c r="Y84" s="34"/>
      <c r="Z84" s="34"/>
      <c r="AA84" s="15" t="str">
        <f>IF(Table_Styles[[#This Row],[MT]]&lt;&gt;"",Table_Styles[[#This Row],[MT]],IF(Table_Styles[[#This Row],[MT Default]]&lt;&gt;"",Table_Styles[[#This Row],[MT Default]],""))</f>
        <v/>
      </c>
      <c r="AB84" s="34"/>
      <c r="AC84" s="34"/>
      <c r="AD84" s="15" t="str">
        <f>IF(Table_Styles[[#This Row],[MR]]&lt;&gt;"",Table_Styles[[#This Row],[MR]],IF(Table_Styles[[#This Row],[MR Default]]&lt;&gt;"",Table_Styles[[#This Row],[MR Default]],""))</f>
        <v/>
      </c>
      <c r="AE84" s="34"/>
      <c r="AF84" s="34"/>
      <c r="AG84" s="15" t="str">
        <f>IF(Table_Styles[[#This Row],[MB]]&lt;&gt;"",Table_Styles[[#This Row],[MB]],IF(Table_Styles[[#This Row],[MB Default]]&lt;&gt;"",Table_Styles[[#This Row],[MB Default]],""))</f>
        <v/>
      </c>
      <c r="AH84" s="34"/>
      <c r="AI84" s="34"/>
      <c r="AJ84" s="15" t="str">
        <f>IF(Table_Styles[[#This Row],[ML]]&lt;&gt;"",Table_Styles[[#This Row],[ML]],IF(Table_Styles[[#This Row],[ML Default]]&lt;&gt;"",Table_Styles[[#This Row],[ML Default]],""))</f>
        <v/>
      </c>
      <c r="AK84" s="34"/>
      <c r="AL84" s="34"/>
      <c r="AM84" s="15" t="str">
        <f>IF(Table_Styles[[#This Row],[PT]]&lt;&gt;"",Table_Styles[[#This Row],[PT]],IF(Table_Styles[[#This Row],[PT Default]]&lt;&gt;"",Table_Styles[[#This Row],[PT Default]],""))</f>
        <v/>
      </c>
      <c r="AN84" s="34"/>
      <c r="AO84" s="34"/>
      <c r="AP84" s="15" t="str">
        <f>IF(Table_Styles[[#This Row],[PR]]&lt;&gt;"",Table_Styles[[#This Row],[PR]],IF(Table_Styles[[#This Row],[PR Default]]&lt;&gt;"",Table_Styles[[#This Row],[PR Default]],""))</f>
        <v/>
      </c>
      <c r="AQ84" s="34"/>
      <c r="AR84" s="34"/>
      <c r="AS84" s="15" t="str">
        <f>IF(Table_Styles[[#This Row],[PB]]&lt;&gt;"",Table_Styles[[#This Row],[PB]],IF(Table_Styles[[#This Row],[PB Default]]&lt;&gt;"",Table_Styles[[#This Row],[PB Default]],""))</f>
        <v/>
      </c>
      <c r="AT84" s="34"/>
      <c r="AU84" s="34"/>
      <c r="AV84" s="15" t="str">
        <f>IF(Table_Styles[[#This Row],[PL]]&lt;&gt;"",Table_Styles[[#This Row],[PL]],IF(Table_Styles[[#This Row],[PL Default]]&lt;&gt;"",Table_Styles[[#This Row],[PL Default]],""))</f>
        <v/>
      </c>
      <c r="AW84" s="34"/>
      <c r="AX84" s="34"/>
      <c r="AY84" s="15" t="str">
        <f>IF(Table_Styles[[#This Row],[BT]]&lt;&gt;"",Table_Styles[[#This Row],[BT]],IF(Table_Styles[[#This Row],[BT Default]]&lt;&gt;"",Table_Styles[[#This Row],[BT Default]],""))</f>
        <v/>
      </c>
      <c r="AZ84" s="34"/>
      <c r="BA84" s="34"/>
      <c r="BB84" s="15" t="str">
        <f>IF(Table_Styles[[#This Row],[BR]]&lt;&gt;"",Table_Styles[[#This Row],[BR]],IF(Table_Styles[[#This Row],[BR Default]]&lt;&gt;"",Table_Styles[[#This Row],[BR Default]],""))</f>
        <v/>
      </c>
      <c r="BC84" s="34"/>
      <c r="BD84" s="34"/>
      <c r="BE84" s="15" t="str">
        <f>IF(Table_Styles[[#This Row],[BB]]&lt;&gt;"",Table_Styles[[#This Row],[BB]],IF(Table_Styles[[#This Row],[BB Default]]&lt;&gt;"",Table_Styles[[#This Row],[BB Default]],""))</f>
        <v/>
      </c>
      <c r="BF84" s="34"/>
      <c r="BG84" s="34"/>
      <c r="BH84" s="15" t="str">
        <f>IF(Table_Styles[[#This Row],[BL]]&lt;&gt;"",Table_Styles[[#This Row],[BL]],IF(Table_Styles[[#This Row],[BL Default]]&lt;&gt;"",Table_Styles[[#This Row],[BL Default]],""))</f>
        <v/>
      </c>
      <c r="BI84" s="34"/>
      <c r="BJ84" s="34"/>
      <c r="BK84" s="15" t="str">
        <f>IF(Table_Styles[[#This Row],[Width]]&lt;&gt;"",Table_Styles[[#This Row],[Width]],IF(Table_Styles[[#This Row],[Width Default]]&lt;&gt;"",Table_Styles[[#This Row],[Width Default]],""))</f>
        <v/>
      </c>
      <c r="BL84" s="34"/>
      <c r="BM84" s="34"/>
      <c r="BN84" s="15" t="str">
        <f>IF(Table_Styles[[#This Row],[Height]]&lt;&gt;"",Table_Styles[[#This Row],[Height]],IF(Table_Styles[[#This Row],[Height Default]]&lt;&gt;"",Table_Styles[[#This Row],[Height Default]],""))</f>
        <v/>
      </c>
      <c r="BO84" s="15"/>
      <c r="BP84" s="15"/>
      <c r="BQ84" s="15" t="str">
        <f>IF(Table_Styles[[#This Row],[Top]]&lt;&gt;"",Table_Styles[[#This Row],[Top]],IF(Table_Styles[[#This Row],[Top Default]]&lt;&gt;"",Table_Styles[[#This Row],[Top Default]],""))</f>
        <v/>
      </c>
      <c r="BR84" s="15"/>
      <c r="BS84" s="15"/>
      <c r="BT84" s="15" t="str">
        <f>IF(Table_Styles[[#This Row],[Right]]&lt;&gt;"",Table_Styles[[#This Row],[Right]],IF(Table_Styles[[#This Row],[Right Default]]&lt;&gt;"",Table_Styles[[#This Row],[Right Default]],""))</f>
        <v/>
      </c>
      <c r="BU84" s="15"/>
      <c r="BV84" s="15"/>
      <c r="BW84" s="15" t="str">
        <f>IF(Table_Styles[[#This Row],[Bottom]]&lt;&gt;"",Table_Styles[[#This Row],[Bottom]],IF(Table_Styles[[#This Row],[Bottom Default]]&lt;&gt;"",Table_Styles[[#This Row],[Bottom Default]],""))</f>
        <v/>
      </c>
      <c r="BX84" s="15"/>
      <c r="BY84" s="15"/>
      <c r="BZ84" s="15" t="str">
        <f>IF(Table_Styles[[#This Row],[Left]]&lt;&gt;"",Table_Styles[[#This Row],[Left]],IF(Table_Styles[[#This Row],[Left Default]]&lt;&gt;"",Table_Styles[[#This Row],[Left Default]],""))</f>
        <v/>
      </c>
      <c r="CA84" s="34"/>
      <c r="CB84" s="17" t="str">
        <f>IF(AND(Table_Styles[[#This Row],[Selector]]&lt;&gt;"",Table_Styles[[#This Row],[Font Family Used]]&lt;&gt;"",Table_Styles[[#This Row],[Font Weight Used]]&lt;&gt;""),Table_Styles[[#This Row],[Font Family Used]]&amp;" "&amp;Table_Styles[[#This Row],[Font Weight Used]],"")</f>
        <v/>
      </c>
      <c r="CC84" s="17" t="str">
        <f ca="1">IF(AND(Table_Styles[[#This Row],[Selector]],COUNTIF(OFFSET(CC:CC,0,0,ROW()-1,1),"="&amp;Table_Styles[[#This Row],[Font]])=0),Table_Styles[[#This Row],[Font]],"")</f>
        <v/>
      </c>
      <c r="CD84" s="17" t="str">
        <f ca="1">IF(Table_Styles[[#This Row],[Unique Font]]&lt;&gt;"",
"{""fontFamily"":"""&amp;Table_Styles[[#This Row],[Font Family Used]]&amp;""",""fontWeight"":"&amp;Table_Styles[[#This Row],[Font Weight Used]]&amp;"}","")</f>
        <v/>
      </c>
      <c r="CE8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4" s="17" t="str">
        <f>IF(AND(Table_Styles[[#This Row],[Selector]]&lt;&gt;"", Table_Styles[[#This Row],[Config Properties]]&lt;&gt;""),
Table_Styles[[#This Row],[Selector]]&amp;" { "&amp;Table_Styles[[#This Row],[Config Properties]]&amp;" }","")</f>
        <v>nav .btn.btn-primary:hover { color: #FFFFFF;background: #218732;border: none }</v>
      </c>
      <c r="CG84" s="17" t="str">
        <f xml:space="preserve">
SUBSTITUTE(SUBSTITUTE(SUBSTITUTE(SUBSTITUTE(SUBSTITUTE(SUBSTITUTE(SUBSTITUTE(SUBSTITUTE(Table_Styles[[#This Row],[Config]],
" {","{"),
"{ ","{"),
" }","}"),
"} ","}"),
" ,",","),
", ",","),
" :",":"),
": ",":")</f>
        <v>nav .btn.btn-primary:hover{color:#FFFFFF;background:#218732;border:none}</v>
      </c>
    </row>
    <row r="85" spans="2:85" ht="21" customHeight="1">
      <c r="B85" s="91" t="s">
        <v>671</v>
      </c>
      <c r="C85" s="17" t="s">
        <v>672</v>
      </c>
      <c r="D85" s="34"/>
      <c r="E85" s="34"/>
      <c r="F85" s="15" t="str">
        <f>IF(Table_Styles[[#This Row],[Font Family]]&lt;&gt;"",Table_Styles[[#This Row],[Font Family]],IF(Table_Styles[[#This Row],[Font Family Default]]&lt;&gt;"",Table_Styles[[#This Row],[Font Family Default]],""))</f>
        <v/>
      </c>
      <c r="G85" s="34"/>
      <c r="H85" s="34"/>
      <c r="I85" s="15" t="str">
        <f>IF(Table_Styles[[#This Row],[Font Size]]&lt;&gt;"",Table_Styles[[#This Row],[Font Size]],IF(Table_Styles[[#This Row],[Font Size Default]]&lt;&gt;"",Table_Styles[[#This Row],[Font Size Default]],""))</f>
        <v/>
      </c>
      <c r="J85" s="34"/>
      <c r="K85" s="34"/>
      <c r="L85" s="15" t="str">
        <f>IF(Table_Styles[[#This Row],[Font Weight]]&lt;&gt;"",Table_Styles[[#This Row],[Font Weight]],IF(Table_Styles[[#This Row],[Font Weight Default]]&lt;&gt;"",Table_Styles[[#This Row],[Font Weight Default]],""))</f>
        <v/>
      </c>
      <c r="M85" s="34"/>
      <c r="N85" s="36" t="s">
        <v>398</v>
      </c>
      <c r="O85" s="15" t="str">
        <f>IF(Table_Styles[[#This Row],[Colour]]&lt;&gt;"",Table_Styles[[#This Row],[Colour]],IF(Table_Styles[[#This Row],[Colour Default]]&lt;&gt;"",Table_Styles[[#This Row],[Colour Default]],""))</f>
        <v>#FFFFFF</v>
      </c>
      <c r="P85" s="34" t="s">
        <v>668</v>
      </c>
      <c r="Q85" s="87" t="str">
        <f>Colour_Accent_1</f>
        <v>#006ac6</v>
      </c>
      <c r="R85" s="15" t="str">
        <f>IF(Table_Styles[[#This Row],[Background]]&lt;&gt;"",Table_Styles[[#This Row],[Background]],IF(Table_Styles[[#This Row],[Background Default]]&lt;&gt;"",Table_Styles[[#This Row],[Background Default]],""))</f>
        <v>#218732</v>
      </c>
      <c r="S85" s="34"/>
      <c r="T85" s="34" t="s">
        <v>554</v>
      </c>
      <c r="U85" s="15" t="str">
        <f>IF(Table_Styles[[#This Row],[Border]]&lt;&gt;"",Table_Styles[[#This Row],[Border]],IF(Table_Styles[[#This Row],[Border Default]]&lt;&gt;"",Table_Styles[[#This Row],[Border Default]],""))</f>
        <v>none</v>
      </c>
      <c r="V85" s="34"/>
      <c r="W85" s="34"/>
      <c r="X85" s="15" t="str">
        <f>IF(Table_Styles[[#This Row],[Border Radius]]&lt;&gt;"",Table_Styles[[#This Row],[Border Radius]],IF(Table_Styles[[#This Row],[Border Radius Default]]&lt;&gt;"",Table_Styles[[#This Row],[Border Radius Default]],""))</f>
        <v/>
      </c>
      <c r="Y85" s="34"/>
      <c r="Z85" s="34"/>
      <c r="AA85" s="15" t="str">
        <f>IF(Table_Styles[[#This Row],[MT]]&lt;&gt;"",Table_Styles[[#This Row],[MT]],IF(Table_Styles[[#This Row],[MT Default]]&lt;&gt;"",Table_Styles[[#This Row],[MT Default]],""))</f>
        <v/>
      </c>
      <c r="AB85" s="34"/>
      <c r="AC85" s="34"/>
      <c r="AD85" s="15" t="str">
        <f>IF(Table_Styles[[#This Row],[MR]]&lt;&gt;"",Table_Styles[[#This Row],[MR]],IF(Table_Styles[[#This Row],[MR Default]]&lt;&gt;"",Table_Styles[[#This Row],[MR Default]],""))</f>
        <v/>
      </c>
      <c r="AE85" s="34"/>
      <c r="AF85" s="34"/>
      <c r="AG85" s="15" t="str">
        <f>IF(Table_Styles[[#This Row],[MB]]&lt;&gt;"",Table_Styles[[#This Row],[MB]],IF(Table_Styles[[#This Row],[MB Default]]&lt;&gt;"",Table_Styles[[#This Row],[MB Default]],""))</f>
        <v/>
      </c>
      <c r="AH85" s="34"/>
      <c r="AI85" s="34"/>
      <c r="AJ85" s="15" t="str">
        <f>IF(Table_Styles[[#This Row],[ML]]&lt;&gt;"",Table_Styles[[#This Row],[ML]],IF(Table_Styles[[#This Row],[ML Default]]&lt;&gt;"",Table_Styles[[#This Row],[ML Default]],""))</f>
        <v/>
      </c>
      <c r="AK85" s="34"/>
      <c r="AL85" s="34"/>
      <c r="AM85" s="15" t="str">
        <f>IF(Table_Styles[[#This Row],[PT]]&lt;&gt;"",Table_Styles[[#This Row],[PT]],IF(Table_Styles[[#This Row],[PT Default]]&lt;&gt;"",Table_Styles[[#This Row],[PT Default]],""))</f>
        <v/>
      </c>
      <c r="AN85" s="34"/>
      <c r="AO85" s="34"/>
      <c r="AP85" s="15" t="str">
        <f>IF(Table_Styles[[#This Row],[PR]]&lt;&gt;"",Table_Styles[[#This Row],[PR]],IF(Table_Styles[[#This Row],[PR Default]]&lt;&gt;"",Table_Styles[[#This Row],[PR Default]],""))</f>
        <v/>
      </c>
      <c r="AQ85" s="34"/>
      <c r="AR85" s="34"/>
      <c r="AS85" s="15" t="str">
        <f>IF(Table_Styles[[#This Row],[PB]]&lt;&gt;"",Table_Styles[[#This Row],[PB]],IF(Table_Styles[[#This Row],[PB Default]]&lt;&gt;"",Table_Styles[[#This Row],[PB Default]],""))</f>
        <v/>
      </c>
      <c r="AT85" s="34"/>
      <c r="AU85" s="34"/>
      <c r="AV85" s="15" t="str">
        <f>IF(Table_Styles[[#This Row],[PL]]&lt;&gt;"",Table_Styles[[#This Row],[PL]],IF(Table_Styles[[#This Row],[PL Default]]&lt;&gt;"",Table_Styles[[#This Row],[PL Default]],""))</f>
        <v/>
      </c>
      <c r="AW85" s="34"/>
      <c r="AX85" s="34"/>
      <c r="AY85" s="15" t="str">
        <f>IF(Table_Styles[[#This Row],[BT]]&lt;&gt;"",Table_Styles[[#This Row],[BT]],IF(Table_Styles[[#This Row],[BT Default]]&lt;&gt;"",Table_Styles[[#This Row],[BT Default]],""))</f>
        <v/>
      </c>
      <c r="AZ85" s="34"/>
      <c r="BA85" s="34"/>
      <c r="BB85" s="15" t="str">
        <f>IF(Table_Styles[[#This Row],[BR]]&lt;&gt;"",Table_Styles[[#This Row],[BR]],IF(Table_Styles[[#This Row],[BR Default]]&lt;&gt;"",Table_Styles[[#This Row],[BR Default]],""))</f>
        <v/>
      </c>
      <c r="BC85" s="34"/>
      <c r="BD85" s="34"/>
      <c r="BE85" s="15" t="str">
        <f>IF(Table_Styles[[#This Row],[BB]]&lt;&gt;"",Table_Styles[[#This Row],[BB]],IF(Table_Styles[[#This Row],[BB Default]]&lt;&gt;"",Table_Styles[[#This Row],[BB Default]],""))</f>
        <v/>
      </c>
      <c r="BF85" s="34"/>
      <c r="BG85" s="34"/>
      <c r="BH85" s="15" t="str">
        <f>IF(Table_Styles[[#This Row],[BL]]&lt;&gt;"",Table_Styles[[#This Row],[BL]],IF(Table_Styles[[#This Row],[BL Default]]&lt;&gt;"",Table_Styles[[#This Row],[BL Default]],""))</f>
        <v/>
      </c>
      <c r="BI85" s="34"/>
      <c r="BJ85" s="34"/>
      <c r="BK85" s="15" t="str">
        <f>IF(Table_Styles[[#This Row],[Width]]&lt;&gt;"",Table_Styles[[#This Row],[Width]],IF(Table_Styles[[#This Row],[Width Default]]&lt;&gt;"",Table_Styles[[#This Row],[Width Default]],""))</f>
        <v/>
      </c>
      <c r="BL85" s="34"/>
      <c r="BM85" s="34"/>
      <c r="BN85" s="15" t="str">
        <f>IF(Table_Styles[[#This Row],[Height]]&lt;&gt;"",Table_Styles[[#This Row],[Height]],IF(Table_Styles[[#This Row],[Height Default]]&lt;&gt;"",Table_Styles[[#This Row],[Height Default]],""))</f>
        <v/>
      </c>
      <c r="BO85" s="15"/>
      <c r="BP85" s="15"/>
      <c r="BQ85" s="15" t="str">
        <f>IF(Table_Styles[[#This Row],[Top]]&lt;&gt;"",Table_Styles[[#This Row],[Top]],IF(Table_Styles[[#This Row],[Top Default]]&lt;&gt;"",Table_Styles[[#This Row],[Top Default]],""))</f>
        <v/>
      </c>
      <c r="BR85" s="15"/>
      <c r="BS85" s="15"/>
      <c r="BT85" s="15" t="str">
        <f>IF(Table_Styles[[#This Row],[Right]]&lt;&gt;"",Table_Styles[[#This Row],[Right]],IF(Table_Styles[[#This Row],[Right Default]]&lt;&gt;"",Table_Styles[[#This Row],[Right Default]],""))</f>
        <v/>
      </c>
      <c r="BU85" s="15"/>
      <c r="BV85" s="15"/>
      <c r="BW85" s="15" t="str">
        <f>IF(Table_Styles[[#This Row],[Bottom]]&lt;&gt;"",Table_Styles[[#This Row],[Bottom]],IF(Table_Styles[[#This Row],[Bottom Default]]&lt;&gt;"",Table_Styles[[#This Row],[Bottom Default]],""))</f>
        <v/>
      </c>
      <c r="BX85" s="15"/>
      <c r="BY85" s="15"/>
      <c r="BZ85" s="15" t="str">
        <f>IF(Table_Styles[[#This Row],[Left]]&lt;&gt;"",Table_Styles[[#This Row],[Left]],IF(Table_Styles[[#This Row],[Left Default]]&lt;&gt;"",Table_Styles[[#This Row],[Left Default]],""))</f>
        <v/>
      </c>
      <c r="CA85" s="34"/>
      <c r="CB85" s="17" t="str">
        <f>IF(AND(Table_Styles[[#This Row],[Selector]]&lt;&gt;"",Table_Styles[[#This Row],[Font Family Used]]&lt;&gt;"",Table_Styles[[#This Row],[Font Weight Used]]&lt;&gt;""),Table_Styles[[#This Row],[Font Family Used]]&amp;" "&amp;Table_Styles[[#This Row],[Font Weight Used]],"")</f>
        <v/>
      </c>
      <c r="CC85" s="17" t="str">
        <f ca="1">IF(AND(Table_Styles[[#This Row],[Selector]],COUNTIF(OFFSET(CC:CC,0,0,ROW()-1,1),"="&amp;Table_Styles[[#This Row],[Font]])=0),Table_Styles[[#This Row],[Font]],"")</f>
        <v/>
      </c>
      <c r="CD85" s="17" t="str">
        <f ca="1">IF(Table_Styles[[#This Row],[Unique Font]]&lt;&gt;"",
"{""fontFamily"":"""&amp;Table_Styles[[#This Row],[Font Family Used]]&amp;""",""fontWeight"":"&amp;Table_Styles[[#This Row],[Font Weight Used]]&amp;"}","")</f>
        <v/>
      </c>
      <c r="CE8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#218732;border: none</v>
      </c>
      <c r="CF85" s="17" t="str">
        <f>IF(AND(Table_Styles[[#This Row],[Selector]]&lt;&gt;"", Table_Styles[[#This Row],[Config Properties]]&lt;&gt;""),
Table_Styles[[#This Row],[Selector]]&amp;" { "&amp;Table_Styles[[#This Row],[Config Properties]]&amp;" }","")</f>
        <v>nav .btn.btn-primary:active { color: #FFFFFF;background: #218732;border: none }</v>
      </c>
      <c r="CG85" s="17" t="str">
        <f xml:space="preserve">
SUBSTITUTE(SUBSTITUTE(SUBSTITUTE(SUBSTITUTE(SUBSTITUTE(SUBSTITUTE(SUBSTITUTE(SUBSTITUTE(Table_Styles[[#This Row],[Config]],
" {","{"),
"{ ","{"),
" }","}"),
"} ","}"),
" ,",","),
", ",","),
" :",":"),
": ",":")</f>
        <v>nav .btn.btn-primary:active{color:#FFFFFF;background:#218732;border:none}</v>
      </c>
    </row>
    <row r="86" spans="2:85" ht="21" customHeight="1">
      <c r="B86" s="91" t="s">
        <v>673</v>
      </c>
      <c r="C86" s="17" t="s">
        <v>674</v>
      </c>
      <c r="D86" s="34"/>
      <c r="E86" s="34"/>
      <c r="F86" s="15" t="str">
        <f>IF(Table_Styles[[#This Row],[Font Family]]&lt;&gt;"",Table_Styles[[#This Row],[Font Family]],IF(Table_Styles[[#This Row],[Font Family Default]]&lt;&gt;"",Table_Styles[[#This Row],[Font Family Default]],""))</f>
        <v/>
      </c>
      <c r="G86" s="34"/>
      <c r="H86" s="34"/>
      <c r="I86" s="15" t="str">
        <f>IF(Table_Styles[[#This Row],[Font Size]]&lt;&gt;"",Table_Styles[[#This Row],[Font Size]],IF(Table_Styles[[#This Row],[Font Size Default]]&lt;&gt;"",Table_Styles[[#This Row],[Font Size Default]],""))</f>
        <v/>
      </c>
      <c r="J86" s="34"/>
      <c r="K86" s="34"/>
      <c r="L86" s="15" t="str">
        <f>IF(Table_Styles[[#This Row],[Font Weight]]&lt;&gt;"",Table_Styles[[#This Row],[Font Weight]],IF(Table_Styles[[#This Row],[Font Weight Default]]&lt;&gt;"",Table_Styles[[#This Row],[Font Weight Default]],""))</f>
        <v/>
      </c>
      <c r="M86" s="34"/>
      <c r="N86" s="36" t="str">
        <f>Colour_Foreground_1</f>
        <v>#65686b</v>
      </c>
      <c r="O86" s="15" t="str">
        <f>IF(Table_Styles[[#This Row],[Colour]]&lt;&gt;"",Table_Styles[[#This Row],[Colour]],IF(Table_Styles[[#This Row],[Colour Default]]&lt;&gt;"",Table_Styles[[#This Row],[Colour Default]],""))</f>
        <v>#65686b</v>
      </c>
      <c r="P86" s="34"/>
      <c r="Q86" s="87" t="str">
        <f>Colour_Background_2</f>
        <v>#f3f3f3</v>
      </c>
      <c r="R86" s="15" t="str">
        <f>IF(Table_Styles[[#This Row],[Background]]&lt;&gt;"",Table_Styles[[#This Row],[Background]],IF(Table_Styles[[#This Row],[Background Default]]&lt;&gt;"",Table_Styles[[#This Row],[Background Default]],""))</f>
        <v>#f3f3f3</v>
      </c>
      <c r="S86" s="34"/>
      <c r="T86" s="34" t="s">
        <v>554</v>
      </c>
      <c r="U86" s="15" t="str">
        <f>IF(Table_Styles[[#This Row],[Border]]&lt;&gt;"",Table_Styles[[#This Row],[Border]],IF(Table_Styles[[#This Row],[Border Default]]&lt;&gt;"",Table_Styles[[#This Row],[Border Default]],""))</f>
        <v>none</v>
      </c>
      <c r="V86" s="34"/>
      <c r="W86" s="34"/>
      <c r="X86" s="15" t="str">
        <f>IF(Table_Styles[[#This Row],[Border Radius]]&lt;&gt;"",Table_Styles[[#This Row],[Border Radius]],IF(Table_Styles[[#This Row],[Border Radius Default]]&lt;&gt;"",Table_Styles[[#This Row],[Border Radius Default]],""))</f>
        <v/>
      </c>
      <c r="Y86" s="34"/>
      <c r="Z86" s="34"/>
      <c r="AA86" s="15" t="str">
        <f>IF(Table_Styles[[#This Row],[MT]]&lt;&gt;"",Table_Styles[[#This Row],[MT]],IF(Table_Styles[[#This Row],[MT Default]]&lt;&gt;"",Table_Styles[[#This Row],[MT Default]],""))</f>
        <v/>
      </c>
      <c r="AB86" s="34"/>
      <c r="AC86" s="34"/>
      <c r="AD86" s="15" t="str">
        <f>IF(Table_Styles[[#This Row],[MR]]&lt;&gt;"",Table_Styles[[#This Row],[MR]],IF(Table_Styles[[#This Row],[MR Default]]&lt;&gt;"",Table_Styles[[#This Row],[MR Default]],""))</f>
        <v/>
      </c>
      <c r="AE86" s="34"/>
      <c r="AF86" s="34"/>
      <c r="AG86" s="15" t="str">
        <f>IF(Table_Styles[[#This Row],[MB]]&lt;&gt;"",Table_Styles[[#This Row],[MB]],IF(Table_Styles[[#This Row],[MB Default]]&lt;&gt;"",Table_Styles[[#This Row],[MB Default]],""))</f>
        <v/>
      </c>
      <c r="AH86" s="34"/>
      <c r="AI86" s="34"/>
      <c r="AJ86" s="15" t="str">
        <f>IF(Table_Styles[[#This Row],[ML]]&lt;&gt;"",Table_Styles[[#This Row],[ML]],IF(Table_Styles[[#This Row],[ML Default]]&lt;&gt;"",Table_Styles[[#This Row],[ML Default]],""))</f>
        <v/>
      </c>
      <c r="AK86" s="34"/>
      <c r="AL86" s="34"/>
      <c r="AM86" s="15" t="str">
        <f>IF(Table_Styles[[#This Row],[PT]]&lt;&gt;"",Table_Styles[[#This Row],[PT]],IF(Table_Styles[[#This Row],[PT Default]]&lt;&gt;"",Table_Styles[[#This Row],[PT Default]],""))</f>
        <v/>
      </c>
      <c r="AN86" s="34"/>
      <c r="AO86" s="34"/>
      <c r="AP86" s="15" t="str">
        <f>IF(Table_Styles[[#This Row],[PR]]&lt;&gt;"",Table_Styles[[#This Row],[PR]],IF(Table_Styles[[#This Row],[PR Default]]&lt;&gt;"",Table_Styles[[#This Row],[PR Default]],""))</f>
        <v/>
      </c>
      <c r="AQ86" s="34"/>
      <c r="AR86" s="34"/>
      <c r="AS86" s="15" t="str">
        <f>IF(Table_Styles[[#This Row],[PB]]&lt;&gt;"",Table_Styles[[#This Row],[PB]],IF(Table_Styles[[#This Row],[PB Default]]&lt;&gt;"",Table_Styles[[#This Row],[PB Default]],""))</f>
        <v/>
      </c>
      <c r="AT86" s="34"/>
      <c r="AU86" s="34"/>
      <c r="AV86" s="15" t="str">
        <f>IF(Table_Styles[[#This Row],[PL]]&lt;&gt;"",Table_Styles[[#This Row],[PL]],IF(Table_Styles[[#This Row],[PL Default]]&lt;&gt;"",Table_Styles[[#This Row],[PL Default]],""))</f>
        <v/>
      </c>
      <c r="AW86" s="34"/>
      <c r="AX86" s="34"/>
      <c r="AY86" s="15" t="str">
        <f>IF(Table_Styles[[#This Row],[BT]]&lt;&gt;"",Table_Styles[[#This Row],[BT]],IF(Table_Styles[[#This Row],[BT Default]]&lt;&gt;"",Table_Styles[[#This Row],[BT Default]],""))</f>
        <v/>
      </c>
      <c r="AZ86" s="34"/>
      <c r="BA86" s="34"/>
      <c r="BB86" s="15" t="str">
        <f>IF(Table_Styles[[#This Row],[BR]]&lt;&gt;"",Table_Styles[[#This Row],[BR]],IF(Table_Styles[[#This Row],[BR Default]]&lt;&gt;"",Table_Styles[[#This Row],[BR Default]],""))</f>
        <v/>
      </c>
      <c r="BC86" s="34"/>
      <c r="BD86" s="34"/>
      <c r="BE86" s="15" t="str">
        <f>IF(Table_Styles[[#This Row],[BB]]&lt;&gt;"",Table_Styles[[#This Row],[BB]],IF(Table_Styles[[#This Row],[BB Default]]&lt;&gt;"",Table_Styles[[#This Row],[BB Default]],""))</f>
        <v/>
      </c>
      <c r="BF86" s="34"/>
      <c r="BG86" s="34"/>
      <c r="BH86" s="15" t="str">
        <f>IF(Table_Styles[[#This Row],[BL]]&lt;&gt;"",Table_Styles[[#This Row],[BL]],IF(Table_Styles[[#This Row],[BL Default]]&lt;&gt;"",Table_Styles[[#This Row],[BL Default]],""))</f>
        <v/>
      </c>
      <c r="BI86" s="34"/>
      <c r="BJ86" s="34"/>
      <c r="BK86" s="15" t="str">
        <f>IF(Table_Styles[[#This Row],[Width]]&lt;&gt;"",Table_Styles[[#This Row],[Width]],IF(Table_Styles[[#This Row],[Width Default]]&lt;&gt;"",Table_Styles[[#This Row],[Width Default]],""))</f>
        <v/>
      </c>
      <c r="BL86" s="34"/>
      <c r="BM86" s="34"/>
      <c r="BN86" s="15" t="str">
        <f>IF(Table_Styles[[#This Row],[Height]]&lt;&gt;"",Table_Styles[[#This Row],[Height]],IF(Table_Styles[[#This Row],[Height Default]]&lt;&gt;"",Table_Styles[[#This Row],[Height Default]],""))</f>
        <v/>
      </c>
      <c r="BO86" s="15"/>
      <c r="BP86" s="15"/>
      <c r="BQ86" s="15" t="str">
        <f>IF(Table_Styles[[#This Row],[Top]]&lt;&gt;"",Table_Styles[[#This Row],[Top]],IF(Table_Styles[[#This Row],[Top Default]]&lt;&gt;"",Table_Styles[[#This Row],[Top Default]],""))</f>
        <v/>
      </c>
      <c r="BR86" s="15"/>
      <c r="BS86" s="15"/>
      <c r="BT86" s="15" t="str">
        <f>IF(Table_Styles[[#This Row],[Right]]&lt;&gt;"",Table_Styles[[#This Row],[Right]],IF(Table_Styles[[#This Row],[Right Default]]&lt;&gt;"",Table_Styles[[#This Row],[Right Default]],""))</f>
        <v/>
      </c>
      <c r="BU86" s="15"/>
      <c r="BV86" s="15"/>
      <c r="BW86" s="15" t="str">
        <f>IF(Table_Styles[[#This Row],[Bottom]]&lt;&gt;"",Table_Styles[[#This Row],[Bottom]],IF(Table_Styles[[#This Row],[Bottom Default]]&lt;&gt;"",Table_Styles[[#This Row],[Bottom Default]],""))</f>
        <v/>
      </c>
      <c r="BX86" s="15"/>
      <c r="BY86" s="15"/>
      <c r="BZ86" s="15" t="str">
        <f>IF(Table_Styles[[#This Row],[Left]]&lt;&gt;"",Table_Styles[[#This Row],[Left]],IF(Table_Styles[[#This Row],[Left Default]]&lt;&gt;"",Table_Styles[[#This Row],[Left Default]],""))</f>
        <v/>
      </c>
      <c r="CA86" s="34"/>
      <c r="CB86" s="17" t="str">
        <f>IF(AND(Table_Styles[[#This Row],[Selector]]&lt;&gt;"",Table_Styles[[#This Row],[Font Family Used]]&lt;&gt;"",Table_Styles[[#This Row],[Font Weight Used]]&lt;&gt;""),Table_Styles[[#This Row],[Font Family Used]]&amp;" "&amp;Table_Styles[[#This Row],[Font Weight Used]],"")</f>
        <v/>
      </c>
      <c r="CC86" s="17" t="str">
        <f ca="1">IF(AND(Table_Styles[[#This Row],[Selector]],COUNTIF(OFFSET(CC:CC,0,0,ROW()-1,1),"="&amp;Table_Styles[[#This Row],[Font]])=0),Table_Styles[[#This Row],[Font]],"")</f>
        <v/>
      </c>
      <c r="CD86" s="17" t="str">
        <f ca="1">IF(Table_Styles[[#This Row],[Unique Font]]&lt;&gt;"",
"{""fontFamily"":"""&amp;Table_Styles[[#This Row],[Font Family Used]]&amp;""",""fontWeight"":"&amp;Table_Styles[[#This Row],[Font Weight Used]]&amp;"}","")</f>
        <v/>
      </c>
      <c r="CE8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6" s="17" t="str">
        <f>IF(AND(Table_Styles[[#This Row],[Selector]]&lt;&gt;"", Table_Styles[[#This Row],[Config Properties]]&lt;&gt;""),
Table_Styles[[#This Row],[Selector]]&amp;" { "&amp;Table_Styles[[#This Row],[Config Properties]]&amp;" }","")</f>
        <v>nav .btn.btn-secondary { color: #65686b;background: #f3f3f3;border: none }</v>
      </c>
      <c r="CG86" s="17" t="str">
        <f xml:space="preserve">
SUBSTITUTE(SUBSTITUTE(SUBSTITUTE(SUBSTITUTE(SUBSTITUTE(SUBSTITUTE(SUBSTITUTE(SUBSTITUTE(Table_Styles[[#This Row],[Config]],
" {","{"),
"{ ","{"),
" }","}"),
"} ","}"),
" ,",","),
", ",","),
" :",":"),
": ",":")</f>
        <v>nav .btn.btn-secondary{color:#65686b;background:#f3f3f3;border:none}</v>
      </c>
    </row>
    <row r="87" spans="2:85" ht="21" customHeight="1">
      <c r="B87" s="91" t="s">
        <v>675</v>
      </c>
      <c r="C87" s="17" t="s">
        <v>676</v>
      </c>
      <c r="D87" s="34"/>
      <c r="E87" s="34"/>
      <c r="F87" s="15" t="str">
        <f>IF(Table_Styles[[#This Row],[Font Family]]&lt;&gt;"",Table_Styles[[#This Row],[Font Family]],IF(Table_Styles[[#This Row],[Font Family Default]]&lt;&gt;"",Table_Styles[[#This Row],[Font Family Default]],""))</f>
        <v/>
      </c>
      <c r="G87" s="34"/>
      <c r="H87" s="34"/>
      <c r="I87" s="15" t="str">
        <f>IF(Table_Styles[[#This Row],[Font Size]]&lt;&gt;"",Table_Styles[[#This Row],[Font Size]],IF(Table_Styles[[#This Row],[Font Size Default]]&lt;&gt;"",Table_Styles[[#This Row],[Font Size Default]],""))</f>
        <v/>
      </c>
      <c r="J87" s="34"/>
      <c r="K87" s="34"/>
      <c r="L87" s="15" t="str">
        <f>IF(Table_Styles[[#This Row],[Font Weight]]&lt;&gt;"",Table_Styles[[#This Row],[Font Weight]],IF(Table_Styles[[#This Row],[Font Weight Default]]&lt;&gt;"",Table_Styles[[#This Row],[Font Weight Default]],""))</f>
        <v/>
      </c>
      <c r="M87" s="34"/>
      <c r="N87" s="36" t="str">
        <f>Colour_Foreground_1</f>
        <v>#65686b</v>
      </c>
      <c r="O87" s="15" t="str">
        <f>IF(Table_Styles[[#This Row],[Colour]]&lt;&gt;"",Table_Styles[[#This Row],[Colour]],IF(Table_Styles[[#This Row],[Colour Default]]&lt;&gt;"",Table_Styles[[#This Row],[Colour Default]],""))</f>
        <v>#65686b</v>
      </c>
      <c r="P87" s="34"/>
      <c r="Q87" s="87" t="str">
        <f>Colour_Background_2</f>
        <v>#f3f3f3</v>
      </c>
      <c r="R87" s="15" t="str">
        <f>IF(Table_Styles[[#This Row],[Background]]&lt;&gt;"",Table_Styles[[#This Row],[Background]],IF(Table_Styles[[#This Row],[Background Default]]&lt;&gt;"",Table_Styles[[#This Row],[Background Default]],""))</f>
        <v>#f3f3f3</v>
      </c>
      <c r="S87" s="34"/>
      <c r="T87" s="34" t="s">
        <v>554</v>
      </c>
      <c r="U87" s="15" t="str">
        <f>IF(Table_Styles[[#This Row],[Border]]&lt;&gt;"",Table_Styles[[#This Row],[Border]],IF(Table_Styles[[#This Row],[Border Default]]&lt;&gt;"",Table_Styles[[#This Row],[Border Default]],""))</f>
        <v>none</v>
      </c>
      <c r="V87" s="34"/>
      <c r="W87" s="34"/>
      <c r="X87" s="15" t="str">
        <f>IF(Table_Styles[[#This Row],[Border Radius]]&lt;&gt;"",Table_Styles[[#This Row],[Border Radius]],IF(Table_Styles[[#This Row],[Border Radius Default]]&lt;&gt;"",Table_Styles[[#This Row],[Border Radius Default]],""))</f>
        <v/>
      </c>
      <c r="Y87" s="34"/>
      <c r="Z87" s="34"/>
      <c r="AA87" s="15" t="str">
        <f>IF(Table_Styles[[#This Row],[MT]]&lt;&gt;"",Table_Styles[[#This Row],[MT]],IF(Table_Styles[[#This Row],[MT Default]]&lt;&gt;"",Table_Styles[[#This Row],[MT Default]],""))</f>
        <v/>
      </c>
      <c r="AB87" s="34"/>
      <c r="AC87" s="34"/>
      <c r="AD87" s="15" t="str">
        <f>IF(Table_Styles[[#This Row],[MR]]&lt;&gt;"",Table_Styles[[#This Row],[MR]],IF(Table_Styles[[#This Row],[MR Default]]&lt;&gt;"",Table_Styles[[#This Row],[MR Default]],""))</f>
        <v/>
      </c>
      <c r="AE87" s="34"/>
      <c r="AF87" s="34"/>
      <c r="AG87" s="15" t="str">
        <f>IF(Table_Styles[[#This Row],[MB]]&lt;&gt;"",Table_Styles[[#This Row],[MB]],IF(Table_Styles[[#This Row],[MB Default]]&lt;&gt;"",Table_Styles[[#This Row],[MB Default]],""))</f>
        <v/>
      </c>
      <c r="AH87" s="34"/>
      <c r="AI87" s="34"/>
      <c r="AJ87" s="15" t="str">
        <f>IF(Table_Styles[[#This Row],[ML]]&lt;&gt;"",Table_Styles[[#This Row],[ML]],IF(Table_Styles[[#This Row],[ML Default]]&lt;&gt;"",Table_Styles[[#This Row],[ML Default]],""))</f>
        <v/>
      </c>
      <c r="AK87" s="34"/>
      <c r="AL87" s="34"/>
      <c r="AM87" s="15" t="str">
        <f>IF(Table_Styles[[#This Row],[PT]]&lt;&gt;"",Table_Styles[[#This Row],[PT]],IF(Table_Styles[[#This Row],[PT Default]]&lt;&gt;"",Table_Styles[[#This Row],[PT Default]],""))</f>
        <v/>
      </c>
      <c r="AN87" s="34"/>
      <c r="AO87" s="34"/>
      <c r="AP87" s="15" t="str">
        <f>IF(Table_Styles[[#This Row],[PR]]&lt;&gt;"",Table_Styles[[#This Row],[PR]],IF(Table_Styles[[#This Row],[PR Default]]&lt;&gt;"",Table_Styles[[#This Row],[PR Default]],""))</f>
        <v/>
      </c>
      <c r="AQ87" s="34"/>
      <c r="AR87" s="34"/>
      <c r="AS87" s="15" t="str">
        <f>IF(Table_Styles[[#This Row],[PB]]&lt;&gt;"",Table_Styles[[#This Row],[PB]],IF(Table_Styles[[#This Row],[PB Default]]&lt;&gt;"",Table_Styles[[#This Row],[PB Default]],""))</f>
        <v/>
      </c>
      <c r="AT87" s="34"/>
      <c r="AU87" s="34"/>
      <c r="AV87" s="15" t="str">
        <f>IF(Table_Styles[[#This Row],[PL]]&lt;&gt;"",Table_Styles[[#This Row],[PL]],IF(Table_Styles[[#This Row],[PL Default]]&lt;&gt;"",Table_Styles[[#This Row],[PL Default]],""))</f>
        <v/>
      </c>
      <c r="AW87" s="34"/>
      <c r="AX87" s="34"/>
      <c r="AY87" s="15" t="str">
        <f>IF(Table_Styles[[#This Row],[BT]]&lt;&gt;"",Table_Styles[[#This Row],[BT]],IF(Table_Styles[[#This Row],[BT Default]]&lt;&gt;"",Table_Styles[[#This Row],[BT Default]],""))</f>
        <v/>
      </c>
      <c r="AZ87" s="34"/>
      <c r="BA87" s="34"/>
      <c r="BB87" s="15" t="str">
        <f>IF(Table_Styles[[#This Row],[BR]]&lt;&gt;"",Table_Styles[[#This Row],[BR]],IF(Table_Styles[[#This Row],[BR Default]]&lt;&gt;"",Table_Styles[[#This Row],[BR Default]],""))</f>
        <v/>
      </c>
      <c r="BC87" s="34"/>
      <c r="BD87" s="34"/>
      <c r="BE87" s="15" t="str">
        <f>IF(Table_Styles[[#This Row],[BB]]&lt;&gt;"",Table_Styles[[#This Row],[BB]],IF(Table_Styles[[#This Row],[BB Default]]&lt;&gt;"",Table_Styles[[#This Row],[BB Default]],""))</f>
        <v/>
      </c>
      <c r="BF87" s="34"/>
      <c r="BG87" s="34"/>
      <c r="BH87" s="15" t="str">
        <f>IF(Table_Styles[[#This Row],[BL]]&lt;&gt;"",Table_Styles[[#This Row],[BL]],IF(Table_Styles[[#This Row],[BL Default]]&lt;&gt;"",Table_Styles[[#This Row],[BL Default]],""))</f>
        <v/>
      </c>
      <c r="BI87" s="34"/>
      <c r="BJ87" s="34"/>
      <c r="BK87" s="15" t="str">
        <f>IF(Table_Styles[[#This Row],[Width]]&lt;&gt;"",Table_Styles[[#This Row],[Width]],IF(Table_Styles[[#This Row],[Width Default]]&lt;&gt;"",Table_Styles[[#This Row],[Width Default]],""))</f>
        <v/>
      </c>
      <c r="BL87" s="34"/>
      <c r="BM87" s="34"/>
      <c r="BN87" s="15" t="str">
        <f>IF(Table_Styles[[#This Row],[Height]]&lt;&gt;"",Table_Styles[[#This Row],[Height]],IF(Table_Styles[[#This Row],[Height Default]]&lt;&gt;"",Table_Styles[[#This Row],[Height Default]],""))</f>
        <v/>
      </c>
      <c r="BO87" s="15"/>
      <c r="BP87" s="15"/>
      <c r="BQ87" s="15" t="str">
        <f>IF(Table_Styles[[#This Row],[Top]]&lt;&gt;"",Table_Styles[[#This Row],[Top]],IF(Table_Styles[[#This Row],[Top Default]]&lt;&gt;"",Table_Styles[[#This Row],[Top Default]],""))</f>
        <v/>
      </c>
      <c r="BR87" s="15"/>
      <c r="BS87" s="15"/>
      <c r="BT87" s="15" t="str">
        <f>IF(Table_Styles[[#This Row],[Right]]&lt;&gt;"",Table_Styles[[#This Row],[Right]],IF(Table_Styles[[#This Row],[Right Default]]&lt;&gt;"",Table_Styles[[#This Row],[Right Default]],""))</f>
        <v/>
      </c>
      <c r="BU87" s="15"/>
      <c r="BV87" s="15"/>
      <c r="BW87" s="15" t="str">
        <f>IF(Table_Styles[[#This Row],[Bottom]]&lt;&gt;"",Table_Styles[[#This Row],[Bottom]],IF(Table_Styles[[#This Row],[Bottom Default]]&lt;&gt;"",Table_Styles[[#This Row],[Bottom Default]],""))</f>
        <v/>
      </c>
      <c r="BX87" s="15"/>
      <c r="BY87" s="15"/>
      <c r="BZ87" s="15" t="str">
        <f>IF(Table_Styles[[#This Row],[Left]]&lt;&gt;"",Table_Styles[[#This Row],[Left]],IF(Table_Styles[[#This Row],[Left Default]]&lt;&gt;"",Table_Styles[[#This Row],[Left Default]],""))</f>
        <v/>
      </c>
      <c r="CA87" s="34"/>
      <c r="CB87" s="17" t="str">
        <f>IF(AND(Table_Styles[[#This Row],[Selector]]&lt;&gt;"",Table_Styles[[#This Row],[Font Family Used]]&lt;&gt;"",Table_Styles[[#This Row],[Font Weight Used]]&lt;&gt;""),Table_Styles[[#This Row],[Font Family Used]]&amp;" "&amp;Table_Styles[[#This Row],[Font Weight Used]],"")</f>
        <v/>
      </c>
      <c r="CC87" s="17" t="str">
        <f ca="1">IF(AND(Table_Styles[[#This Row],[Selector]],COUNTIF(OFFSET(CC:CC,0,0,ROW()-1,1),"="&amp;Table_Styles[[#This Row],[Font]])=0),Table_Styles[[#This Row],[Font]],"")</f>
        <v/>
      </c>
      <c r="CD87" s="17" t="str">
        <f ca="1">IF(Table_Styles[[#This Row],[Unique Font]]&lt;&gt;"",
"{""fontFamily"":"""&amp;Table_Styles[[#This Row],[Font Family Used]]&amp;""",""fontWeight"":"&amp;Table_Styles[[#This Row],[Font Weight Used]]&amp;"}","")</f>
        <v/>
      </c>
      <c r="CE8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7" s="17" t="str">
        <f>IF(AND(Table_Styles[[#This Row],[Selector]]&lt;&gt;"", Table_Styles[[#This Row],[Config Properties]]&lt;&gt;""),
Table_Styles[[#This Row],[Selector]]&amp;" { "&amp;Table_Styles[[#This Row],[Config Properties]]&amp;" }","")</f>
        <v>nav .btn.btn-secondary:hover { color: #65686b;background: #f3f3f3;border: none }</v>
      </c>
      <c r="CG87" s="17" t="str">
        <f xml:space="preserve">
SUBSTITUTE(SUBSTITUTE(SUBSTITUTE(SUBSTITUTE(SUBSTITUTE(SUBSTITUTE(SUBSTITUTE(SUBSTITUTE(Table_Styles[[#This Row],[Config]],
" {","{"),
"{ ","{"),
" }","}"),
"} ","}"),
" ,",","),
", ",","),
" :",":"),
": ",":")</f>
        <v>nav .btn.btn-secondary:hover{color:#65686b;background:#f3f3f3;border:none}</v>
      </c>
    </row>
    <row r="88" spans="2:85" ht="21" customHeight="1">
      <c r="B88" s="91" t="s">
        <v>677</v>
      </c>
      <c r="C88" s="17" t="s">
        <v>678</v>
      </c>
      <c r="D88" s="34"/>
      <c r="E88" s="34"/>
      <c r="F88" s="15" t="str">
        <f>IF(Table_Styles[[#This Row],[Font Family]]&lt;&gt;"",Table_Styles[[#This Row],[Font Family]],IF(Table_Styles[[#This Row],[Font Family Default]]&lt;&gt;"",Table_Styles[[#This Row],[Font Family Default]],""))</f>
        <v/>
      </c>
      <c r="G88" s="34"/>
      <c r="H88" s="34"/>
      <c r="I88" s="15" t="str">
        <f>IF(Table_Styles[[#This Row],[Font Size]]&lt;&gt;"",Table_Styles[[#This Row],[Font Size]],IF(Table_Styles[[#This Row],[Font Size Default]]&lt;&gt;"",Table_Styles[[#This Row],[Font Size Default]],""))</f>
        <v/>
      </c>
      <c r="J88" s="34"/>
      <c r="K88" s="34"/>
      <c r="L88" s="15" t="str">
        <f>IF(Table_Styles[[#This Row],[Font Weight]]&lt;&gt;"",Table_Styles[[#This Row],[Font Weight]],IF(Table_Styles[[#This Row],[Font Weight Default]]&lt;&gt;"",Table_Styles[[#This Row],[Font Weight Default]],""))</f>
        <v/>
      </c>
      <c r="M88" s="34"/>
      <c r="N88" s="36" t="str">
        <f>Colour_Foreground_1</f>
        <v>#65686b</v>
      </c>
      <c r="O88" s="15" t="str">
        <f>IF(Table_Styles[[#This Row],[Colour]]&lt;&gt;"",Table_Styles[[#This Row],[Colour]],IF(Table_Styles[[#This Row],[Colour Default]]&lt;&gt;"",Table_Styles[[#This Row],[Colour Default]],""))</f>
        <v>#65686b</v>
      </c>
      <c r="P88" s="34"/>
      <c r="Q88" s="87" t="str">
        <f>Colour_Background_2</f>
        <v>#f3f3f3</v>
      </c>
      <c r="R88" s="15" t="str">
        <f>IF(Table_Styles[[#This Row],[Background]]&lt;&gt;"",Table_Styles[[#This Row],[Background]],IF(Table_Styles[[#This Row],[Background Default]]&lt;&gt;"",Table_Styles[[#This Row],[Background Default]],""))</f>
        <v>#f3f3f3</v>
      </c>
      <c r="S88" s="34"/>
      <c r="T88" s="34" t="s">
        <v>554</v>
      </c>
      <c r="U88" s="15" t="str">
        <f>IF(Table_Styles[[#This Row],[Border]]&lt;&gt;"",Table_Styles[[#This Row],[Border]],IF(Table_Styles[[#This Row],[Border Default]]&lt;&gt;"",Table_Styles[[#This Row],[Border Default]],""))</f>
        <v>none</v>
      </c>
      <c r="V88" s="34"/>
      <c r="W88" s="34"/>
      <c r="X88" s="15" t="str">
        <f>IF(Table_Styles[[#This Row],[Border Radius]]&lt;&gt;"",Table_Styles[[#This Row],[Border Radius]],IF(Table_Styles[[#This Row],[Border Radius Default]]&lt;&gt;"",Table_Styles[[#This Row],[Border Radius Default]],""))</f>
        <v/>
      </c>
      <c r="Y88" s="34"/>
      <c r="Z88" s="34"/>
      <c r="AA88" s="15" t="str">
        <f>IF(Table_Styles[[#This Row],[MT]]&lt;&gt;"",Table_Styles[[#This Row],[MT]],IF(Table_Styles[[#This Row],[MT Default]]&lt;&gt;"",Table_Styles[[#This Row],[MT Default]],""))</f>
        <v/>
      </c>
      <c r="AB88" s="34"/>
      <c r="AC88" s="34"/>
      <c r="AD88" s="15" t="str">
        <f>IF(Table_Styles[[#This Row],[MR]]&lt;&gt;"",Table_Styles[[#This Row],[MR]],IF(Table_Styles[[#This Row],[MR Default]]&lt;&gt;"",Table_Styles[[#This Row],[MR Default]],""))</f>
        <v/>
      </c>
      <c r="AE88" s="34"/>
      <c r="AF88" s="34"/>
      <c r="AG88" s="15" t="str">
        <f>IF(Table_Styles[[#This Row],[MB]]&lt;&gt;"",Table_Styles[[#This Row],[MB]],IF(Table_Styles[[#This Row],[MB Default]]&lt;&gt;"",Table_Styles[[#This Row],[MB Default]],""))</f>
        <v/>
      </c>
      <c r="AH88" s="34"/>
      <c r="AI88" s="34"/>
      <c r="AJ88" s="15" t="str">
        <f>IF(Table_Styles[[#This Row],[ML]]&lt;&gt;"",Table_Styles[[#This Row],[ML]],IF(Table_Styles[[#This Row],[ML Default]]&lt;&gt;"",Table_Styles[[#This Row],[ML Default]],""))</f>
        <v/>
      </c>
      <c r="AK88" s="34"/>
      <c r="AL88" s="34"/>
      <c r="AM88" s="15" t="str">
        <f>IF(Table_Styles[[#This Row],[PT]]&lt;&gt;"",Table_Styles[[#This Row],[PT]],IF(Table_Styles[[#This Row],[PT Default]]&lt;&gt;"",Table_Styles[[#This Row],[PT Default]],""))</f>
        <v/>
      </c>
      <c r="AN88" s="34"/>
      <c r="AO88" s="34"/>
      <c r="AP88" s="15" t="str">
        <f>IF(Table_Styles[[#This Row],[PR]]&lt;&gt;"",Table_Styles[[#This Row],[PR]],IF(Table_Styles[[#This Row],[PR Default]]&lt;&gt;"",Table_Styles[[#This Row],[PR Default]],""))</f>
        <v/>
      </c>
      <c r="AQ88" s="34"/>
      <c r="AR88" s="34"/>
      <c r="AS88" s="15" t="str">
        <f>IF(Table_Styles[[#This Row],[PB]]&lt;&gt;"",Table_Styles[[#This Row],[PB]],IF(Table_Styles[[#This Row],[PB Default]]&lt;&gt;"",Table_Styles[[#This Row],[PB Default]],""))</f>
        <v/>
      </c>
      <c r="AT88" s="34"/>
      <c r="AU88" s="34"/>
      <c r="AV88" s="15" t="str">
        <f>IF(Table_Styles[[#This Row],[PL]]&lt;&gt;"",Table_Styles[[#This Row],[PL]],IF(Table_Styles[[#This Row],[PL Default]]&lt;&gt;"",Table_Styles[[#This Row],[PL Default]],""))</f>
        <v/>
      </c>
      <c r="AW88" s="34"/>
      <c r="AX88" s="34"/>
      <c r="AY88" s="15" t="str">
        <f>IF(Table_Styles[[#This Row],[BT]]&lt;&gt;"",Table_Styles[[#This Row],[BT]],IF(Table_Styles[[#This Row],[BT Default]]&lt;&gt;"",Table_Styles[[#This Row],[BT Default]],""))</f>
        <v/>
      </c>
      <c r="AZ88" s="34"/>
      <c r="BA88" s="34"/>
      <c r="BB88" s="15" t="str">
        <f>IF(Table_Styles[[#This Row],[BR]]&lt;&gt;"",Table_Styles[[#This Row],[BR]],IF(Table_Styles[[#This Row],[BR Default]]&lt;&gt;"",Table_Styles[[#This Row],[BR Default]],""))</f>
        <v/>
      </c>
      <c r="BC88" s="34"/>
      <c r="BD88" s="34"/>
      <c r="BE88" s="15" t="str">
        <f>IF(Table_Styles[[#This Row],[BB]]&lt;&gt;"",Table_Styles[[#This Row],[BB]],IF(Table_Styles[[#This Row],[BB Default]]&lt;&gt;"",Table_Styles[[#This Row],[BB Default]],""))</f>
        <v/>
      </c>
      <c r="BF88" s="34"/>
      <c r="BG88" s="34"/>
      <c r="BH88" s="15" t="str">
        <f>IF(Table_Styles[[#This Row],[BL]]&lt;&gt;"",Table_Styles[[#This Row],[BL]],IF(Table_Styles[[#This Row],[BL Default]]&lt;&gt;"",Table_Styles[[#This Row],[BL Default]],""))</f>
        <v/>
      </c>
      <c r="BI88" s="34"/>
      <c r="BJ88" s="34"/>
      <c r="BK88" s="15" t="str">
        <f>IF(Table_Styles[[#This Row],[Width]]&lt;&gt;"",Table_Styles[[#This Row],[Width]],IF(Table_Styles[[#This Row],[Width Default]]&lt;&gt;"",Table_Styles[[#This Row],[Width Default]],""))</f>
        <v/>
      </c>
      <c r="BL88" s="34"/>
      <c r="BM88" s="34"/>
      <c r="BN88" s="15" t="str">
        <f>IF(Table_Styles[[#This Row],[Height]]&lt;&gt;"",Table_Styles[[#This Row],[Height]],IF(Table_Styles[[#This Row],[Height Default]]&lt;&gt;"",Table_Styles[[#This Row],[Height Default]],""))</f>
        <v/>
      </c>
      <c r="BO88" s="15"/>
      <c r="BP88" s="15"/>
      <c r="BQ88" s="15" t="str">
        <f>IF(Table_Styles[[#This Row],[Top]]&lt;&gt;"",Table_Styles[[#This Row],[Top]],IF(Table_Styles[[#This Row],[Top Default]]&lt;&gt;"",Table_Styles[[#This Row],[Top Default]],""))</f>
        <v/>
      </c>
      <c r="BR88" s="15"/>
      <c r="BS88" s="15"/>
      <c r="BT88" s="15" t="str">
        <f>IF(Table_Styles[[#This Row],[Right]]&lt;&gt;"",Table_Styles[[#This Row],[Right]],IF(Table_Styles[[#This Row],[Right Default]]&lt;&gt;"",Table_Styles[[#This Row],[Right Default]],""))</f>
        <v/>
      </c>
      <c r="BU88" s="15"/>
      <c r="BV88" s="15"/>
      <c r="BW88" s="15" t="str">
        <f>IF(Table_Styles[[#This Row],[Bottom]]&lt;&gt;"",Table_Styles[[#This Row],[Bottom]],IF(Table_Styles[[#This Row],[Bottom Default]]&lt;&gt;"",Table_Styles[[#This Row],[Bottom Default]],""))</f>
        <v/>
      </c>
      <c r="BX88" s="15"/>
      <c r="BY88" s="15"/>
      <c r="BZ88" s="15" t="str">
        <f>IF(Table_Styles[[#This Row],[Left]]&lt;&gt;"",Table_Styles[[#This Row],[Left]],IF(Table_Styles[[#This Row],[Left Default]]&lt;&gt;"",Table_Styles[[#This Row],[Left Default]],""))</f>
        <v/>
      </c>
      <c r="CA88" s="34"/>
      <c r="CB88" s="17" t="str">
        <f>IF(AND(Table_Styles[[#This Row],[Selector]]&lt;&gt;"",Table_Styles[[#This Row],[Font Family Used]]&lt;&gt;"",Table_Styles[[#This Row],[Font Weight Used]]&lt;&gt;""),Table_Styles[[#This Row],[Font Family Used]]&amp;" "&amp;Table_Styles[[#This Row],[Font Weight Used]],"")</f>
        <v/>
      </c>
      <c r="CC88" s="17" t="str">
        <f ca="1">IF(AND(Table_Styles[[#This Row],[Selector]],COUNTIF(OFFSET(CC:CC,0,0,ROW()-1,1),"="&amp;Table_Styles[[#This Row],[Font]])=0),Table_Styles[[#This Row],[Font]],"")</f>
        <v/>
      </c>
      <c r="CD88" s="17" t="str">
        <f ca="1">IF(Table_Styles[[#This Row],[Unique Font]]&lt;&gt;"",
"{""fontFamily"":"""&amp;Table_Styles[[#This Row],[Font Family Used]]&amp;""",""fontWeight"":"&amp;Table_Styles[[#This Row],[Font Weight Used]]&amp;"}","")</f>
        <v/>
      </c>
      <c r="CE8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#f3f3f3;border: none</v>
      </c>
      <c r="CF88" s="17" t="str">
        <f>IF(AND(Table_Styles[[#This Row],[Selector]]&lt;&gt;"", Table_Styles[[#This Row],[Config Properties]]&lt;&gt;""),
Table_Styles[[#This Row],[Selector]]&amp;" { "&amp;Table_Styles[[#This Row],[Config Properties]]&amp;" }","")</f>
        <v>nav .btn.btn-secondary:active { color: #65686b;background: #f3f3f3;border: none }</v>
      </c>
      <c r="CG88" s="17" t="str">
        <f xml:space="preserve">
SUBSTITUTE(SUBSTITUTE(SUBSTITUTE(SUBSTITUTE(SUBSTITUTE(SUBSTITUTE(SUBSTITUTE(SUBSTITUTE(Table_Styles[[#This Row],[Config]],
" {","{"),
"{ ","{"),
" }","}"),
"} ","}"),
" ,",","),
", ",","),
" :",":"),
": ",":")</f>
        <v>nav .btn.btn-secondary:active{color:#65686b;background:#f3f3f3;border:none}</v>
      </c>
    </row>
    <row r="89" spans="2:85" ht="29.25" thickBot="1">
      <c r="B89" s="18" t="s">
        <v>679</v>
      </c>
      <c r="C89" s="18"/>
      <c r="D89" s="33"/>
      <c r="E89" s="33"/>
      <c r="F89" s="18" t="str">
        <f>IF(Table_Styles[[#This Row],[Font Family]]&lt;&gt;"",Table_Styles[[#This Row],[Font Family]],IF(Table_Styles[[#This Row],[Font Family Default]]&lt;&gt;"",Table_Styles[[#This Row],[Font Family Default]],""))</f>
        <v/>
      </c>
      <c r="G89" s="33"/>
      <c r="H89" s="33"/>
      <c r="I89" s="18" t="str">
        <f>IF(Table_Styles[[#This Row],[Font Size]]&lt;&gt;"",Table_Styles[[#This Row],[Font Size]],IF(Table_Styles[[#This Row],[Font Size Default]]&lt;&gt;"",Table_Styles[[#This Row],[Font Size Default]],""))</f>
        <v/>
      </c>
      <c r="J89" s="33"/>
      <c r="K89" s="33"/>
      <c r="L89" s="18" t="str">
        <f>IF(Table_Styles[[#This Row],[Font Weight]]&lt;&gt;"",Table_Styles[[#This Row],[Font Weight]],IF(Table_Styles[[#This Row],[Font Weight Default]]&lt;&gt;"",Table_Styles[[#This Row],[Font Weight Default]],""))</f>
        <v/>
      </c>
      <c r="M89" s="33"/>
      <c r="N89" s="33"/>
      <c r="O89" s="18" t="str">
        <f>IF(Table_Styles[[#This Row],[Colour]]&lt;&gt;"",Table_Styles[[#This Row],[Colour]],IF(Table_Styles[[#This Row],[Colour Default]]&lt;&gt;"",Table_Styles[[#This Row],[Colour Default]],""))</f>
        <v/>
      </c>
      <c r="P89" s="33"/>
      <c r="Q89" s="33"/>
      <c r="R89" s="18" t="str">
        <f>IF(Table_Styles[[#This Row],[Background]]&lt;&gt;"",Table_Styles[[#This Row],[Background]],IF(Table_Styles[[#This Row],[Background Default]]&lt;&gt;"",Table_Styles[[#This Row],[Background Default]],""))</f>
        <v/>
      </c>
      <c r="S89" s="33"/>
      <c r="T89" s="33"/>
      <c r="U89" s="18" t="str">
        <f>IF(Table_Styles[[#This Row],[Border]]&lt;&gt;"",Table_Styles[[#This Row],[Border]],IF(Table_Styles[[#This Row],[Border Default]]&lt;&gt;"",Table_Styles[[#This Row],[Border Default]],""))</f>
        <v/>
      </c>
      <c r="V89" s="33"/>
      <c r="W89" s="33"/>
      <c r="X89" s="18" t="str">
        <f>IF(Table_Styles[[#This Row],[Border Radius]]&lt;&gt;"",Table_Styles[[#This Row],[Border Radius]],IF(Table_Styles[[#This Row],[Border Radius Default]]&lt;&gt;"",Table_Styles[[#This Row],[Border Radius Default]],""))</f>
        <v/>
      </c>
      <c r="Y89" s="33"/>
      <c r="Z89" s="33"/>
      <c r="AA89" s="18" t="str">
        <f>IF(Table_Styles[[#This Row],[MT]]&lt;&gt;"",Table_Styles[[#This Row],[MT]],IF(Table_Styles[[#This Row],[MT Default]]&lt;&gt;"",Table_Styles[[#This Row],[MT Default]],""))</f>
        <v/>
      </c>
      <c r="AB89" s="33"/>
      <c r="AC89" s="33"/>
      <c r="AD89" s="18" t="str">
        <f>IF(Table_Styles[[#This Row],[MR]]&lt;&gt;"",Table_Styles[[#This Row],[MR]],IF(Table_Styles[[#This Row],[MR Default]]&lt;&gt;"",Table_Styles[[#This Row],[MR Default]],""))</f>
        <v/>
      </c>
      <c r="AE89" s="33"/>
      <c r="AF89" s="33"/>
      <c r="AG89" s="18" t="str">
        <f>IF(Table_Styles[[#This Row],[MB]]&lt;&gt;"",Table_Styles[[#This Row],[MB]],IF(Table_Styles[[#This Row],[MB Default]]&lt;&gt;"",Table_Styles[[#This Row],[MB Default]],""))</f>
        <v/>
      </c>
      <c r="AH89" s="33"/>
      <c r="AI89" s="33"/>
      <c r="AJ89" s="18" t="str">
        <f>IF(Table_Styles[[#This Row],[ML]]&lt;&gt;"",Table_Styles[[#This Row],[ML]],IF(Table_Styles[[#This Row],[ML Default]]&lt;&gt;"",Table_Styles[[#This Row],[ML Default]],""))</f>
        <v/>
      </c>
      <c r="AK89" s="33"/>
      <c r="AL89" s="33"/>
      <c r="AM89" s="18" t="str">
        <f>IF(Table_Styles[[#This Row],[PT]]&lt;&gt;"",Table_Styles[[#This Row],[PT]],IF(Table_Styles[[#This Row],[PT Default]]&lt;&gt;"",Table_Styles[[#This Row],[PT Default]],""))</f>
        <v/>
      </c>
      <c r="AN89" s="33"/>
      <c r="AO89" s="33"/>
      <c r="AP89" s="18" t="str">
        <f>IF(Table_Styles[[#This Row],[PR]]&lt;&gt;"",Table_Styles[[#This Row],[PR]],IF(Table_Styles[[#This Row],[PR Default]]&lt;&gt;"",Table_Styles[[#This Row],[PR Default]],""))</f>
        <v/>
      </c>
      <c r="AQ89" s="33"/>
      <c r="AR89" s="33"/>
      <c r="AS89" s="18" t="str">
        <f>IF(Table_Styles[[#This Row],[PB]]&lt;&gt;"",Table_Styles[[#This Row],[PB]],IF(Table_Styles[[#This Row],[PB Default]]&lt;&gt;"",Table_Styles[[#This Row],[PB Default]],""))</f>
        <v/>
      </c>
      <c r="AT89" s="33"/>
      <c r="AU89" s="33"/>
      <c r="AV89" s="18" t="str">
        <f>IF(Table_Styles[[#This Row],[PL]]&lt;&gt;"",Table_Styles[[#This Row],[PL]],IF(Table_Styles[[#This Row],[PL Default]]&lt;&gt;"",Table_Styles[[#This Row],[PL Default]],""))</f>
        <v/>
      </c>
      <c r="AW89" s="33"/>
      <c r="AX89" s="33"/>
      <c r="AY89" s="18" t="str">
        <f>IF(Table_Styles[[#This Row],[BT]]&lt;&gt;"",Table_Styles[[#This Row],[BT]],IF(Table_Styles[[#This Row],[BT Default]]&lt;&gt;"",Table_Styles[[#This Row],[BT Default]],""))</f>
        <v/>
      </c>
      <c r="AZ89" s="33"/>
      <c r="BA89" s="33"/>
      <c r="BB89" s="18" t="str">
        <f>IF(Table_Styles[[#This Row],[BR]]&lt;&gt;"",Table_Styles[[#This Row],[BR]],IF(Table_Styles[[#This Row],[BR Default]]&lt;&gt;"",Table_Styles[[#This Row],[BR Default]],""))</f>
        <v/>
      </c>
      <c r="BC89" s="33"/>
      <c r="BD89" s="33"/>
      <c r="BE89" s="18" t="str">
        <f>IF(Table_Styles[[#This Row],[BB]]&lt;&gt;"",Table_Styles[[#This Row],[BB]],IF(Table_Styles[[#This Row],[BB Default]]&lt;&gt;"",Table_Styles[[#This Row],[BB Default]],""))</f>
        <v/>
      </c>
      <c r="BF89" s="33"/>
      <c r="BG89" s="33"/>
      <c r="BH89" s="18" t="str">
        <f>IF(Table_Styles[[#This Row],[BL]]&lt;&gt;"",Table_Styles[[#This Row],[BL]],IF(Table_Styles[[#This Row],[BL Default]]&lt;&gt;"",Table_Styles[[#This Row],[BL Default]],""))</f>
        <v/>
      </c>
      <c r="BI89" s="33"/>
      <c r="BJ89" s="33"/>
      <c r="BK89" s="18" t="str">
        <f>IF(Table_Styles[[#This Row],[Width]]&lt;&gt;"",Table_Styles[[#This Row],[Width]],IF(Table_Styles[[#This Row],[Width Default]]&lt;&gt;"",Table_Styles[[#This Row],[Width Default]],""))</f>
        <v/>
      </c>
      <c r="BL89" s="33"/>
      <c r="BM89" s="33"/>
      <c r="BN89" s="18" t="str">
        <f>IF(Table_Styles[[#This Row],[Height]]&lt;&gt;"",Table_Styles[[#This Row],[Height]],IF(Table_Styles[[#This Row],[Height Default]]&lt;&gt;"",Table_Styles[[#This Row],[Height Default]],""))</f>
        <v/>
      </c>
      <c r="BO89" s="18"/>
      <c r="BP89" s="18"/>
      <c r="BQ89" s="18" t="str">
        <f>IF(Table_Styles[[#This Row],[Top]]&lt;&gt;"",Table_Styles[[#This Row],[Top]],IF(Table_Styles[[#This Row],[Top Default]]&lt;&gt;"",Table_Styles[[#This Row],[Top Default]],""))</f>
        <v/>
      </c>
      <c r="BR89" s="18"/>
      <c r="BS89" s="18"/>
      <c r="BT89" s="18" t="str">
        <f>IF(Table_Styles[[#This Row],[Right]]&lt;&gt;"",Table_Styles[[#This Row],[Right]],IF(Table_Styles[[#This Row],[Right Default]]&lt;&gt;"",Table_Styles[[#This Row],[Right Default]],""))</f>
        <v/>
      </c>
      <c r="BU89" s="18"/>
      <c r="BV89" s="18"/>
      <c r="BW89" s="18" t="str">
        <f>IF(Table_Styles[[#This Row],[Bottom]]&lt;&gt;"",Table_Styles[[#This Row],[Bottom]],IF(Table_Styles[[#This Row],[Bottom Default]]&lt;&gt;"",Table_Styles[[#This Row],[Bottom Default]],""))</f>
        <v/>
      </c>
      <c r="BX89" s="18"/>
      <c r="BY89" s="18"/>
      <c r="BZ89" s="18" t="str">
        <f>IF(Table_Styles[[#This Row],[Left]]&lt;&gt;"",Table_Styles[[#This Row],[Left]],IF(Table_Styles[[#This Row],[Left Default]]&lt;&gt;"",Table_Styles[[#This Row],[Left Default]],""))</f>
        <v/>
      </c>
      <c r="CA89" s="33"/>
      <c r="CB89" s="18" t="str">
        <f>IF(AND(Table_Styles[[#This Row],[Selector]]&lt;&gt;"",Table_Styles[[#This Row],[Font Family Used]]&lt;&gt;"",Table_Styles[[#This Row],[Font Weight Used]]&lt;&gt;""),Table_Styles[[#This Row],[Font Family Used]]&amp;" "&amp;Table_Styles[[#This Row],[Font Weight Used]],"")</f>
        <v/>
      </c>
      <c r="CC89" s="18" t="str">
        <f ca="1">IF(AND(Table_Styles[[#This Row],[Selector]],COUNTIF(OFFSET(CC:CC,0,0,ROW()-1,1),"="&amp;Table_Styles[[#This Row],[Font]])=0),Table_Styles[[#This Row],[Font]],"")</f>
        <v/>
      </c>
      <c r="CD89" s="18" t="str">
        <f ca="1">IF(Table_Styles[[#This Row],[Unique Font]]&lt;&gt;"",
"{""fontFamily"":"""&amp;Table_Styles[[#This Row],[Font Family Used]]&amp;""",""fontWeight"":"&amp;Table_Styles[[#This Row],[Font Weight Used]]&amp;"}","")</f>
        <v/>
      </c>
      <c r="CE8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9" s="18" t="str">
        <f>IF(AND(Table_Styles[[#This Row],[Selector]]&lt;&gt;"", Table_Styles[[#This Row],[Config Properties]]&lt;&gt;""),
Table_Styles[[#This Row],[Selector]]&amp;" { "&amp;Table_Styles[[#This Row],[Config Properties]]&amp;" }","")</f>
        <v/>
      </c>
      <c r="CG89" s="18" t="str">
        <f xml:space="preserve">
SUBSTITUTE(SUBSTITUTE(SUBSTITUTE(SUBSTITUTE(SUBSTITUTE(SUBSTITUTE(SUBSTITUTE(SUBSTITUTE(Table_Styles[[#This Row],[Config]],
" {","{"),
"{ ","{"),
" }","}"),
"} ","}"),
" ,",","),
", ",","),
" :",":"),
": ",":")</f>
        <v/>
      </c>
    </row>
    <row r="90" spans="2:85" ht="21" customHeight="1">
      <c r="B90" s="17" t="s">
        <v>680</v>
      </c>
      <c r="C90" s="17" t="s">
        <v>681</v>
      </c>
      <c r="D90" s="34"/>
      <c r="E90" s="34" t="str">
        <f>Settings_Styling_Font_Headings</f>
        <v>Arvo</v>
      </c>
      <c r="F90" s="15" t="str">
        <f>IF(Table_Styles[[#This Row],[Font Family]]&lt;&gt;"",Table_Styles[[#This Row],[Font Family]],IF(Table_Styles[[#This Row],[Font Family Default]]&lt;&gt;"",Table_Styles[[#This Row],[Font Family Default]],""))</f>
        <v>Arvo</v>
      </c>
      <c r="G90" s="34" t="s">
        <v>535</v>
      </c>
      <c r="H90" s="87" t="s">
        <v>525</v>
      </c>
      <c r="I90" s="15" t="str">
        <f>IF(Table_Styles[[#This Row],[Font Size]]&lt;&gt;"",Table_Styles[[#This Row],[Font Size]],IF(Table_Styles[[#This Row],[Font Size Default]]&lt;&gt;"",Table_Styles[[#This Row],[Font Size Default]],""))</f>
        <v>24px</v>
      </c>
      <c r="J90" s="34"/>
      <c r="K90" s="34">
        <v>400</v>
      </c>
      <c r="L90" s="15">
        <f>IF(Table_Styles[[#This Row],[Font Weight]]&lt;&gt;"",Table_Styles[[#This Row],[Font Weight]],IF(Table_Styles[[#This Row],[Font Weight Default]]&lt;&gt;"",Table_Styles[[#This Row],[Font Weight Default]],""))</f>
        <v>400</v>
      </c>
      <c r="M90" s="34"/>
      <c r="N90" s="34"/>
      <c r="O90" s="15" t="str">
        <f>IF(Table_Styles[[#This Row],[Colour]]&lt;&gt;"",Table_Styles[[#This Row],[Colour]],IF(Table_Styles[[#This Row],[Colour Default]]&lt;&gt;"",Table_Styles[[#This Row],[Colour Default]],""))</f>
        <v/>
      </c>
      <c r="P90" s="34"/>
      <c r="Q90" s="34"/>
      <c r="R90" s="15" t="str">
        <f>IF(Table_Styles[[#This Row],[Background]]&lt;&gt;"",Table_Styles[[#This Row],[Background]],IF(Table_Styles[[#This Row],[Background Default]]&lt;&gt;"",Table_Styles[[#This Row],[Background Default]],""))</f>
        <v/>
      </c>
      <c r="S90" s="34"/>
      <c r="T90" s="34"/>
      <c r="U90" s="15" t="str">
        <f>IF(Table_Styles[[#This Row],[Border]]&lt;&gt;"",Table_Styles[[#This Row],[Border]],IF(Table_Styles[[#This Row],[Border Default]]&lt;&gt;"",Table_Styles[[#This Row],[Border Default]],""))</f>
        <v/>
      </c>
      <c r="V90" s="34"/>
      <c r="W90" s="34"/>
      <c r="X90" s="15" t="str">
        <f>IF(Table_Styles[[#This Row],[Border Radius]]&lt;&gt;"",Table_Styles[[#This Row],[Border Radius]],IF(Table_Styles[[#This Row],[Border Radius Default]]&lt;&gt;"",Table_Styles[[#This Row],[Border Radius Default]],""))</f>
        <v/>
      </c>
      <c r="Y90" s="34"/>
      <c r="Z90" s="36" t="s">
        <v>511</v>
      </c>
      <c r="AA90" s="15" t="str">
        <f>IF(Table_Styles[[#This Row],[MT]]&lt;&gt;"",Table_Styles[[#This Row],[MT]],IF(Table_Styles[[#This Row],[MT Default]]&lt;&gt;"",Table_Styles[[#This Row],[MT Default]],""))</f>
        <v>30px</v>
      </c>
      <c r="AB90" s="34"/>
      <c r="AC90" s="34"/>
      <c r="AD90" s="15" t="str">
        <f>IF(Table_Styles[[#This Row],[MR]]&lt;&gt;"",Table_Styles[[#This Row],[MR]],IF(Table_Styles[[#This Row],[MR Default]]&lt;&gt;"",Table_Styles[[#This Row],[MR Default]],""))</f>
        <v/>
      </c>
      <c r="AE90" s="34"/>
      <c r="AF90" s="36" t="s">
        <v>592</v>
      </c>
      <c r="AG90" s="15" t="str">
        <f>IF(Table_Styles[[#This Row],[MB]]&lt;&gt;"",Table_Styles[[#This Row],[MB]],IF(Table_Styles[[#This Row],[MB Default]]&lt;&gt;"",Table_Styles[[#This Row],[MB Default]],""))</f>
        <v>3px</v>
      </c>
      <c r="AH90" s="34"/>
      <c r="AI90" s="34"/>
      <c r="AJ90" s="15" t="str">
        <f>IF(Table_Styles[[#This Row],[ML]]&lt;&gt;"",Table_Styles[[#This Row],[ML]],IF(Table_Styles[[#This Row],[ML Default]]&lt;&gt;"",Table_Styles[[#This Row],[ML Default]],""))</f>
        <v/>
      </c>
      <c r="AK90" s="34"/>
      <c r="AL90" s="34"/>
      <c r="AM90" s="15" t="str">
        <f>IF(Table_Styles[[#This Row],[PT]]&lt;&gt;"",Table_Styles[[#This Row],[PT]],IF(Table_Styles[[#This Row],[PT Default]]&lt;&gt;"",Table_Styles[[#This Row],[PT Default]],""))</f>
        <v/>
      </c>
      <c r="AN90" s="34"/>
      <c r="AO90" s="34"/>
      <c r="AP90" s="15" t="str">
        <f>IF(Table_Styles[[#This Row],[PR]]&lt;&gt;"",Table_Styles[[#This Row],[PR]],IF(Table_Styles[[#This Row],[PR Default]]&lt;&gt;"",Table_Styles[[#This Row],[PR Default]],""))</f>
        <v/>
      </c>
      <c r="AQ90" s="34"/>
      <c r="AR90" s="87" t="s">
        <v>533</v>
      </c>
      <c r="AS90" s="15" t="str">
        <f>IF(Table_Styles[[#This Row],[PB]]&lt;&gt;"",Table_Styles[[#This Row],[PB]],IF(Table_Styles[[#This Row],[PB Default]]&lt;&gt;"",Table_Styles[[#This Row],[PB Default]],""))</f>
        <v>10px</v>
      </c>
      <c r="AT90" s="34"/>
      <c r="AU90" s="34"/>
      <c r="AV90" s="15" t="str">
        <f>IF(Table_Styles[[#This Row],[PL]]&lt;&gt;"",Table_Styles[[#This Row],[PL]],IF(Table_Styles[[#This Row],[PL Default]]&lt;&gt;"",Table_Styles[[#This Row],[PL Default]],""))</f>
        <v/>
      </c>
      <c r="AW90" s="34"/>
      <c r="AX90" s="34"/>
      <c r="AY90" s="15" t="str">
        <f>IF(Table_Styles[[#This Row],[BT]]&lt;&gt;"",Table_Styles[[#This Row],[BT]],IF(Table_Styles[[#This Row],[BT Default]]&lt;&gt;"",Table_Styles[[#This Row],[BT Default]],""))</f>
        <v/>
      </c>
      <c r="AZ90" s="34"/>
      <c r="BA90" s="34"/>
      <c r="BB90" s="15" t="str">
        <f>IF(Table_Styles[[#This Row],[BR]]&lt;&gt;"",Table_Styles[[#This Row],[BR]],IF(Table_Styles[[#This Row],[BR Default]]&lt;&gt;"",Table_Styles[[#This Row],[BR Default]],""))</f>
        <v/>
      </c>
      <c r="BC90" s="34"/>
      <c r="BD90" s="34"/>
      <c r="BE90" s="15" t="str">
        <f>IF(Table_Styles[[#This Row],[BB]]&lt;&gt;"",Table_Styles[[#This Row],[BB]],IF(Table_Styles[[#This Row],[BB Default]]&lt;&gt;"",Table_Styles[[#This Row],[BB Default]],""))</f>
        <v/>
      </c>
      <c r="BF90" s="34"/>
      <c r="BG90" s="34"/>
      <c r="BH90" s="15" t="str">
        <f>IF(Table_Styles[[#This Row],[BL]]&lt;&gt;"",Table_Styles[[#This Row],[BL]],IF(Table_Styles[[#This Row],[BL Default]]&lt;&gt;"",Table_Styles[[#This Row],[BL Default]],""))</f>
        <v/>
      </c>
      <c r="BI90" s="34"/>
      <c r="BJ90" s="34"/>
      <c r="BK90" s="15" t="str">
        <f>IF(Table_Styles[[#This Row],[Width]]&lt;&gt;"",Table_Styles[[#This Row],[Width]],IF(Table_Styles[[#This Row],[Width Default]]&lt;&gt;"",Table_Styles[[#This Row],[Width Default]],""))</f>
        <v/>
      </c>
      <c r="BL90" s="34"/>
      <c r="BM90" s="34"/>
      <c r="BN90" s="15" t="str">
        <f>IF(Table_Styles[[#This Row],[Height]]&lt;&gt;"",Table_Styles[[#This Row],[Height]],IF(Table_Styles[[#This Row],[Height Default]]&lt;&gt;"",Table_Styles[[#This Row],[Height Default]],""))</f>
        <v/>
      </c>
      <c r="BO90" s="15"/>
      <c r="BP90" s="15"/>
      <c r="BQ90" s="15" t="str">
        <f>IF(Table_Styles[[#This Row],[Top]]&lt;&gt;"",Table_Styles[[#This Row],[Top]],IF(Table_Styles[[#This Row],[Top Default]]&lt;&gt;"",Table_Styles[[#This Row],[Top Default]],""))</f>
        <v/>
      </c>
      <c r="BR90" s="15"/>
      <c r="BS90" s="15"/>
      <c r="BT90" s="15" t="str">
        <f>IF(Table_Styles[[#This Row],[Right]]&lt;&gt;"",Table_Styles[[#This Row],[Right]],IF(Table_Styles[[#This Row],[Right Default]]&lt;&gt;"",Table_Styles[[#This Row],[Right Default]],""))</f>
        <v/>
      </c>
      <c r="BU90" s="15"/>
      <c r="BV90" s="15"/>
      <c r="BW90" s="15" t="str">
        <f>IF(Table_Styles[[#This Row],[Bottom]]&lt;&gt;"",Table_Styles[[#This Row],[Bottom]],IF(Table_Styles[[#This Row],[Bottom Default]]&lt;&gt;"",Table_Styles[[#This Row],[Bottom Default]],""))</f>
        <v/>
      </c>
      <c r="BX90" s="15"/>
      <c r="BY90" s="15"/>
      <c r="BZ90" s="15" t="str">
        <f>IF(Table_Styles[[#This Row],[Left]]&lt;&gt;"",Table_Styles[[#This Row],[Left]],IF(Table_Styles[[#This Row],[Left Default]]&lt;&gt;"",Table_Styles[[#This Row],[Left Default]],""))</f>
        <v/>
      </c>
      <c r="CA90" s="34"/>
      <c r="CB90" s="17" t="str">
        <f>IF(AND(Table_Styles[[#This Row],[Selector]]&lt;&gt;"",Table_Styles[[#This Row],[Font Family Used]]&lt;&gt;"",Table_Styles[[#This Row],[Font Weight Used]]&lt;&gt;""),Table_Styles[[#This Row],[Font Family Used]]&amp;" "&amp;Table_Styles[[#This Row],[Font Weight Used]],"")</f>
        <v>Arvo 400</v>
      </c>
      <c r="CC90" s="17" t="str">
        <f ca="1">IF(AND(Table_Styles[[#This Row],[Selector]],COUNTIF(OFFSET(CC:CC,0,0,ROW()-1,1),"="&amp;Table_Styles[[#This Row],[Font]])=0),Table_Styles[[#This Row],[Font]],"")</f>
        <v>Arvo 400</v>
      </c>
      <c r="CD90" s="17" t="str">
        <f ca="1">IF(Table_Styles[[#This Row],[Unique Font]]&lt;&gt;"",
"{""fontFamily"":"""&amp;Table_Styles[[#This Row],[Font Family Used]]&amp;""",""fontWeight"":"&amp;Table_Styles[[#This Row],[Font Weight Used]]&amp;"}","")</f>
        <v>{"fontFamily":"Arvo","fontWeight":400}</v>
      </c>
      <c r="CE9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24px;font-weight: 400;margin-top: 30px;margin-bottom: 3px;padding-bottom: 10px</v>
      </c>
      <c r="CF90" s="17" t="str">
        <f>IF(AND(Table_Styles[[#This Row],[Selector]]&lt;&gt;"", Table_Styles[[#This Row],[Config Properties]]&lt;&gt;""),
Table_Styles[[#This Row],[Selector]]&amp;" { "&amp;Table_Styles[[#This Row],[Config Properties]]&amp;" }","")</f>
        <v>nav#progress-bar h4 { font-family: 'Arvo';font-size: 24px;font-weight: 400;margin-top: 30px;margin-bottom: 3px;padding-bottom: 10px }</v>
      </c>
      <c r="CG90" s="17" t="str">
        <f xml:space="preserve">
SUBSTITUTE(SUBSTITUTE(SUBSTITUTE(SUBSTITUTE(SUBSTITUTE(SUBSTITUTE(SUBSTITUTE(SUBSTITUTE(Table_Styles[[#This Row],[Config]],
" {","{"),
"{ ","{"),
" }","}"),
"} ","}"),
" ,",","),
", ",","),
" :",":"),
": ",":")</f>
        <v>nav#progress-bar h4{font-family:'Arvo';font-size:24px;font-weight:400;margin-top:30px;margin-bottom:3px;padding-bottom:10px}</v>
      </c>
    </row>
    <row r="91" spans="2:85" ht="21" customHeight="1">
      <c r="B91" s="17" t="s">
        <v>682</v>
      </c>
      <c r="C91" s="37" t="s">
        <v>683</v>
      </c>
      <c r="D91" s="34"/>
      <c r="E91" s="34"/>
      <c r="F91" s="15" t="str">
        <f>IF(Table_Styles[[#This Row],[Font Family]]&lt;&gt;"",Table_Styles[[#This Row],[Font Family]],IF(Table_Styles[[#This Row],[Font Family Default]]&lt;&gt;"",Table_Styles[[#This Row],[Font Family Default]],""))</f>
        <v/>
      </c>
      <c r="G91" s="34"/>
      <c r="H91" s="34"/>
      <c r="I91" s="15" t="str">
        <f>IF(Table_Styles[[#This Row],[Font Size]]&lt;&gt;"",Table_Styles[[#This Row],[Font Size]],IF(Table_Styles[[#This Row],[Font Size Default]]&lt;&gt;"",Table_Styles[[#This Row],[Font Size Default]],""))</f>
        <v/>
      </c>
      <c r="J91" s="34"/>
      <c r="K91" s="34"/>
      <c r="L91" s="15" t="str">
        <f>IF(Table_Styles[[#This Row],[Font Weight]]&lt;&gt;"",Table_Styles[[#This Row],[Font Weight]],IF(Table_Styles[[#This Row],[Font Weight Default]]&lt;&gt;"",Table_Styles[[#This Row],[Font Weight Default]],""))</f>
        <v/>
      </c>
      <c r="M91" s="34"/>
      <c r="N91" s="34" t="str">
        <f>Colour_Foreground_1</f>
        <v>#65686b</v>
      </c>
      <c r="O91" s="15" t="str">
        <f>IF(Table_Styles[[#This Row],[Colour]]&lt;&gt;"",Table_Styles[[#This Row],[Colour]],IF(Table_Styles[[#This Row],[Colour Default]]&lt;&gt;"",Table_Styles[[#This Row],[Colour Default]],""))</f>
        <v>#65686b</v>
      </c>
      <c r="P91" s="34"/>
      <c r="Q91" s="34"/>
      <c r="R91" s="15" t="str">
        <f>IF(Table_Styles[[#This Row],[Background]]&lt;&gt;"",Table_Styles[[#This Row],[Background]],IF(Table_Styles[[#This Row],[Background Default]]&lt;&gt;"",Table_Styles[[#This Row],[Background Default]],""))</f>
        <v/>
      </c>
      <c r="S91" s="34"/>
      <c r="T91" s="34"/>
      <c r="U91" s="15" t="str">
        <f>IF(Table_Styles[[#This Row],[Border]]&lt;&gt;"",Table_Styles[[#This Row],[Border]],IF(Table_Styles[[#This Row],[Border Default]]&lt;&gt;"",Table_Styles[[#This Row],[Border Default]],""))</f>
        <v/>
      </c>
      <c r="V91" s="34"/>
      <c r="W91" s="34"/>
      <c r="X91" s="15" t="str">
        <f>IF(Table_Styles[[#This Row],[Border Radius]]&lt;&gt;"",Table_Styles[[#This Row],[Border Radius]],IF(Table_Styles[[#This Row],[Border Radius Default]]&lt;&gt;"",Table_Styles[[#This Row],[Border Radius Default]],""))</f>
        <v/>
      </c>
      <c r="Y91" s="34"/>
      <c r="Z91" s="34"/>
      <c r="AA91" s="15" t="str">
        <f>IF(Table_Styles[[#This Row],[MT]]&lt;&gt;"",Table_Styles[[#This Row],[MT]],IF(Table_Styles[[#This Row],[MT Default]]&lt;&gt;"",Table_Styles[[#This Row],[MT Default]],""))</f>
        <v/>
      </c>
      <c r="AB91" s="34"/>
      <c r="AC91" s="34"/>
      <c r="AD91" s="15" t="str">
        <f>IF(Table_Styles[[#This Row],[MR]]&lt;&gt;"",Table_Styles[[#This Row],[MR]],IF(Table_Styles[[#This Row],[MR Default]]&lt;&gt;"",Table_Styles[[#This Row],[MR Default]],""))</f>
        <v/>
      </c>
      <c r="AE91" s="34"/>
      <c r="AF91" s="34"/>
      <c r="AG91" s="15" t="str">
        <f>IF(Table_Styles[[#This Row],[MB]]&lt;&gt;"",Table_Styles[[#This Row],[MB]],IF(Table_Styles[[#This Row],[MB Default]]&lt;&gt;"",Table_Styles[[#This Row],[MB Default]],""))</f>
        <v/>
      </c>
      <c r="AH91" s="34"/>
      <c r="AI91" s="34"/>
      <c r="AJ91" s="15" t="str">
        <f>IF(Table_Styles[[#This Row],[ML]]&lt;&gt;"",Table_Styles[[#This Row],[ML]],IF(Table_Styles[[#This Row],[ML Default]]&lt;&gt;"",Table_Styles[[#This Row],[ML Default]],""))</f>
        <v/>
      </c>
      <c r="AK91" s="34"/>
      <c r="AL91" s="34"/>
      <c r="AM91" s="15" t="str">
        <f>IF(Table_Styles[[#This Row],[PT]]&lt;&gt;"",Table_Styles[[#This Row],[PT]],IF(Table_Styles[[#This Row],[PT Default]]&lt;&gt;"",Table_Styles[[#This Row],[PT Default]],""))</f>
        <v/>
      </c>
      <c r="AN91" s="34"/>
      <c r="AO91" s="34"/>
      <c r="AP91" s="15" t="str">
        <f>IF(Table_Styles[[#This Row],[PR]]&lt;&gt;"",Table_Styles[[#This Row],[PR]],IF(Table_Styles[[#This Row],[PR Default]]&lt;&gt;"",Table_Styles[[#This Row],[PR Default]],""))</f>
        <v/>
      </c>
      <c r="AQ91" s="34"/>
      <c r="AR91" s="34"/>
      <c r="AS91" s="15" t="str">
        <f>IF(Table_Styles[[#This Row],[PB]]&lt;&gt;"",Table_Styles[[#This Row],[PB]],IF(Table_Styles[[#This Row],[PB Default]]&lt;&gt;"",Table_Styles[[#This Row],[PB Default]],""))</f>
        <v/>
      </c>
      <c r="AT91" s="34"/>
      <c r="AU91" s="34"/>
      <c r="AV91" s="15" t="str">
        <f>IF(Table_Styles[[#This Row],[PL]]&lt;&gt;"",Table_Styles[[#This Row],[PL]],IF(Table_Styles[[#This Row],[PL Default]]&lt;&gt;"",Table_Styles[[#This Row],[PL Default]],""))</f>
        <v/>
      </c>
      <c r="AW91" s="34"/>
      <c r="AX91" s="34"/>
      <c r="AY91" s="15" t="str">
        <f>IF(Table_Styles[[#This Row],[BT]]&lt;&gt;"",Table_Styles[[#This Row],[BT]],IF(Table_Styles[[#This Row],[BT Default]]&lt;&gt;"",Table_Styles[[#This Row],[BT Default]],""))</f>
        <v/>
      </c>
      <c r="AZ91" s="34"/>
      <c r="BA91" s="34"/>
      <c r="BB91" s="15" t="str">
        <f>IF(Table_Styles[[#This Row],[BR]]&lt;&gt;"",Table_Styles[[#This Row],[BR]],IF(Table_Styles[[#This Row],[BR Default]]&lt;&gt;"",Table_Styles[[#This Row],[BR Default]],""))</f>
        <v/>
      </c>
      <c r="BC91" s="34"/>
      <c r="BD91" s="34" t="str">
        <f>"4px solid "&amp;Colour_Accent_1</f>
        <v>4px solid #006ac6</v>
      </c>
      <c r="BE91" s="15" t="str">
        <f>IF(Table_Styles[[#This Row],[BB]]&lt;&gt;"",Table_Styles[[#This Row],[BB]],IF(Table_Styles[[#This Row],[BB Default]]&lt;&gt;"",Table_Styles[[#This Row],[BB Default]],""))</f>
        <v>4px solid #006ac6</v>
      </c>
      <c r="BF91" s="34"/>
      <c r="BG91" s="34"/>
      <c r="BH91" s="15" t="str">
        <f>IF(Table_Styles[[#This Row],[BL]]&lt;&gt;"",Table_Styles[[#This Row],[BL]],IF(Table_Styles[[#This Row],[BL Default]]&lt;&gt;"",Table_Styles[[#This Row],[BL Default]],""))</f>
        <v/>
      </c>
      <c r="BI91" s="34"/>
      <c r="BJ91" s="34"/>
      <c r="BK91" s="15" t="str">
        <f>IF(Table_Styles[[#This Row],[Width]]&lt;&gt;"",Table_Styles[[#This Row],[Width]],IF(Table_Styles[[#This Row],[Width Default]]&lt;&gt;"",Table_Styles[[#This Row],[Width Default]],""))</f>
        <v/>
      </c>
      <c r="BL91" s="34"/>
      <c r="BM91" s="34"/>
      <c r="BN91" s="15" t="str">
        <f>IF(Table_Styles[[#This Row],[Height]]&lt;&gt;"",Table_Styles[[#This Row],[Height]],IF(Table_Styles[[#This Row],[Height Default]]&lt;&gt;"",Table_Styles[[#This Row],[Height Default]],""))</f>
        <v/>
      </c>
      <c r="BO91" s="15"/>
      <c r="BP91" s="15"/>
      <c r="BQ91" s="15" t="str">
        <f>IF(Table_Styles[[#This Row],[Top]]&lt;&gt;"",Table_Styles[[#This Row],[Top]],IF(Table_Styles[[#This Row],[Top Default]]&lt;&gt;"",Table_Styles[[#This Row],[Top Default]],""))</f>
        <v/>
      </c>
      <c r="BR91" s="15"/>
      <c r="BS91" s="15"/>
      <c r="BT91" s="15" t="str">
        <f>IF(Table_Styles[[#This Row],[Right]]&lt;&gt;"",Table_Styles[[#This Row],[Right]],IF(Table_Styles[[#This Row],[Right Default]]&lt;&gt;"",Table_Styles[[#This Row],[Right Default]],""))</f>
        <v/>
      </c>
      <c r="BU91" s="15"/>
      <c r="BV91" s="15"/>
      <c r="BW91" s="15" t="str">
        <f>IF(Table_Styles[[#This Row],[Bottom]]&lt;&gt;"",Table_Styles[[#This Row],[Bottom]],IF(Table_Styles[[#This Row],[Bottom Default]]&lt;&gt;"",Table_Styles[[#This Row],[Bottom Default]],""))</f>
        <v/>
      </c>
      <c r="BX91" s="15"/>
      <c r="BY91" s="15"/>
      <c r="BZ91" s="15" t="str">
        <f>IF(Table_Styles[[#This Row],[Left]]&lt;&gt;"",Table_Styles[[#This Row],[Left]],IF(Table_Styles[[#This Row],[Left Default]]&lt;&gt;"",Table_Styles[[#This Row],[Left Default]],""))</f>
        <v/>
      </c>
      <c r="CA91" s="34"/>
      <c r="CB91" s="17" t="str">
        <f>IF(AND(Table_Styles[[#This Row],[Selector]]&lt;&gt;"",Table_Styles[[#This Row],[Font Family Used]]&lt;&gt;"",Table_Styles[[#This Row],[Font Weight Used]]&lt;&gt;""),Table_Styles[[#This Row],[Font Family Used]]&amp;" "&amp;Table_Styles[[#This Row],[Font Weight Used]],"")</f>
        <v/>
      </c>
      <c r="CC91" s="17" t="str">
        <f ca="1">IF(AND(Table_Styles[[#This Row],[Selector]],COUNTIF(OFFSET(CC:CC,0,0,ROW()-1,1),"="&amp;Table_Styles[[#This Row],[Font]])=0),Table_Styles[[#This Row],[Font]],"")</f>
        <v/>
      </c>
      <c r="CD91" s="17" t="str">
        <f ca="1">IF(Table_Styles[[#This Row],[Unique Font]]&lt;&gt;"",
"{""fontFamily"":"""&amp;Table_Styles[[#This Row],[Font Family Used]]&amp;""",""fontWeight"":"&amp;Table_Styles[[#This Row],[Font Weight Used]]&amp;"}","")</f>
        <v/>
      </c>
      <c r="CE9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#65686b;border-bottom: 4px solid #006ac6</v>
      </c>
      <c r="CF91" s="17" t="str">
        <f>IF(AND(Table_Styles[[#This Row],[Selector]]&lt;&gt;"", Table_Styles[[#This Row],[Config Properties]]&lt;&gt;""),
Table_Styles[[#This Row],[Selector]]&amp;" { "&amp;Table_Styles[[#This Row],[Config Properties]]&amp;" }","")</f>
        <v>nav#progress-bar h4.active { color: #65686b;border-bottom: 4px solid #006ac6 }</v>
      </c>
      <c r="CG91" s="17" t="str">
        <f xml:space="preserve">
SUBSTITUTE(SUBSTITUTE(SUBSTITUTE(SUBSTITUTE(SUBSTITUTE(SUBSTITUTE(SUBSTITUTE(SUBSTITUTE(Table_Styles[[#This Row],[Config]],
" {","{"),
"{ ","{"),
" }","}"),
"} ","}"),
" ,",","),
", ",","),
" :",":"),
": ",":")</f>
        <v>nav#progress-bar h4.active{color:#65686b;border-bottom:4px solid #006ac6}</v>
      </c>
    </row>
    <row r="92" spans="2:85" ht="21" customHeight="1">
      <c r="B92" s="17" t="s">
        <v>684</v>
      </c>
      <c r="C92" s="17" t="s">
        <v>685</v>
      </c>
      <c r="D92" s="34"/>
      <c r="E92" s="34"/>
      <c r="F92" s="15" t="str">
        <f>IF(Table_Styles[[#This Row],[Font Family]]&lt;&gt;"",Table_Styles[[#This Row],[Font Family]],IF(Table_Styles[[#This Row],[Font Family Default]]&lt;&gt;"",Table_Styles[[#This Row],[Font Family Default]],""))</f>
        <v/>
      </c>
      <c r="G92" s="34"/>
      <c r="H92" s="34"/>
      <c r="I92" s="15" t="str">
        <f>IF(Table_Styles[[#This Row],[Font Size]]&lt;&gt;"",Table_Styles[[#This Row],[Font Size]],IF(Table_Styles[[#This Row],[Font Size Default]]&lt;&gt;"",Table_Styles[[#This Row],[Font Size Default]],""))</f>
        <v/>
      </c>
      <c r="J92" s="34"/>
      <c r="K92" s="34"/>
      <c r="L92" s="15" t="str">
        <f>IF(Table_Styles[[#This Row],[Font Weight]]&lt;&gt;"",Table_Styles[[#This Row],[Font Weight]],IF(Table_Styles[[#This Row],[Font Weight Default]]&lt;&gt;"",Table_Styles[[#This Row],[Font Weight Default]],""))</f>
        <v/>
      </c>
      <c r="M92" s="34"/>
      <c r="N92" s="87" t="s">
        <v>686</v>
      </c>
      <c r="O92" s="15" t="str">
        <f>IF(Table_Styles[[#This Row],[Colour]]&lt;&gt;"",Table_Styles[[#This Row],[Colour]],IF(Table_Styles[[#This Row],[Colour Default]]&lt;&gt;"",Table_Styles[[#This Row],[Colour Default]],""))</f>
        <v>#d6dce0</v>
      </c>
      <c r="P92" s="34"/>
      <c r="Q92" s="34"/>
      <c r="R92" s="15" t="str">
        <f>IF(Table_Styles[[#This Row],[Background]]&lt;&gt;"",Table_Styles[[#This Row],[Background]],IF(Table_Styles[[#This Row],[Background Default]]&lt;&gt;"",Table_Styles[[#This Row],[Background Default]],""))</f>
        <v/>
      </c>
      <c r="S92" s="34"/>
      <c r="T92" s="34"/>
      <c r="U92" s="15" t="str">
        <f>IF(Table_Styles[[#This Row],[Border]]&lt;&gt;"",Table_Styles[[#This Row],[Border]],IF(Table_Styles[[#This Row],[Border Default]]&lt;&gt;"",Table_Styles[[#This Row],[Border Default]],""))</f>
        <v/>
      </c>
      <c r="V92" s="34"/>
      <c r="W92" s="34"/>
      <c r="X92" s="15" t="str">
        <f>IF(Table_Styles[[#This Row],[Border Radius]]&lt;&gt;"",Table_Styles[[#This Row],[Border Radius]],IF(Table_Styles[[#This Row],[Border Radius Default]]&lt;&gt;"",Table_Styles[[#This Row],[Border Radius Default]],""))</f>
        <v/>
      </c>
      <c r="Y92" s="34"/>
      <c r="Z92" s="34"/>
      <c r="AA92" s="15" t="str">
        <f>IF(Table_Styles[[#This Row],[MT]]&lt;&gt;"",Table_Styles[[#This Row],[MT]],IF(Table_Styles[[#This Row],[MT Default]]&lt;&gt;"",Table_Styles[[#This Row],[MT Default]],""))</f>
        <v/>
      </c>
      <c r="AB92" s="34"/>
      <c r="AC92" s="34"/>
      <c r="AD92" s="15" t="str">
        <f>IF(Table_Styles[[#This Row],[MR]]&lt;&gt;"",Table_Styles[[#This Row],[MR]],IF(Table_Styles[[#This Row],[MR Default]]&lt;&gt;"",Table_Styles[[#This Row],[MR Default]],""))</f>
        <v/>
      </c>
      <c r="AE92" s="34"/>
      <c r="AF92" s="34"/>
      <c r="AG92" s="15" t="str">
        <f>IF(Table_Styles[[#This Row],[MB]]&lt;&gt;"",Table_Styles[[#This Row],[MB]],IF(Table_Styles[[#This Row],[MB Default]]&lt;&gt;"",Table_Styles[[#This Row],[MB Default]],""))</f>
        <v/>
      </c>
      <c r="AH92" s="34"/>
      <c r="AI92" s="34"/>
      <c r="AJ92" s="15" t="str">
        <f>IF(Table_Styles[[#This Row],[ML]]&lt;&gt;"",Table_Styles[[#This Row],[ML]],IF(Table_Styles[[#This Row],[ML Default]]&lt;&gt;"",Table_Styles[[#This Row],[ML Default]],""))</f>
        <v/>
      </c>
      <c r="AK92" s="34"/>
      <c r="AL92" s="34"/>
      <c r="AM92" s="15" t="str">
        <f>IF(Table_Styles[[#This Row],[PT]]&lt;&gt;"",Table_Styles[[#This Row],[PT]],IF(Table_Styles[[#This Row],[PT Default]]&lt;&gt;"",Table_Styles[[#This Row],[PT Default]],""))</f>
        <v/>
      </c>
      <c r="AN92" s="34"/>
      <c r="AO92" s="34"/>
      <c r="AP92" s="15" t="str">
        <f>IF(Table_Styles[[#This Row],[PR]]&lt;&gt;"",Table_Styles[[#This Row],[PR]],IF(Table_Styles[[#This Row],[PR Default]]&lt;&gt;"",Table_Styles[[#This Row],[PR Default]],""))</f>
        <v/>
      </c>
      <c r="AQ92" s="34"/>
      <c r="AR92" s="34"/>
      <c r="AS92" s="15" t="str">
        <f>IF(Table_Styles[[#This Row],[PB]]&lt;&gt;"",Table_Styles[[#This Row],[PB]],IF(Table_Styles[[#This Row],[PB Default]]&lt;&gt;"",Table_Styles[[#This Row],[PB Default]],""))</f>
        <v/>
      </c>
      <c r="AT92" s="34"/>
      <c r="AU92" s="34"/>
      <c r="AV92" s="15" t="str">
        <f>IF(Table_Styles[[#This Row],[PL]]&lt;&gt;"",Table_Styles[[#This Row],[PL]],IF(Table_Styles[[#This Row],[PL Default]]&lt;&gt;"",Table_Styles[[#This Row],[PL Default]],""))</f>
        <v/>
      </c>
      <c r="AW92" s="34"/>
      <c r="AX92" s="34"/>
      <c r="AY92" s="15" t="str">
        <f>IF(Table_Styles[[#This Row],[BT]]&lt;&gt;"",Table_Styles[[#This Row],[BT]],IF(Table_Styles[[#This Row],[BT Default]]&lt;&gt;"",Table_Styles[[#This Row],[BT Default]],""))</f>
        <v/>
      </c>
      <c r="AZ92" s="34"/>
      <c r="BA92" s="34"/>
      <c r="BB92" s="15" t="str">
        <f>IF(Table_Styles[[#This Row],[BR]]&lt;&gt;"",Table_Styles[[#This Row],[BR]],IF(Table_Styles[[#This Row],[BR Default]]&lt;&gt;"",Table_Styles[[#This Row],[BR Default]],""))</f>
        <v/>
      </c>
      <c r="BC92" s="34"/>
      <c r="BD92" s="87" t="s">
        <v>687</v>
      </c>
      <c r="BE92" s="15" t="str">
        <f>IF(Table_Styles[[#This Row],[BB]]&lt;&gt;"",Table_Styles[[#This Row],[BB]],IF(Table_Styles[[#This Row],[BB Default]]&lt;&gt;"",Table_Styles[[#This Row],[BB Default]],""))</f>
        <v>4px solid #e4eaee</v>
      </c>
      <c r="BF92" s="34"/>
      <c r="BG92" s="34"/>
      <c r="BH92" s="15" t="str">
        <f>IF(Table_Styles[[#This Row],[BL]]&lt;&gt;"",Table_Styles[[#This Row],[BL]],IF(Table_Styles[[#This Row],[BL Default]]&lt;&gt;"",Table_Styles[[#This Row],[BL Default]],""))</f>
        <v/>
      </c>
      <c r="BI92" s="34"/>
      <c r="BJ92" s="34"/>
      <c r="BK92" s="15" t="str">
        <f>IF(Table_Styles[[#This Row],[Width]]&lt;&gt;"",Table_Styles[[#This Row],[Width]],IF(Table_Styles[[#This Row],[Width Default]]&lt;&gt;"",Table_Styles[[#This Row],[Width Default]],""))</f>
        <v/>
      </c>
      <c r="BL92" s="34"/>
      <c r="BM92" s="34"/>
      <c r="BN92" s="15" t="str">
        <f>IF(Table_Styles[[#This Row],[Height]]&lt;&gt;"",Table_Styles[[#This Row],[Height]],IF(Table_Styles[[#This Row],[Height Default]]&lt;&gt;"",Table_Styles[[#This Row],[Height Default]],""))</f>
        <v/>
      </c>
      <c r="BO92" s="15"/>
      <c r="BP92" s="15"/>
      <c r="BQ92" s="15" t="str">
        <f>IF(Table_Styles[[#This Row],[Top]]&lt;&gt;"",Table_Styles[[#This Row],[Top]],IF(Table_Styles[[#This Row],[Top Default]]&lt;&gt;"",Table_Styles[[#This Row],[Top Default]],""))</f>
        <v/>
      </c>
      <c r="BR92" s="15"/>
      <c r="BS92" s="15"/>
      <c r="BT92" s="15" t="str">
        <f>IF(Table_Styles[[#This Row],[Right]]&lt;&gt;"",Table_Styles[[#This Row],[Right]],IF(Table_Styles[[#This Row],[Right Default]]&lt;&gt;"",Table_Styles[[#This Row],[Right Default]],""))</f>
        <v/>
      </c>
      <c r="BU92" s="15"/>
      <c r="BV92" s="15"/>
      <c r="BW92" s="15" t="str">
        <f>IF(Table_Styles[[#This Row],[Bottom]]&lt;&gt;"",Table_Styles[[#This Row],[Bottom]],IF(Table_Styles[[#This Row],[Bottom Default]]&lt;&gt;"",Table_Styles[[#This Row],[Bottom Default]],""))</f>
        <v/>
      </c>
      <c r="BX92" s="15"/>
      <c r="BY92" s="15"/>
      <c r="BZ92" s="15" t="str">
        <f>IF(Table_Styles[[#This Row],[Left]]&lt;&gt;"",Table_Styles[[#This Row],[Left]],IF(Table_Styles[[#This Row],[Left Default]]&lt;&gt;"",Table_Styles[[#This Row],[Left Default]],""))</f>
        <v/>
      </c>
      <c r="CA92" s="34"/>
      <c r="CB92" s="17" t="str">
        <f>IF(AND(Table_Styles[[#This Row],[Selector]]&lt;&gt;"",Table_Styles[[#This Row],[Font Family Used]]&lt;&gt;"",Table_Styles[[#This Row],[Font Weight Used]]&lt;&gt;""),Table_Styles[[#This Row],[Font Family Used]]&amp;" "&amp;Table_Styles[[#This Row],[Font Weight Used]],"")</f>
        <v/>
      </c>
      <c r="CC92" s="17" t="str">
        <f ca="1">IF(AND(Table_Styles[[#This Row],[Selector]],COUNTIF(OFFSET(CC:CC,0,0,ROW()-1,1),"="&amp;Table_Styles[[#This Row],[Font]])=0),Table_Styles[[#This Row],[Font]],"")</f>
        <v/>
      </c>
      <c r="CD92" s="17" t="str">
        <f ca="1">IF(Table_Styles[[#This Row],[Unique Font]]&lt;&gt;"",
"{""fontFamily"":"""&amp;Table_Styles[[#This Row],[Font Family Used]]&amp;""",""fontWeight"":"&amp;Table_Styles[[#This Row],[Font Weight Used]]&amp;"}","")</f>
        <v/>
      </c>
      <c r="CE9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2" s="17" t="str">
        <f>IF(AND(Table_Styles[[#This Row],[Selector]]&lt;&gt;"", Table_Styles[[#This Row],[Config Properties]]&lt;&gt;""),
Table_Styles[[#This Row],[Selector]]&amp;" { "&amp;Table_Styles[[#This Row],[Config Properties]]&amp;" }","")</f>
        <v>nav#progress-bar h4.inactive { color: #d6dce0;border-bottom: 4px solid #e4eaee }</v>
      </c>
      <c r="CG92" s="17" t="str">
        <f xml:space="preserve">
SUBSTITUTE(SUBSTITUTE(SUBSTITUTE(SUBSTITUTE(SUBSTITUTE(SUBSTITUTE(SUBSTITUTE(SUBSTITUTE(Table_Styles[[#This Row],[Config]],
" {","{"),
"{ ","{"),
" }","}"),
"} ","}"),
" ,",","),
", ",","),
" :",":"),
": ",":")</f>
        <v>nav#progress-bar h4.inactive{color:#d6dce0;border-bottom:4px solid #e4eaee}</v>
      </c>
    </row>
    <row r="93" spans="2:85" ht="29.25" thickBot="1">
      <c r="B93" s="18" t="s">
        <v>518</v>
      </c>
      <c r="C93" s="18"/>
      <c r="D93" s="33"/>
      <c r="E93" s="33"/>
      <c r="F93" s="18" t="str">
        <f>IF(Table_Styles[[#This Row],[Font Family]]&lt;&gt;"",Table_Styles[[#This Row],[Font Family]],IF(Table_Styles[[#This Row],[Font Family Default]]&lt;&gt;"",Table_Styles[[#This Row],[Font Family Default]],""))</f>
        <v/>
      </c>
      <c r="G93" s="33"/>
      <c r="H93" s="33"/>
      <c r="I93" s="18" t="str">
        <f>IF(Table_Styles[[#This Row],[Font Size]]&lt;&gt;"",Table_Styles[[#This Row],[Font Size]],IF(Table_Styles[[#This Row],[Font Size Default]]&lt;&gt;"",Table_Styles[[#This Row],[Font Size Default]],""))</f>
        <v/>
      </c>
      <c r="J93" s="33"/>
      <c r="K93" s="33"/>
      <c r="L93" s="18" t="str">
        <f>IF(Table_Styles[[#This Row],[Font Weight]]&lt;&gt;"",Table_Styles[[#This Row],[Font Weight]],IF(Table_Styles[[#This Row],[Font Weight Default]]&lt;&gt;"",Table_Styles[[#This Row],[Font Weight Default]],""))</f>
        <v/>
      </c>
      <c r="M93" s="33"/>
      <c r="N93" s="33"/>
      <c r="O93" s="18" t="str">
        <f>IF(Table_Styles[[#This Row],[Colour]]&lt;&gt;"",Table_Styles[[#This Row],[Colour]],IF(Table_Styles[[#This Row],[Colour Default]]&lt;&gt;"",Table_Styles[[#This Row],[Colour Default]],""))</f>
        <v/>
      </c>
      <c r="P93" s="33"/>
      <c r="Q93" s="33"/>
      <c r="R93" s="18" t="str">
        <f>IF(Table_Styles[[#This Row],[Background]]&lt;&gt;"",Table_Styles[[#This Row],[Background]],IF(Table_Styles[[#This Row],[Background Default]]&lt;&gt;"",Table_Styles[[#This Row],[Background Default]],""))</f>
        <v/>
      </c>
      <c r="S93" s="33"/>
      <c r="T93" s="33"/>
      <c r="U93" s="18" t="str">
        <f>IF(Table_Styles[[#This Row],[Border]]&lt;&gt;"",Table_Styles[[#This Row],[Border]],IF(Table_Styles[[#This Row],[Border Default]]&lt;&gt;"",Table_Styles[[#This Row],[Border Default]],""))</f>
        <v/>
      </c>
      <c r="V93" s="33"/>
      <c r="W93" s="33"/>
      <c r="X93" s="18" t="str">
        <f>IF(Table_Styles[[#This Row],[Border Radius]]&lt;&gt;"",Table_Styles[[#This Row],[Border Radius]],IF(Table_Styles[[#This Row],[Border Radius Default]]&lt;&gt;"",Table_Styles[[#This Row],[Border Radius Default]],""))</f>
        <v/>
      </c>
      <c r="Y93" s="33"/>
      <c r="Z93" s="33"/>
      <c r="AA93" s="18" t="str">
        <f>IF(Table_Styles[[#This Row],[MT]]&lt;&gt;"",Table_Styles[[#This Row],[MT]],IF(Table_Styles[[#This Row],[MT Default]]&lt;&gt;"",Table_Styles[[#This Row],[MT Default]],""))</f>
        <v/>
      </c>
      <c r="AB93" s="33"/>
      <c r="AC93" s="33"/>
      <c r="AD93" s="18" t="str">
        <f>IF(Table_Styles[[#This Row],[MR]]&lt;&gt;"",Table_Styles[[#This Row],[MR]],IF(Table_Styles[[#This Row],[MR Default]]&lt;&gt;"",Table_Styles[[#This Row],[MR Default]],""))</f>
        <v/>
      </c>
      <c r="AE93" s="33"/>
      <c r="AF93" s="33"/>
      <c r="AG93" s="18" t="str">
        <f>IF(Table_Styles[[#This Row],[MB]]&lt;&gt;"",Table_Styles[[#This Row],[MB]],IF(Table_Styles[[#This Row],[MB Default]]&lt;&gt;"",Table_Styles[[#This Row],[MB Default]],""))</f>
        <v/>
      </c>
      <c r="AH93" s="33"/>
      <c r="AI93" s="33"/>
      <c r="AJ93" s="18" t="str">
        <f>IF(Table_Styles[[#This Row],[ML]]&lt;&gt;"",Table_Styles[[#This Row],[ML]],IF(Table_Styles[[#This Row],[ML Default]]&lt;&gt;"",Table_Styles[[#This Row],[ML Default]],""))</f>
        <v/>
      </c>
      <c r="AK93" s="33"/>
      <c r="AL93" s="33"/>
      <c r="AM93" s="18" t="str">
        <f>IF(Table_Styles[[#This Row],[PT]]&lt;&gt;"",Table_Styles[[#This Row],[PT]],IF(Table_Styles[[#This Row],[PT Default]]&lt;&gt;"",Table_Styles[[#This Row],[PT Default]],""))</f>
        <v/>
      </c>
      <c r="AN93" s="33"/>
      <c r="AO93" s="33"/>
      <c r="AP93" s="18" t="str">
        <f>IF(Table_Styles[[#This Row],[PR]]&lt;&gt;"",Table_Styles[[#This Row],[PR]],IF(Table_Styles[[#This Row],[PR Default]]&lt;&gt;"",Table_Styles[[#This Row],[PR Default]],""))</f>
        <v/>
      </c>
      <c r="AQ93" s="33"/>
      <c r="AR93" s="33"/>
      <c r="AS93" s="18" t="str">
        <f>IF(Table_Styles[[#This Row],[PB]]&lt;&gt;"",Table_Styles[[#This Row],[PB]],IF(Table_Styles[[#This Row],[PB Default]]&lt;&gt;"",Table_Styles[[#This Row],[PB Default]],""))</f>
        <v/>
      </c>
      <c r="AT93" s="33"/>
      <c r="AU93" s="33"/>
      <c r="AV93" s="18" t="str">
        <f>IF(Table_Styles[[#This Row],[PL]]&lt;&gt;"",Table_Styles[[#This Row],[PL]],IF(Table_Styles[[#This Row],[PL Default]]&lt;&gt;"",Table_Styles[[#This Row],[PL Default]],""))</f>
        <v/>
      </c>
      <c r="AW93" s="33"/>
      <c r="AX93" s="33"/>
      <c r="AY93" s="18" t="str">
        <f>IF(Table_Styles[[#This Row],[BT]]&lt;&gt;"",Table_Styles[[#This Row],[BT]],IF(Table_Styles[[#This Row],[BT Default]]&lt;&gt;"",Table_Styles[[#This Row],[BT Default]],""))</f>
        <v/>
      </c>
      <c r="AZ93" s="33"/>
      <c r="BA93" s="33"/>
      <c r="BB93" s="18" t="str">
        <f>IF(Table_Styles[[#This Row],[BR]]&lt;&gt;"",Table_Styles[[#This Row],[BR]],IF(Table_Styles[[#This Row],[BR Default]]&lt;&gt;"",Table_Styles[[#This Row],[BR Default]],""))</f>
        <v/>
      </c>
      <c r="BC93" s="33"/>
      <c r="BD93" s="33"/>
      <c r="BE93" s="18" t="str">
        <f>IF(Table_Styles[[#This Row],[BB]]&lt;&gt;"",Table_Styles[[#This Row],[BB]],IF(Table_Styles[[#This Row],[BB Default]]&lt;&gt;"",Table_Styles[[#This Row],[BB Default]],""))</f>
        <v/>
      </c>
      <c r="BF93" s="33"/>
      <c r="BG93" s="33"/>
      <c r="BH93" s="18" t="str">
        <f>IF(Table_Styles[[#This Row],[BL]]&lt;&gt;"",Table_Styles[[#This Row],[BL]],IF(Table_Styles[[#This Row],[BL Default]]&lt;&gt;"",Table_Styles[[#This Row],[BL Default]],""))</f>
        <v/>
      </c>
      <c r="BI93" s="33"/>
      <c r="BJ93" s="33"/>
      <c r="BK93" s="18" t="str">
        <f>IF(Table_Styles[[#This Row],[Width]]&lt;&gt;"",Table_Styles[[#This Row],[Width]],IF(Table_Styles[[#This Row],[Width Default]]&lt;&gt;"",Table_Styles[[#This Row],[Width Default]],""))</f>
        <v/>
      </c>
      <c r="BL93" s="33"/>
      <c r="BM93" s="33"/>
      <c r="BN93" s="18" t="str">
        <f>IF(Table_Styles[[#This Row],[Height]]&lt;&gt;"",Table_Styles[[#This Row],[Height]],IF(Table_Styles[[#This Row],[Height Default]]&lt;&gt;"",Table_Styles[[#This Row],[Height Default]],""))</f>
        <v/>
      </c>
      <c r="BO93" s="18"/>
      <c r="BP93" s="18"/>
      <c r="BQ93" s="18" t="str">
        <f>IF(Table_Styles[[#This Row],[Top]]&lt;&gt;"",Table_Styles[[#This Row],[Top]],IF(Table_Styles[[#This Row],[Top Default]]&lt;&gt;"",Table_Styles[[#This Row],[Top Default]],""))</f>
        <v/>
      </c>
      <c r="BR93" s="18"/>
      <c r="BS93" s="18"/>
      <c r="BT93" s="18" t="str">
        <f>IF(Table_Styles[[#This Row],[Right]]&lt;&gt;"",Table_Styles[[#This Row],[Right]],IF(Table_Styles[[#This Row],[Right Default]]&lt;&gt;"",Table_Styles[[#This Row],[Right Default]],""))</f>
        <v/>
      </c>
      <c r="BU93" s="18"/>
      <c r="BV93" s="18"/>
      <c r="BW93" s="18" t="str">
        <f>IF(Table_Styles[[#This Row],[Bottom]]&lt;&gt;"",Table_Styles[[#This Row],[Bottom]],IF(Table_Styles[[#This Row],[Bottom Default]]&lt;&gt;"",Table_Styles[[#This Row],[Bottom Default]],""))</f>
        <v/>
      </c>
      <c r="BX93" s="18"/>
      <c r="BY93" s="18"/>
      <c r="BZ93" s="18" t="str">
        <f>IF(Table_Styles[[#This Row],[Left]]&lt;&gt;"",Table_Styles[[#This Row],[Left]],IF(Table_Styles[[#This Row],[Left Default]]&lt;&gt;"",Table_Styles[[#This Row],[Left Default]],""))</f>
        <v/>
      </c>
      <c r="CA93" s="33"/>
      <c r="CB93" s="18" t="str">
        <f>IF(AND(Table_Styles[[#This Row],[Selector]]&lt;&gt;"",Table_Styles[[#This Row],[Font Family Used]]&lt;&gt;"",Table_Styles[[#This Row],[Font Weight Used]]&lt;&gt;""),Table_Styles[[#This Row],[Font Family Used]]&amp;" "&amp;Table_Styles[[#This Row],[Font Weight Used]],"")</f>
        <v/>
      </c>
      <c r="CC93" s="18" t="str">
        <f ca="1">IF(AND(Table_Styles[[#This Row],[Selector]],COUNTIF(OFFSET(CC:CC,0,0,ROW()-1,1),"="&amp;Table_Styles[[#This Row],[Font]])=0),Table_Styles[[#This Row],[Font]],"")</f>
        <v/>
      </c>
      <c r="CD93" s="18" t="str">
        <f ca="1">IF(Table_Styles[[#This Row],[Unique Font]]&lt;&gt;"",
"{""fontFamily"":"""&amp;Table_Styles[[#This Row],[Font Family Used]]&amp;""",""fontWeight"":"&amp;Table_Styles[[#This Row],[Font Weight Used]]&amp;"}","")</f>
        <v/>
      </c>
      <c r="CE9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3" s="18" t="str">
        <f>IF(AND(Table_Styles[[#This Row],[Selector]]&lt;&gt;"", Table_Styles[[#This Row],[Config Properties]]&lt;&gt;""),
Table_Styles[[#This Row],[Selector]]&amp;" { "&amp;Table_Styles[[#This Row],[Config Properties]]&amp;" }","")</f>
        <v/>
      </c>
      <c r="CG93" s="18" t="str">
        <f xml:space="preserve">
SUBSTITUTE(SUBSTITUTE(SUBSTITUTE(SUBSTITUTE(SUBSTITUTE(SUBSTITUTE(SUBSTITUTE(SUBSTITUTE(Table_Styles[[#This Row],[Config]],
" {","{"),
"{ ","{"),
" }","}"),
"} ","}"),
" ,",","),
", ",","),
" :",":"),
": ",":")</f>
        <v/>
      </c>
    </row>
    <row r="94" spans="2:85" ht="21" customHeight="1">
      <c r="B94" t="s">
        <v>625</v>
      </c>
      <c r="C94" s="37" t="s">
        <v>688</v>
      </c>
      <c r="D94"/>
      <c r="E94"/>
      <c r="F94" t="str">
        <f>IF(Table_Styles[[#This Row],[Font Family]]&lt;&gt;"",Table_Styles[[#This Row],[Font Family]],IF(Table_Styles[[#This Row],[Font Family Default]]&lt;&gt;"",Table_Styles[[#This Row],[Font Family Default]],""))</f>
        <v/>
      </c>
      <c r="G94"/>
      <c r="H94"/>
      <c r="I94" t="str">
        <f>IF(Table_Styles[[#This Row],[Font Size]]&lt;&gt;"",Table_Styles[[#This Row],[Font Size]],IF(Table_Styles[[#This Row],[Font Size Default]]&lt;&gt;"",Table_Styles[[#This Row],[Font Size Default]],""))</f>
        <v/>
      </c>
      <c r="J94"/>
      <c r="K94"/>
      <c r="L94" t="str">
        <f>IF(Table_Styles[[#This Row],[Font Weight]]&lt;&gt;"",Table_Styles[[#This Row],[Font Weight]],IF(Table_Styles[[#This Row],[Font Weight Default]]&lt;&gt;"",Table_Styles[[#This Row],[Font Weight Default]],""))</f>
        <v/>
      </c>
      <c r="M94"/>
      <c r="N94"/>
      <c r="O94" t="str">
        <f>IF(Table_Styles[[#This Row],[Colour]]&lt;&gt;"",Table_Styles[[#This Row],[Colour]],IF(Table_Styles[[#This Row],[Colour Default]]&lt;&gt;"",Table_Styles[[#This Row],[Colour Default]],""))</f>
        <v/>
      </c>
      <c r="P94"/>
      <c r="Q94"/>
      <c r="R94" t="str">
        <f>IF(Table_Styles[[#This Row],[Background]]&lt;&gt;"",Table_Styles[[#This Row],[Background]],IF(Table_Styles[[#This Row],[Background Default]]&lt;&gt;"",Table_Styles[[#This Row],[Background Default]],""))</f>
        <v/>
      </c>
      <c r="S94"/>
      <c r="T94"/>
      <c r="U94" t="str">
        <f>IF(Table_Styles[[#This Row],[Border]]&lt;&gt;"",Table_Styles[[#This Row],[Border]],IF(Table_Styles[[#This Row],[Border Default]]&lt;&gt;"",Table_Styles[[#This Row],[Border Default]],""))</f>
        <v/>
      </c>
      <c r="V94"/>
      <c r="W94"/>
      <c r="X94" t="str">
        <f>IF(Table_Styles[[#This Row],[Border Radius]]&lt;&gt;"",Table_Styles[[#This Row],[Border Radius]],IF(Table_Styles[[#This Row],[Border Radius Default]]&lt;&gt;"",Table_Styles[[#This Row],[Border Radius Default]],""))</f>
        <v/>
      </c>
      <c r="Y94"/>
      <c r="Z94"/>
      <c r="AA94" t="str">
        <f>IF(Table_Styles[[#This Row],[MT]]&lt;&gt;"",Table_Styles[[#This Row],[MT]],IF(Table_Styles[[#This Row],[MT Default]]&lt;&gt;"",Table_Styles[[#This Row],[MT Default]],""))</f>
        <v/>
      </c>
      <c r="AB94"/>
      <c r="AC94"/>
      <c r="AD94" t="str">
        <f>IF(Table_Styles[[#This Row],[MR]]&lt;&gt;"",Table_Styles[[#This Row],[MR]],IF(Table_Styles[[#This Row],[MR Default]]&lt;&gt;"",Table_Styles[[#This Row],[MR Default]],""))</f>
        <v/>
      </c>
      <c r="AE94"/>
      <c r="AF94"/>
      <c r="AG94" t="str">
        <f>IF(Table_Styles[[#This Row],[MB]]&lt;&gt;"",Table_Styles[[#This Row],[MB]],IF(Table_Styles[[#This Row],[MB Default]]&lt;&gt;"",Table_Styles[[#This Row],[MB Default]],""))</f>
        <v/>
      </c>
      <c r="AH94"/>
      <c r="AI94"/>
      <c r="AJ94" t="str">
        <f>IF(Table_Styles[[#This Row],[ML]]&lt;&gt;"",Table_Styles[[#This Row],[ML]],IF(Table_Styles[[#This Row],[ML Default]]&lt;&gt;"",Table_Styles[[#This Row],[ML Default]],""))</f>
        <v/>
      </c>
      <c r="AK94"/>
      <c r="AL94"/>
      <c r="AM94" t="str">
        <f>IF(Table_Styles[[#This Row],[PT]]&lt;&gt;"",Table_Styles[[#This Row],[PT]],IF(Table_Styles[[#This Row],[PT Default]]&lt;&gt;"",Table_Styles[[#This Row],[PT Default]],""))</f>
        <v/>
      </c>
      <c r="AN94"/>
      <c r="AO94"/>
      <c r="AP94" t="str">
        <f>IF(Table_Styles[[#This Row],[PR]]&lt;&gt;"",Table_Styles[[#This Row],[PR]],IF(Table_Styles[[#This Row],[PR Default]]&lt;&gt;"",Table_Styles[[#This Row],[PR Default]],""))</f>
        <v/>
      </c>
      <c r="AQ94"/>
      <c r="AR94"/>
      <c r="AS94" t="str">
        <f>IF(Table_Styles[[#This Row],[PB]]&lt;&gt;"",Table_Styles[[#This Row],[PB]],IF(Table_Styles[[#This Row],[PB Default]]&lt;&gt;"",Table_Styles[[#This Row],[PB Default]],""))</f>
        <v/>
      </c>
      <c r="AT94"/>
      <c r="AU94"/>
      <c r="AV94" t="str">
        <f>IF(Table_Styles[[#This Row],[PL]]&lt;&gt;"",Table_Styles[[#This Row],[PL]],IF(Table_Styles[[#This Row],[PL Default]]&lt;&gt;"",Table_Styles[[#This Row],[PL Default]],""))</f>
        <v/>
      </c>
      <c r="AW94"/>
      <c r="AX94"/>
      <c r="AY94" t="str">
        <f>IF(Table_Styles[[#This Row],[BT]]&lt;&gt;"",Table_Styles[[#This Row],[BT]],IF(Table_Styles[[#This Row],[BT Default]]&lt;&gt;"",Table_Styles[[#This Row],[BT Default]],""))</f>
        <v/>
      </c>
      <c r="AZ94"/>
      <c r="BA94"/>
      <c r="BB94" t="str">
        <f>IF(Table_Styles[[#This Row],[BR]]&lt;&gt;"",Table_Styles[[#This Row],[BR]],IF(Table_Styles[[#This Row],[BR Default]]&lt;&gt;"",Table_Styles[[#This Row],[BR Default]],""))</f>
        <v/>
      </c>
      <c r="BC94"/>
      <c r="BD94"/>
      <c r="BE94" t="str">
        <f>IF(Table_Styles[[#This Row],[BB]]&lt;&gt;"",Table_Styles[[#This Row],[BB]],IF(Table_Styles[[#This Row],[BB Default]]&lt;&gt;"",Table_Styles[[#This Row],[BB Default]],""))</f>
        <v/>
      </c>
      <c r="BF94"/>
      <c r="BG94"/>
      <c r="BH94" t="str">
        <f>IF(Table_Styles[[#This Row],[BL]]&lt;&gt;"",Table_Styles[[#This Row],[BL]],IF(Table_Styles[[#This Row],[BL Default]]&lt;&gt;"",Table_Styles[[#This Row],[BL Default]],""))</f>
        <v/>
      </c>
      <c r="BI94"/>
      <c r="BJ94"/>
      <c r="BK94" t="str">
        <f>IF(Table_Styles[[#This Row],[Width]]&lt;&gt;"",Table_Styles[[#This Row],[Width]],IF(Table_Styles[[#This Row],[Width Default]]&lt;&gt;"",Table_Styles[[#This Row],[Width Default]],""))</f>
        <v/>
      </c>
      <c r="BL94"/>
      <c r="BM94"/>
      <c r="BN94" t="str">
        <f>IF(Table_Styles[[#This Row],[Height]]&lt;&gt;"",Table_Styles[[#This Row],[Height]],IF(Table_Styles[[#This Row],[Height Default]]&lt;&gt;"",Table_Styles[[#This Row],[Height Default]],""))</f>
        <v/>
      </c>
      <c r="BO94"/>
      <c r="BP94"/>
      <c r="BQ94" t="str">
        <f>IF(Table_Styles[[#This Row],[Top]]&lt;&gt;"",Table_Styles[[#This Row],[Top]],IF(Table_Styles[[#This Row],[Top Default]]&lt;&gt;"",Table_Styles[[#This Row],[Top Default]],""))</f>
        <v/>
      </c>
      <c r="BR94"/>
      <c r="BS94"/>
      <c r="BT94" t="str">
        <f>IF(Table_Styles[[#This Row],[Right]]&lt;&gt;"",Table_Styles[[#This Row],[Right]],IF(Table_Styles[[#This Row],[Right Default]]&lt;&gt;"",Table_Styles[[#This Row],[Right Default]],""))</f>
        <v/>
      </c>
      <c r="BU94"/>
      <c r="BV94"/>
      <c r="BW94" t="str">
        <f>IF(Table_Styles[[#This Row],[Bottom]]&lt;&gt;"",Table_Styles[[#This Row],[Bottom]],IF(Table_Styles[[#This Row],[Bottom Default]]&lt;&gt;"",Table_Styles[[#This Row],[Bottom Default]],""))</f>
        <v/>
      </c>
      <c r="BX94"/>
      <c r="BY94"/>
      <c r="BZ94" t="str">
        <f>IF(Table_Styles[[#This Row],[Left]]&lt;&gt;"",Table_Styles[[#This Row],[Left]],IF(Table_Styles[[#This Row],[Left Default]]&lt;&gt;"",Table_Styles[[#This Row],[Left Default]],""))</f>
        <v/>
      </c>
      <c r="CA94"/>
      <c r="CB94" t="str">
        <f>IF(AND(Table_Styles[[#This Row],[Selector]]&lt;&gt;"",Table_Styles[[#This Row],[Font Family Used]]&lt;&gt;"",Table_Styles[[#This Row],[Font Weight Used]]&lt;&gt;""),Table_Styles[[#This Row],[Font Family Used]]&amp;" "&amp;Table_Styles[[#This Row],[Font Weight Used]],"")</f>
        <v/>
      </c>
      <c r="CC94" t="str">
        <f ca="1">IF(AND(Table_Styles[[#This Row],[Selector]],COUNTIF(OFFSET(CC:CC,0,0,ROW()-1,1),"="&amp;Table_Styles[[#This Row],[Font]])=0),Table_Styles[[#This Row],[Font]],"")</f>
        <v/>
      </c>
      <c r="CD94" t="str">
        <f ca="1">IF(Table_Styles[[#This Row],[Unique Font]]&lt;&gt;"",
"{""fontFamily"":"""&amp;Table_Styles[[#This Row],[Font Family Used]]&amp;""",""fontWeight"":"&amp;Table_Styles[[#This Row],[Font Weight Used]]&amp;"}","")</f>
        <v/>
      </c>
      <c r="CE9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4" t="str">
        <f>IF(AND(Table_Styles[[#This Row],[Selector]]&lt;&gt;"", Table_Styles[[#This Row],[Config Properties]]&lt;&gt;""),
Table_Styles[[#This Row],[Selector]]&amp;" { "&amp;Table_Styles[[#This Row],[Config Properties]]&amp;" }","")</f>
        <v/>
      </c>
      <c r="CG94" t="str">
        <f xml:space="preserve">
SUBSTITUTE(SUBSTITUTE(SUBSTITUTE(SUBSTITUTE(SUBSTITUTE(SUBSTITUTE(SUBSTITUTE(SUBSTITUTE(Table_Styles[[#This Row],[Config]],
" {","{"),
"{ ","{"),
" }","}"),
"} ","}"),
" ,",","),
", ",","),
" :",":"),
": ",":")</f>
        <v/>
      </c>
    </row>
    <row r="95" spans="2:85" ht="21" customHeight="1">
      <c r="B95" s="17" t="s">
        <v>2</v>
      </c>
      <c r="C95" s="37" t="s">
        <v>689</v>
      </c>
      <c r="D95" s="34"/>
      <c r="E95" s="34" t="str">
        <f>Settings_Styling_Font_Body_Text</f>
        <v>Arvo</v>
      </c>
      <c r="F95" s="15" t="str">
        <f>IF(Table_Styles[[#This Row],[Font Family]]&lt;&gt;"",Table_Styles[[#This Row],[Font Family]],IF(Table_Styles[[#This Row],[Font Family Default]]&lt;&gt;"",Table_Styles[[#This Row],[Font Family Default]],""))</f>
        <v>Arvo</v>
      </c>
      <c r="G95" s="34"/>
      <c r="H95" s="34"/>
      <c r="I95" s="15" t="str">
        <f>IF(Table_Styles[[#This Row],[Font Size]]&lt;&gt;"",Table_Styles[[#This Row],[Font Size]],IF(Table_Styles[[#This Row],[Font Size Default]]&lt;&gt;"",Table_Styles[[#This Row],[Font Size Default]],""))</f>
        <v/>
      </c>
      <c r="J95" s="34"/>
      <c r="K95" s="34">
        <f>Settings_Styling_Font_Weight_Body_Text</f>
        <v>300</v>
      </c>
      <c r="L95" s="15">
        <f>IF(Table_Styles[[#This Row],[Font Weight]]&lt;&gt;"",Table_Styles[[#This Row],[Font Weight]],IF(Table_Styles[[#This Row],[Font Weight Default]]&lt;&gt;"",Table_Styles[[#This Row],[Font Weight Default]],""))</f>
        <v>300</v>
      </c>
      <c r="M95" s="34"/>
      <c r="N95" s="34" t="str">
        <f>Colour_Background_1</f>
        <v>#FFFFFF</v>
      </c>
      <c r="O95" s="15" t="str">
        <f>IF(Table_Styles[[#This Row],[Colour]]&lt;&gt;"",Table_Styles[[#This Row],[Colour]],IF(Table_Styles[[#This Row],[Colour Default]]&lt;&gt;"",Table_Styles[[#This Row],[Colour Default]],""))</f>
        <v>#FFFFFF</v>
      </c>
      <c r="P95" s="87"/>
      <c r="Q95" s="34" t="str">
        <f>Colour_Accent_2</f>
        <v>#006ac6</v>
      </c>
      <c r="R95" s="15" t="str">
        <f>IF(Table_Styles[[#This Row],[Background]]&lt;&gt;"",Table_Styles[[#This Row],[Background]],IF(Table_Styles[[#This Row],[Background Default]]&lt;&gt;"",Table_Styles[[#This Row],[Background Default]],""))</f>
        <v>#006ac6</v>
      </c>
      <c r="S95" s="34"/>
      <c r="T95" s="34"/>
      <c r="U95" s="15" t="str">
        <f>IF(Table_Styles[[#This Row],[Border]]&lt;&gt;"",Table_Styles[[#This Row],[Border]],IF(Table_Styles[[#This Row],[Border Default]]&lt;&gt;"",Table_Styles[[#This Row],[Border Default]],""))</f>
        <v/>
      </c>
      <c r="V95" s="34"/>
      <c r="W95" s="34"/>
      <c r="X95" s="15" t="str">
        <f>IF(Table_Styles[[#This Row],[Border Radius]]&lt;&gt;"",Table_Styles[[#This Row],[Border Radius]],IF(Table_Styles[[#This Row],[Border Radius Default]]&lt;&gt;"",Table_Styles[[#This Row],[Border Radius Default]],""))</f>
        <v/>
      </c>
      <c r="Y95" s="34"/>
      <c r="Z95" s="34"/>
      <c r="AA95" s="15" t="str">
        <f>IF(Table_Styles[[#This Row],[MT]]&lt;&gt;"",Table_Styles[[#This Row],[MT]],IF(Table_Styles[[#This Row],[MT Default]]&lt;&gt;"",Table_Styles[[#This Row],[MT Default]],""))</f>
        <v/>
      </c>
      <c r="AB95" s="34"/>
      <c r="AC95" s="34"/>
      <c r="AD95" s="15" t="str">
        <f>IF(Table_Styles[[#This Row],[MR]]&lt;&gt;"",Table_Styles[[#This Row],[MR]],IF(Table_Styles[[#This Row],[MR Default]]&lt;&gt;"",Table_Styles[[#This Row],[MR Default]],""))</f>
        <v/>
      </c>
      <c r="AE95" s="34"/>
      <c r="AF95" s="34"/>
      <c r="AG95" s="15" t="str">
        <f>IF(Table_Styles[[#This Row],[MB]]&lt;&gt;"",Table_Styles[[#This Row],[MB]],IF(Table_Styles[[#This Row],[MB Default]]&lt;&gt;"",Table_Styles[[#This Row],[MB Default]],""))</f>
        <v/>
      </c>
      <c r="AH95" s="34"/>
      <c r="AI95" s="34"/>
      <c r="AJ95" s="15" t="str">
        <f>IF(Table_Styles[[#This Row],[ML]]&lt;&gt;"",Table_Styles[[#This Row],[ML]],IF(Table_Styles[[#This Row],[ML Default]]&lt;&gt;"",Table_Styles[[#This Row],[ML Default]],""))</f>
        <v/>
      </c>
      <c r="AK95" s="34"/>
      <c r="AL95" s="34" t="s">
        <v>525</v>
      </c>
      <c r="AM95" s="15" t="str">
        <f>IF(Table_Styles[[#This Row],[PT]]&lt;&gt;"",Table_Styles[[#This Row],[PT]],IF(Table_Styles[[#This Row],[PT Default]]&lt;&gt;"",Table_Styles[[#This Row],[PT Default]],""))</f>
        <v>20px</v>
      </c>
      <c r="AN95" s="34"/>
      <c r="AO95" s="34" t="s">
        <v>525</v>
      </c>
      <c r="AP95" s="15" t="str">
        <f>IF(Table_Styles[[#This Row],[PR]]&lt;&gt;"",Table_Styles[[#This Row],[PR]],IF(Table_Styles[[#This Row],[PR Default]]&lt;&gt;"",Table_Styles[[#This Row],[PR Default]],""))</f>
        <v>20px</v>
      </c>
      <c r="AQ95" s="34"/>
      <c r="AR95" s="34" t="s">
        <v>525</v>
      </c>
      <c r="AS95" s="15" t="str">
        <f>IF(Table_Styles[[#This Row],[PB]]&lt;&gt;"",Table_Styles[[#This Row],[PB]],IF(Table_Styles[[#This Row],[PB Default]]&lt;&gt;"",Table_Styles[[#This Row],[PB Default]],""))</f>
        <v>20px</v>
      </c>
      <c r="AT95" s="34"/>
      <c r="AU95" s="34" t="s">
        <v>525</v>
      </c>
      <c r="AV95" s="15" t="str">
        <f>IF(Table_Styles[[#This Row],[PL]]&lt;&gt;"",Table_Styles[[#This Row],[PL]],IF(Table_Styles[[#This Row],[PL Default]]&lt;&gt;"",Table_Styles[[#This Row],[PL Default]],""))</f>
        <v>20px</v>
      </c>
      <c r="AW95" s="34"/>
      <c r="AX95" s="34"/>
      <c r="AY95" s="15" t="str">
        <f>IF(Table_Styles[[#This Row],[BT]]&lt;&gt;"",Table_Styles[[#This Row],[BT]],IF(Table_Styles[[#This Row],[BT Default]]&lt;&gt;"",Table_Styles[[#This Row],[BT Default]],""))</f>
        <v/>
      </c>
      <c r="AZ95" s="34"/>
      <c r="BA95" s="34"/>
      <c r="BB95" s="15" t="str">
        <f>IF(Table_Styles[[#This Row],[BR]]&lt;&gt;"",Table_Styles[[#This Row],[BR]],IF(Table_Styles[[#This Row],[BR Default]]&lt;&gt;"",Table_Styles[[#This Row],[BR Default]],""))</f>
        <v/>
      </c>
      <c r="BC95" s="34"/>
      <c r="BD95" s="34"/>
      <c r="BE95" s="15" t="str">
        <f>IF(Table_Styles[[#This Row],[BB]]&lt;&gt;"",Table_Styles[[#This Row],[BB]],IF(Table_Styles[[#This Row],[BB Default]]&lt;&gt;"",Table_Styles[[#This Row],[BB Default]],""))</f>
        <v/>
      </c>
      <c r="BF95" s="34"/>
      <c r="BG95" s="34"/>
      <c r="BH95" s="15" t="str">
        <f>IF(Table_Styles[[#This Row],[BL]]&lt;&gt;"",Table_Styles[[#This Row],[BL]],IF(Table_Styles[[#This Row],[BL Default]]&lt;&gt;"",Table_Styles[[#This Row],[BL Default]],""))</f>
        <v/>
      </c>
      <c r="BI95" s="34"/>
      <c r="BJ95" s="34"/>
      <c r="BK95" s="15" t="str">
        <f>IF(Table_Styles[[#This Row],[Width]]&lt;&gt;"",Table_Styles[[#This Row],[Width]],IF(Table_Styles[[#This Row],[Width Default]]&lt;&gt;"",Table_Styles[[#This Row],[Width Default]],""))</f>
        <v/>
      </c>
      <c r="BL95" s="34"/>
      <c r="BM95" s="34"/>
      <c r="BN95" s="15" t="str">
        <f>IF(Table_Styles[[#This Row],[Height]]&lt;&gt;"",Table_Styles[[#This Row],[Height]],IF(Table_Styles[[#This Row],[Height Default]]&lt;&gt;"",Table_Styles[[#This Row],[Height Default]],""))</f>
        <v/>
      </c>
      <c r="BO95" s="15"/>
      <c r="BP95" s="15"/>
      <c r="BQ95" s="15" t="str">
        <f>IF(Table_Styles[[#This Row],[Top]]&lt;&gt;"",Table_Styles[[#This Row],[Top]],IF(Table_Styles[[#This Row],[Top Default]]&lt;&gt;"",Table_Styles[[#This Row],[Top Default]],""))</f>
        <v/>
      </c>
      <c r="BR95" s="15"/>
      <c r="BS95" s="15"/>
      <c r="BT95" s="15" t="str">
        <f>IF(Table_Styles[[#This Row],[Right]]&lt;&gt;"",Table_Styles[[#This Row],[Right]],IF(Table_Styles[[#This Row],[Right Default]]&lt;&gt;"",Table_Styles[[#This Row],[Right Default]],""))</f>
        <v/>
      </c>
      <c r="BU95" s="15"/>
      <c r="BV95" s="15"/>
      <c r="BW95" s="15" t="str">
        <f>IF(Table_Styles[[#This Row],[Bottom]]&lt;&gt;"",Table_Styles[[#This Row],[Bottom]],IF(Table_Styles[[#This Row],[Bottom Default]]&lt;&gt;"",Table_Styles[[#This Row],[Bottom Default]],""))</f>
        <v/>
      </c>
      <c r="BX95" s="15"/>
      <c r="BY95" s="15"/>
      <c r="BZ95" s="15" t="str">
        <f>IF(Table_Styles[[#This Row],[Left]]&lt;&gt;"",Table_Styles[[#This Row],[Left]],IF(Table_Styles[[#This Row],[Left Default]]&lt;&gt;"",Table_Styles[[#This Row],[Left Default]],""))</f>
        <v/>
      </c>
      <c r="CA95" s="34"/>
      <c r="CB95" s="17" t="str">
        <f>IF(AND(Table_Styles[[#This Row],[Selector]]&lt;&gt;"",Table_Styles[[#This Row],[Font Family Used]]&lt;&gt;"",Table_Styles[[#This Row],[Font Weight Used]]&lt;&gt;""),Table_Styles[[#This Row],[Font Family Used]]&amp;" "&amp;Table_Styles[[#This Row],[Font Weight Used]],"")</f>
        <v>Arvo 300</v>
      </c>
      <c r="CC95" s="17" t="str">
        <f ca="1">IF(AND(Table_Styles[[#This Row],[Selector]],COUNTIF(OFFSET(CC:CC,0,0,ROW()-1,1),"="&amp;Table_Styles[[#This Row],[Font]])=0),Table_Styles[[#This Row],[Font]],"")</f>
        <v/>
      </c>
      <c r="CD95" s="17" t="str">
        <f ca="1">IF(Table_Styles[[#This Row],[Unique Font]]&lt;&gt;"",
"{""fontFamily"":"""&amp;Table_Styles[[#This Row],[Font Family Used]]&amp;""",""fontWeight"":"&amp;Table_Styles[[#This Row],[Font Weight Used]]&amp;"}","")</f>
        <v/>
      </c>
      <c r="CE9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300;color: #FFFFFF;background: #006ac6;padding-top: 20px;padding-right: 20px;padding-bottom: 20px;padding-left: 20px</v>
      </c>
      <c r="CF95" s="17" t="str">
        <f>IF(AND(Table_Styles[[#This Row],[Selector]]&lt;&gt;"", Table_Styles[[#This Row],[Config Properties]]&lt;&gt;""),
Table_Styles[[#This Row],[Selector]]&amp;" { "&amp;Table_Styles[[#This Row],[Config Properties]]&amp;" }","")</f>
        <v>#sidebar .header { font-family: 'Arvo';font-weight: 300;color: #FFFFFF;background: #006ac6;padding-top: 20px;padding-right: 20px;padding-bottom: 20px;padding-left: 20px }</v>
      </c>
      <c r="CG95" s="17" t="str">
        <f xml:space="preserve">
SUBSTITUTE(SUBSTITUTE(SUBSTITUTE(SUBSTITUTE(SUBSTITUTE(SUBSTITUTE(SUBSTITUTE(SUBSTITUTE(Table_Styles[[#This Row],[Config]],
" {","{"),
"{ ","{"),
" }","}"),
"} ","}"),
" ,",","),
", ",","),
" :",":"),
": ",":")</f>
        <v>#sidebar .header{font-family:'Arvo';font-weight:300;color:#FFFFFF;background:#006ac6;padding-top:20px;padding-right:20px;padding-bottom:20px;padding-left:20px}</v>
      </c>
    </row>
    <row r="96" spans="2:85" ht="21" customHeight="1">
      <c r="B96" s="91" t="s">
        <v>508</v>
      </c>
      <c r="C96" s="91" t="s">
        <v>690</v>
      </c>
      <c r="D96" s="34"/>
      <c r="E96" s="34" t="str">
        <f>Settings_Styling_Font_Body_Text</f>
        <v>Arvo</v>
      </c>
      <c r="F96" s="15" t="str">
        <f>IF(Table_Styles[[#This Row],[Font Family]]&lt;&gt;"",Table_Styles[[#This Row],[Font Family]],IF(Table_Styles[[#This Row],[Font Family Default]]&lt;&gt;"",Table_Styles[[#This Row],[Font Family Default]],""))</f>
        <v>Arvo</v>
      </c>
      <c r="G96" s="34"/>
      <c r="H96" s="34"/>
      <c r="I96" s="15" t="str">
        <f>IF(Table_Styles[[#This Row],[Font Size]]&lt;&gt;"",Table_Styles[[#This Row],[Font Size]],IF(Table_Styles[[#This Row],[Font Size Default]]&lt;&gt;"",Table_Styles[[#This Row],[Font Size Default]],""))</f>
        <v/>
      </c>
      <c r="J96" s="34"/>
      <c r="K96" s="34">
        <f>Settings_Styling_Font_Weight_Body_Text</f>
        <v>300</v>
      </c>
      <c r="L96" s="15">
        <f>IF(Table_Styles[[#This Row],[Font Weight]]&lt;&gt;"",Table_Styles[[#This Row],[Font Weight]],IF(Table_Styles[[#This Row],[Font Weight Default]]&lt;&gt;"",Table_Styles[[#This Row],[Font Weight Default]],""))</f>
        <v>300</v>
      </c>
      <c r="M96" s="15"/>
      <c r="N96" s="34" t="str">
        <f>Colour_Background_1</f>
        <v>#FFFFFF</v>
      </c>
      <c r="O96" s="15" t="str">
        <f>IF(Table_Styles[[#This Row],[Colour]]&lt;&gt;"",Table_Styles[[#This Row],[Colour]],IF(Table_Styles[[#This Row],[Colour Default]]&lt;&gt;"",Table_Styles[[#This Row],[Colour Default]],""))</f>
        <v>#FFFFFF</v>
      </c>
      <c r="P96" s="36" t="s">
        <v>691</v>
      </c>
      <c r="Q96" s="34" t="str">
        <f>Colour_Foreground_1</f>
        <v>#65686b</v>
      </c>
      <c r="R96" s="15" t="str">
        <f>IF(Table_Styles[[#This Row],[Background]]&lt;&gt;"",Table_Styles[[#This Row],[Background]],IF(Table_Styles[[#This Row],[Background Default]]&lt;&gt;"",Table_Styles[[#This Row],[Background Default]],""))</f>
        <v>#44474a</v>
      </c>
      <c r="S96" s="34"/>
      <c r="T96" s="34"/>
      <c r="U96" s="15" t="str">
        <f>IF(Table_Styles[[#This Row],[Border]]&lt;&gt;"",Table_Styles[[#This Row],[Border]],IF(Table_Styles[[#This Row],[Border Default]]&lt;&gt;"",Table_Styles[[#This Row],[Border Default]],""))</f>
        <v/>
      </c>
      <c r="V96" s="34"/>
      <c r="W96" s="34"/>
      <c r="X96" s="15" t="str">
        <f>IF(Table_Styles[[#This Row],[Border Radius]]&lt;&gt;"",Table_Styles[[#This Row],[Border Radius]],IF(Table_Styles[[#This Row],[Border Radius Default]]&lt;&gt;"",Table_Styles[[#This Row],[Border Radius Default]],""))</f>
        <v/>
      </c>
      <c r="Y96" s="34"/>
      <c r="Z96" s="34"/>
      <c r="AA96" s="15" t="str">
        <f>IF(Table_Styles[[#This Row],[MT]]&lt;&gt;"",Table_Styles[[#This Row],[MT]],IF(Table_Styles[[#This Row],[MT Default]]&lt;&gt;"",Table_Styles[[#This Row],[MT Default]],""))</f>
        <v/>
      </c>
      <c r="AB96" s="34"/>
      <c r="AC96" s="34"/>
      <c r="AD96" s="15" t="str">
        <f>IF(Table_Styles[[#This Row],[MR]]&lt;&gt;"",Table_Styles[[#This Row],[MR]],IF(Table_Styles[[#This Row],[MR Default]]&lt;&gt;"",Table_Styles[[#This Row],[MR Default]],""))</f>
        <v/>
      </c>
      <c r="AE96" s="34"/>
      <c r="AF96" s="34" t="s">
        <v>533</v>
      </c>
      <c r="AG96" s="15" t="str">
        <f>IF(Table_Styles[[#This Row],[MB]]&lt;&gt;"",Table_Styles[[#This Row],[MB]],IF(Table_Styles[[#This Row],[MB Default]]&lt;&gt;"",Table_Styles[[#This Row],[MB Default]],""))</f>
        <v>10px</v>
      </c>
      <c r="AH96" s="34"/>
      <c r="AI96" s="34"/>
      <c r="AJ96" s="15" t="str">
        <f>IF(Table_Styles[[#This Row],[ML]]&lt;&gt;"",Table_Styles[[#This Row],[ML]],IF(Table_Styles[[#This Row],[ML Default]]&lt;&gt;"",Table_Styles[[#This Row],[ML Default]],""))</f>
        <v/>
      </c>
      <c r="AK96" s="34"/>
      <c r="AL96" s="34" t="s">
        <v>525</v>
      </c>
      <c r="AM96" s="15" t="str">
        <f>IF(Table_Styles[[#This Row],[PT]]&lt;&gt;"",Table_Styles[[#This Row],[PT]],IF(Table_Styles[[#This Row],[PT Default]]&lt;&gt;"",Table_Styles[[#This Row],[PT Default]],""))</f>
        <v>20px</v>
      </c>
      <c r="AN96" s="34"/>
      <c r="AO96" s="34" t="s">
        <v>525</v>
      </c>
      <c r="AP96" s="15" t="str">
        <f>IF(Table_Styles[[#This Row],[PR]]&lt;&gt;"",Table_Styles[[#This Row],[PR]],IF(Table_Styles[[#This Row],[PR Default]]&lt;&gt;"",Table_Styles[[#This Row],[PR Default]],""))</f>
        <v>20px</v>
      </c>
      <c r="AQ96" s="34"/>
      <c r="AR96" s="34" t="s">
        <v>525</v>
      </c>
      <c r="AS96" s="15" t="str">
        <f>IF(Table_Styles[[#This Row],[PB]]&lt;&gt;"",Table_Styles[[#This Row],[PB]],IF(Table_Styles[[#This Row],[PB Default]]&lt;&gt;"",Table_Styles[[#This Row],[PB Default]],""))</f>
        <v>20px</v>
      </c>
      <c r="AT96" s="34"/>
      <c r="AU96" s="34" t="s">
        <v>525</v>
      </c>
      <c r="AV96" s="15" t="str">
        <f>IF(Table_Styles[[#This Row],[PL]]&lt;&gt;"",Table_Styles[[#This Row],[PL]],IF(Table_Styles[[#This Row],[PL Default]]&lt;&gt;"",Table_Styles[[#This Row],[PL Default]],""))</f>
        <v>20px</v>
      </c>
      <c r="AW96" s="34"/>
      <c r="AX96" s="34"/>
      <c r="AY96" s="15" t="str">
        <f>IF(Table_Styles[[#This Row],[BT]]&lt;&gt;"",Table_Styles[[#This Row],[BT]],IF(Table_Styles[[#This Row],[BT Default]]&lt;&gt;"",Table_Styles[[#This Row],[BT Default]],""))</f>
        <v/>
      </c>
      <c r="AZ96" s="34"/>
      <c r="BA96" s="34"/>
      <c r="BB96" s="15" t="str">
        <f>IF(Table_Styles[[#This Row],[BR]]&lt;&gt;"",Table_Styles[[#This Row],[BR]],IF(Table_Styles[[#This Row],[BR Default]]&lt;&gt;"",Table_Styles[[#This Row],[BR Default]],""))</f>
        <v/>
      </c>
      <c r="BC96" s="34"/>
      <c r="BD96" s="34"/>
      <c r="BE96" s="15" t="str">
        <f>IF(Table_Styles[[#This Row],[BB]]&lt;&gt;"",Table_Styles[[#This Row],[BB]],IF(Table_Styles[[#This Row],[BB Default]]&lt;&gt;"",Table_Styles[[#This Row],[BB Default]],""))</f>
        <v/>
      </c>
      <c r="BF96" s="34"/>
      <c r="BG96" s="34"/>
      <c r="BH96" s="15" t="str">
        <f>IF(Table_Styles[[#This Row],[BL]]&lt;&gt;"",Table_Styles[[#This Row],[BL]],IF(Table_Styles[[#This Row],[BL Default]]&lt;&gt;"",Table_Styles[[#This Row],[BL Default]],""))</f>
        <v/>
      </c>
      <c r="BI96" s="34"/>
      <c r="BJ96" s="34"/>
      <c r="BK96" s="15" t="str">
        <f>IF(Table_Styles[[#This Row],[Width]]&lt;&gt;"",Table_Styles[[#This Row],[Width]],IF(Table_Styles[[#This Row],[Width Default]]&lt;&gt;"",Table_Styles[[#This Row],[Width Default]],""))</f>
        <v/>
      </c>
      <c r="BL96" s="34"/>
      <c r="BM96" s="34"/>
      <c r="BN96" s="15" t="str">
        <f>IF(Table_Styles[[#This Row],[Height]]&lt;&gt;"",Table_Styles[[#This Row],[Height]],IF(Table_Styles[[#This Row],[Height Default]]&lt;&gt;"",Table_Styles[[#This Row],[Height Default]],""))</f>
        <v/>
      </c>
      <c r="BO96" s="15"/>
      <c r="BP96" s="15"/>
      <c r="BQ96" s="15" t="str">
        <f>IF(Table_Styles[[#This Row],[Top]]&lt;&gt;"",Table_Styles[[#This Row],[Top]],IF(Table_Styles[[#This Row],[Top Default]]&lt;&gt;"",Table_Styles[[#This Row],[Top Default]],""))</f>
        <v/>
      </c>
      <c r="BR96" s="15"/>
      <c r="BS96" s="15"/>
      <c r="BT96" s="15" t="str">
        <f>IF(Table_Styles[[#This Row],[Right]]&lt;&gt;"",Table_Styles[[#This Row],[Right]],IF(Table_Styles[[#This Row],[Right Default]]&lt;&gt;"",Table_Styles[[#This Row],[Right Default]],""))</f>
        <v/>
      </c>
      <c r="BU96" s="15"/>
      <c r="BV96" s="15"/>
      <c r="BW96" s="15" t="str">
        <f>IF(Table_Styles[[#This Row],[Bottom]]&lt;&gt;"",Table_Styles[[#This Row],[Bottom]],IF(Table_Styles[[#This Row],[Bottom Default]]&lt;&gt;"",Table_Styles[[#This Row],[Bottom Default]],""))</f>
        <v/>
      </c>
      <c r="BX96" s="15"/>
      <c r="BY96" s="15"/>
      <c r="BZ96" s="15" t="str">
        <f>IF(Table_Styles[[#This Row],[Left]]&lt;&gt;"",Table_Styles[[#This Row],[Left]],IF(Table_Styles[[#This Row],[Left Default]]&lt;&gt;"",Table_Styles[[#This Row],[Left Default]],""))</f>
        <v/>
      </c>
      <c r="CA96" s="34"/>
      <c r="CB96" s="17" t="str">
        <f>IF(AND(Table_Styles[[#This Row],[Selector]]&lt;&gt;"",Table_Styles[[#This Row],[Font Family Used]]&lt;&gt;"",Table_Styles[[#This Row],[Font Weight Used]]&lt;&gt;""),Table_Styles[[#This Row],[Font Family Used]]&amp;" "&amp;Table_Styles[[#This Row],[Font Weight Used]],"")</f>
        <v>Arvo 300</v>
      </c>
      <c r="CC96" s="17" t="str">
        <f ca="1">IF(AND(Table_Styles[[#This Row],[Selector]],COUNTIF(OFFSET(CC:CC,0,0,ROW()-1,1),"="&amp;Table_Styles[[#This Row],[Font]])=0),Table_Styles[[#This Row],[Font]],"")</f>
        <v/>
      </c>
      <c r="CD96" s="17" t="str">
        <f ca="1">IF(Table_Styles[[#This Row],[Unique Font]]&lt;&gt;"",
"{""fontFamily"":"""&amp;Table_Styles[[#This Row],[Font Family Used]]&amp;""",""fontWeight"":"&amp;Table_Styles[[#This Row],[Font Weight Used]]&amp;"}","")</f>
        <v/>
      </c>
      <c r="CE9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'Arvo';font-weight: 300;color: #FFFFFF;background: #44474a;margin-bottom: 10px;padding-top: 20px;padding-right: 20px;padding-bottom: 20px;padding-left: 20px</v>
      </c>
      <c r="CF96" s="17" t="str">
        <f>IF(AND(Table_Styles[[#This Row],[Selector]]&lt;&gt;"", Table_Styles[[#This Row],[Config Properties]]&lt;&gt;""),
Table_Styles[[#This Row],[Selector]]&amp;" { "&amp;Table_Styles[[#This Row],[Config Properties]]&amp;" }","")</f>
        <v>#sidebar .body { font-family: 'Arvo';font-weight: 300;color: #FFFFFF;background: #44474a;margin-bottom: 10px;padding-top: 20px;padding-right: 20px;padding-bottom: 20px;padding-left: 20px }</v>
      </c>
      <c r="CG96" s="17" t="str">
        <f xml:space="preserve">
SUBSTITUTE(SUBSTITUTE(SUBSTITUTE(SUBSTITUTE(SUBSTITUTE(SUBSTITUTE(SUBSTITUTE(SUBSTITUTE(Table_Styles[[#This Row],[Config]],
" {","{"),
"{ ","{"),
" }","}"),
"} ","}"),
" ,",","),
", ",","),
" :",":"),
": ",":")</f>
        <v>#sidebar .body{font-family:'Arvo';font-weight:300;color:#FFFFFF;background:#44474a;margin-bottom:10px;padding-top:20px;padding-right:20px;padding-bottom:20px;padding-left:20px}</v>
      </c>
    </row>
    <row r="97" spans="2:85" ht="21" customHeight="1">
      <c r="B97" s="17" t="s">
        <v>692</v>
      </c>
      <c r="C97" s="91" t="s">
        <v>693</v>
      </c>
      <c r="D97" s="49"/>
      <c r="E97" s="34"/>
      <c r="F97" s="15" t="str">
        <f>IF(Table_Styles[[#This Row],[Font Family]]&lt;&gt;"",Table_Styles[[#This Row],[Font Family]],IF(Table_Styles[[#This Row],[Font Family Default]]&lt;&gt;"",Table_Styles[[#This Row],[Font Family Default]],""))</f>
        <v/>
      </c>
      <c r="G97" s="49"/>
      <c r="H97" s="34"/>
      <c r="I97" s="15" t="str">
        <f>IF(Table_Styles[[#This Row],[Font Size]]&lt;&gt;"",Table_Styles[[#This Row],[Font Size]],IF(Table_Styles[[#This Row],[Font Size Default]]&lt;&gt;"",Table_Styles[[#This Row],[Font Size Default]],""))</f>
        <v/>
      </c>
      <c r="J97" s="49"/>
      <c r="K97" s="34"/>
      <c r="L97" s="15" t="str">
        <f>IF(Table_Styles[[#This Row],[Font Weight]]&lt;&gt;"",Table_Styles[[#This Row],[Font Weight]],IF(Table_Styles[[#This Row],[Font Weight Default]]&lt;&gt;"",Table_Styles[[#This Row],[Font Weight Default]],""))</f>
        <v/>
      </c>
      <c r="M97" s="49"/>
      <c r="N97" s="34"/>
      <c r="O97" s="15" t="str">
        <f>IF(Table_Styles[[#This Row],[Colour]]&lt;&gt;"",Table_Styles[[#This Row],[Colour]],IF(Table_Styles[[#This Row],[Colour Default]]&lt;&gt;"",Table_Styles[[#This Row],[Colour Default]],""))</f>
        <v/>
      </c>
      <c r="P97" s="49"/>
      <c r="Q97" s="34" t="str">
        <f>Colour_Foreground_1</f>
        <v>#65686b</v>
      </c>
      <c r="R97" s="15" t="str">
        <f>IF(Table_Styles[[#This Row],[Background]]&lt;&gt;"",Table_Styles[[#This Row],[Background]],IF(Table_Styles[[#This Row],[Background Default]]&lt;&gt;"",Table_Styles[[#This Row],[Background Default]],""))</f>
        <v>#65686b</v>
      </c>
      <c r="S97" s="49"/>
      <c r="T97" s="34"/>
      <c r="U97" s="15" t="str">
        <f>IF(Table_Styles[[#This Row],[Border]]&lt;&gt;"",Table_Styles[[#This Row],[Border]],IF(Table_Styles[[#This Row],[Border Default]]&lt;&gt;"",Table_Styles[[#This Row],[Border Default]],""))</f>
        <v/>
      </c>
      <c r="V97" s="34"/>
      <c r="W97" s="34"/>
      <c r="X97" s="15" t="str">
        <f>IF(Table_Styles[[#This Row],[Border Radius]]&lt;&gt;"",Table_Styles[[#This Row],[Border Radius]],IF(Table_Styles[[#This Row],[Border Radius Default]]&lt;&gt;"",Table_Styles[[#This Row],[Border Radius Default]],""))</f>
        <v/>
      </c>
      <c r="Y97" s="49"/>
      <c r="Z97" s="34"/>
      <c r="AA97" s="15" t="str">
        <f>IF(Table_Styles[[#This Row],[MT]]&lt;&gt;"",Table_Styles[[#This Row],[MT]],IF(Table_Styles[[#This Row],[MT Default]]&lt;&gt;"",Table_Styles[[#This Row],[MT Default]],""))</f>
        <v/>
      </c>
      <c r="AB97" s="49"/>
      <c r="AC97" s="34"/>
      <c r="AD97" s="15" t="str">
        <f>IF(Table_Styles[[#This Row],[MR]]&lt;&gt;"",Table_Styles[[#This Row],[MR]],IF(Table_Styles[[#This Row],[MR Default]]&lt;&gt;"",Table_Styles[[#This Row],[MR Default]],""))</f>
        <v/>
      </c>
      <c r="AE97" s="49"/>
      <c r="AF97" s="34"/>
      <c r="AG97" s="15" t="str">
        <f>IF(Table_Styles[[#This Row],[MB]]&lt;&gt;"",Table_Styles[[#This Row],[MB]],IF(Table_Styles[[#This Row],[MB Default]]&lt;&gt;"",Table_Styles[[#This Row],[MB Default]],""))</f>
        <v/>
      </c>
      <c r="AH97" s="49"/>
      <c r="AI97" s="34"/>
      <c r="AJ97" s="15" t="str">
        <f>IF(Table_Styles[[#This Row],[ML]]&lt;&gt;"",Table_Styles[[#This Row],[ML]],IF(Table_Styles[[#This Row],[ML Default]]&lt;&gt;"",Table_Styles[[#This Row],[ML Default]],""))</f>
        <v/>
      </c>
      <c r="AK97" s="49"/>
      <c r="AL97" s="34" t="s">
        <v>525</v>
      </c>
      <c r="AM97" s="15" t="str">
        <f>IF(Table_Styles[[#This Row],[PT]]&lt;&gt;"",Table_Styles[[#This Row],[PT]],IF(Table_Styles[[#This Row],[PT Default]]&lt;&gt;"",Table_Styles[[#This Row],[PT Default]],""))</f>
        <v>20px</v>
      </c>
      <c r="AN97" s="49"/>
      <c r="AO97" s="34" t="s">
        <v>525</v>
      </c>
      <c r="AP97" s="15" t="str">
        <f>IF(Table_Styles[[#This Row],[PR]]&lt;&gt;"",Table_Styles[[#This Row],[PR]],IF(Table_Styles[[#This Row],[PR Default]]&lt;&gt;"",Table_Styles[[#This Row],[PR Default]],""))</f>
        <v>20px</v>
      </c>
      <c r="AQ97" s="49"/>
      <c r="AR97" s="34" t="s">
        <v>525</v>
      </c>
      <c r="AS97" s="15" t="str">
        <f>IF(Table_Styles[[#This Row],[PB]]&lt;&gt;"",Table_Styles[[#This Row],[PB]],IF(Table_Styles[[#This Row],[PB Default]]&lt;&gt;"",Table_Styles[[#This Row],[PB Default]],""))</f>
        <v>20px</v>
      </c>
      <c r="AT97" s="49"/>
      <c r="AU97" s="34" t="s">
        <v>525</v>
      </c>
      <c r="AV97" s="15" t="str">
        <f>IF(Table_Styles[[#This Row],[PL]]&lt;&gt;"",Table_Styles[[#This Row],[PL]],IF(Table_Styles[[#This Row],[PL Default]]&lt;&gt;"",Table_Styles[[#This Row],[PL Default]],""))</f>
        <v>20px</v>
      </c>
      <c r="AW97" s="49"/>
      <c r="AX97" s="34"/>
      <c r="AY97" s="15" t="str">
        <f>IF(Table_Styles[[#This Row],[BT]]&lt;&gt;"",Table_Styles[[#This Row],[BT]],IF(Table_Styles[[#This Row],[BT Default]]&lt;&gt;"",Table_Styles[[#This Row],[BT Default]],""))</f>
        <v/>
      </c>
      <c r="AZ97" s="49"/>
      <c r="BA97" s="34"/>
      <c r="BB97" s="15" t="str">
        <f>IF(Table_Styles[[#This Row],[BR]]&lt;&gt;"",Table_Styles[[#This Row],[BR]],IF(Table_Styles[[#This Row],[BR Default]]&lt;&gt;"",Table_Styles[[#This Row],[BR Default]],""))</f>
        <v/>
      </c>
      <c r="BC97" s="49"/>
      <c r="BD97" s="34"/>
      <c r="BE97" s="15" t="str">
        <f>IF(Table_Styles[[#This Row],[BB]]&lt;&gt;"",Table_Styles[[#This Row],[BB]],IF(Table_Styles[[#This Row],[BB Default]]&lt;&gt;"",Table_Styles[[#This Row],[BB Default]],""))</f>
        <v/>
      </c>
      <c r="BF97" s="49"/>
      <c r="BG97" s="34"/>
      <c r="BH97" s="15" t="str">
        <f>IF(Table_Styles[[#This Row],[BL]]&lt;&gt;"",Table_Styles[[#This Row],[BL]],IF(Table_Styles[[#This Row],[BL Default]]&lt;&gt;"",Table_Styles[[#This Row],[BL Default]],""))</f>
        <v/>
      </c>
      <c r="BI97" s="34"/>
      <c r="BJ97" s="34"/>
      <c r="BK97" s="15" t="str">
        <f>IF(Table_Styles[[#This Row],[Width]]&lt;&gt;"",Table_Styles[[#This Row],[Width]],IF(Table_Styles[[#This Row],[Width Default]]&lt;&gt;"",Table_Styles[[#This Row],[Width Default]],""))</f>
        <v/>
      </c>
      <c r="BL97" s="34"/>
      <c r="BM97" s="34"/>
      <c r="BN97" s="15" t="str">
        <f>IF(Table_Styles[[#This Row],[Height]]&lt;&gt;"",Table_Styles[[#This Row],[Height]],IF(Table_Styles[[#This Row],[Height Default]]&lt;&gt;"",Table_Styles[[#This Row],[Height Default]],""))</f>
        <v/>
      </c>
      <c r="BO97" s="15"/>
      <c r="BP97" s="15"/>
      <c r="BQ97" s="15" t="str">
        <f>IF(Table_Styles[[#This Row],[Top]]&lt;&gt;"",Table_Styles[[#This Row],[Top]],IF(Table_Styles[[#This Row],[Top Default]]&lt;&gt;"",Table_Styles[[#This Row],[Top Default]],""))</f>
        <v/>
      </c>
      <c r="BR97" s="15"/>
      <c r="BS97" s="15"/>
      <c r="BT97" s="15" t="str">
        <f>IF(Table_Styles[[#This Row],[Right]]&lt;&gt;"",Table_Styles[[#This Row],[Right]],IF(Table_Styles[[#This Row],[Right Default]]&lt;&gt;"",Table_Styles[[#This Row],[Right Default]],""))</f>
        <v/>
      </c>
      <c r="BU97" s="15"/>
      <c r="BV97" s="15"/>
      <c r="BW97" s="15" t="str">
        <f>IF(Table_Styles[[#This Row],[Bottom]]&lt;&gt;"",Table_Styles[[#This Row],[Bottom]],IF(Table_Styles[[#This Row],[Bottom Default]]&lt;&gt;"",Table_Styles[[#This Row],[Bottom Default]],""))</f>
        <v/>
      </c>
      <c r="BX97" s="15"/>
      <c r="BY97" s="15"/>
      <c r="BZ97" s="15" t="str">
        <f>IF(Table_Styles[[#This Row],[Left]]&lt;&gt;"",Table_Styles[[#This Row],[Left]],IF(Table_Styles[[#This Row],[Left Default]]&lt;&gt;"",Table_Styles[[#This Row],[Left Default]],""))</f>
        <v/>
      </c>
      <c r="CA97" s="49"/>
      <c r="CB97" s="17" t="str">
        <f>IF(AND(Table_Styles[[#This Row],[Selector]]&lt;&gt;"",Table_Styles[[#This Row],[Font Family Used]]&lt;&gt;"",Table_Styles[[#This Row],[Font Weight Used]]&lt;&gt;""),Table_Styles[[#This Row],[Font Family Used]]&amp;" "&amp;Table_Styles[[#This Row],[Font Weight Used]],"")</f>
        <v/>
      </c>
      <c r="CC97" s="17" t="str">
        <f ca="1">IF(AND(Table_Styles[[#This Row],[Selector]],COUNTIF(OFFSET(CC:CC,0,0,ROW()-1,1),"="&amp;Table_Styles[[#This Row],[Font]])=0),Table_Styles[[#This Row],[Font]],"")</f>
        <v/>
      </c>
      <c r="CD97" s="17" t="str">
        <f ca="1">IF(Table_Styles[[#This Row],[Unique Font]]&lt;&gt;"",
"{""fontFamily"":"""&amp;Table_Styles[[#This Row],[Font Family Used]]&amp;""",""fontWeight"":"&amp;Table_Styles[[#This Row],[Font Weight Used]]&amp;"}","")</f>
        <v/>
      </c>
      <c r="CE9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#65686b;padding-top: 20px;padding-right: 20px;padding-bottom: 20px;padding-left: 20px</v>
      </c>
      <c r="CF97" s="17" t="str">
        <f>IF(AND(Table_Styles[[#This Row],[Selector]]&lt;&gt;"", Table_Styles[[#This Row],[Config Properties]]&lt;&gt;""),
Table_Styles[[#This Row],[Selector]]&amp;" { "&amp;Table_Styles[[#This Row],[Config Properties]]&amp;" }","")</f>
        <v>#sidebar .footer { background: #65686b;padding-top: 20px;padding-right: 20px;padding-bottom: 20px;padding-left: 20px }</v>
      </c>
      <c r="CG97" s="17" t="str">
        <f xml:space="preserve">
SUBSTITUTE(SUBSTITUTE(SUBSTITUTE(SUBSTITUTE(SUBSTITUTE(SUBSTITUTE(SUBSTITUTE(SUBSTITUTE(Table_Styles[[#This Row],[Config]],
" {","{"),
"{ ","{"),
" }","}"),
"} ","}"),
" ,",","),
", ",","),
" :",":"),
": ",":")</f>
        <v>#sidebar .footer{background:#65686b;padding-top:20px;padding-right:20px;padding-bottom:20px;padding-left:20px}</v>
      </c>
    </row>
    <row r="98" spans="2:85" ht="21" customHeight="1">
      <c r="B98" s="17" t="s">
        <v>19</v>
      </c>
      <c r="C98" s="37" t="s">
        <v>694</v>
      </c>
      <c r="D98" s="34"/>
      <c r="E98" s="34" t="str">
        <f>Settings_Styling_Font_Body_Text</f>
        <v>Arvo</v>
      </c>
      <c r="F98" s="15" t="str">
        <f>IF(Table_Styles[[#This Row],[Font Family]]&lt;&gt;"",Table_Styles[[#This Row],[Font Family]],IF(Table_Styles[[#This Row],[Font Family Default]]&lt;&gt;"",Table_Styles[[#This Row],[Font Family Default]],""))</f>
        <v>Arvo</v>
      </c>
      <c r="G98" s="34"/>
      <c r="H98" s="87" t="s">
        <v>545</v>
      </c>
      <c r="I98" s="15" t="str">
        <f>IF(Table_Styles[[#This Row],[Font Size]]&lt;&gt;"",Table_Styles[[#This Row],[Font Size]],IF(Table_Styles[[#This Row],[Font Size Default]]&lt;&gt;"",Table_Styles[[#This Row],[Font Size Default]],""))</f>
        <v>16px</v>
      </c>
      <c r="J98" s="34"/>
      <c r="K98" s="34">
        <f>Settings_Styling_Font_Weight_Labels</f>
        <v>700</v>
      </c>
      <c r="L98" s="15">
        <f>IF(Table_Styles[[#This Row],[Font Weight]]&lt;&gt;"",Table_Styles[[#This Row],[Font Weight]],IF(Table_Styles[[#This Row],[Font Weight Default]]&lt;&gt;"",Table_Styles[[#This Row],[Font Weight Default]],""))</f>
        <v>700</v>
      </c>
      <c r="M98" s="15"/>
      <c r="N98" s="34" t="str">
        <f>Colour_Background_1</f>
        <v>#FFFFFF</v>
      </c>
      <c r="O98" s="15" t="str">
        <f>IF(Table_Styles[[#This Row],[Colour]]&lt;&gt;"",Table_Styles[[#This Row],[Colour]],IF(Table_Styles[[#This Row],[Colour Default]]&lt;&gt;"",Table_Styles[[#This Row],[Colour Default]],""))</f>
        <v>#FFFFFF</v>
      </c>
      <c r="P98" s="34"/>
      <c r="Q98" s="34"/>
      <c r="R98" s="15" t="str">
        <f>IF(Table_Styles[[#This Row],[Background]]&lt;&gt;"",Table_Styles[[#This Row],[Background]],IF(Table_Styles[[#This Row],[Background Default]]&lt;&gt;"",Table_Styles[[#This Row],[Background Default]],""))</f>
        <v/>
      </c>
      <c r="S98" s="34"/>
      <c r="T98" s="34"/>
      <c r="U98" s="15" t="str">
        <f>IF(Table_Styles[[#This Row],[Border]]&lt;&gt;"",Table_Styles[[#This Row],[Border]],IF(Table_Styles[[#This Row],[Border Default]]&lt;&gt;"",Table_Styles[[#This Row],[Border Default]],""))</f>
        <v/>
      </c>
      <c r="V98" s="34"/>
      <c r="W98" s="34"/>
      <c r="X98" s="15" t="str">
        <f>IF(Table_Styles[[#This Row],[Border Radius]]&lt;&gt;"",Table_Styles[[#This Row],[Border Radius]],IF(Table_Styles[[#This Row],[Border Radius Default]]&lt;&gt;"",Table_Styles[[#This Row],[Border Radius Default]],""))</f>
        <v/>
      </c>
      <c r="Y98" s="34"/>
      <c r="Z98" s="34">
        <v>0</v>
      </c>
      <c r="AA98" s="15">
        <f>IF(Table_Styles[[#This Row],[MT]]&lt;&gt;"",Table_Styles[[#This Row],[MT]],IF(Table_Styles[[#This Row],[MT Default]]&lt;&gt;"",Table_Styles[[#This Row],[MT Default]],""))</f>
        <v>0</v>
      </c>
      <c r="AB98" s="34"/>
      <c r="AC98" s="34"/>
      <c r="AD98" s="15" t="str">
        <f>IF(Table_Styles[[#This Row],[MR]]&lt;&gt;"",Table_Styles[[#This Row],[MR]],IF(Table_Styles[[#This Row],[MR Default]]&lt;&gt;"",Table_Styles[[#This Row],[MR Default]],""))</f>
        <v/>
      </c>
      <c r="AE98" s="34"/>
      <c r="AF98" s="34" t="s">
        <v>538</v>
      </c>
      <c r="AG98" s="15" t="str">
        <f>IF(Table_Styles[[#This Row],[MB]]&lt;&gt;"",Table_Styles[[#This Row],[MB]],IF(Table_Styles[[#This Row],[MB Default]]&lt;&gt;"",Table_Styles[[#This Row],[MB Default]],""))</f>
        <v>5px</v>
      </c>
      <c r="AH98" s="34"/>
      <c r="AI98" s="34"/>
      <c r="AJ98" s="15" t="str">
        <f>IF(Table_Styles[[#This Row],[ML]]&lt;&gt;"",Table_Styles[[#This Row],[ML]],IF(Table_Styles[[#This Row],[ML Default]]&lt;&gt;"",Table_Styles[[#This Row],[ML Default]],""))</f>
        <v/>
      </c>
      <c r="AK98" s="34"/>
      <c r="AL98" s="34"/>
      <c r="AM98" s="15" t="str">
        <f>IF(Table_Styles[[#This Row],[PT]]&lt;&gt;"",Table_Styles[[#This Row],[PT]],IF(Table_Styles[[#This Row],[PT Default]]&lt;&gt;"",Table_Styles[[#This Row],[PT Default]],""))</f>
        <v/>
      </c>
      <c r="AN98" s="34"/>
      <c r="AO98" s="34"/>
      <c r="AP98" s="15" t="str">
        <f>IF(Table_Styles[[#This Row],[PR]]&lt;&gt;"",Table_Styles[[#This Row],[PR]],IF(Table_Styles[[#This Row],[PR Default]]&lt;&gt;"",Table_Styles[[#This Row],[PR Default]],""))</f>
        <v/>
      </c>
      <c r="AQ98" s="34"/>
      <c r="AR98" s="34"/>
      <c r="AS98" s="15" t="str">
        <f>IF(Table_Styles[[#This Row],[PB]]&lt;&gt;"",Table_Styles[[#This Row],[PB]],IF(Table_Styles[[#This Row],[PB Default]]&lt;&gt;"",Table_Styles[[#This Row],[PB Default]],""))</f>
        <v/>
      </c>
      <c r="AT98" s="34"/>
      <c r="AU98" s="34"/>
      <c r="AV98" s="15" t="str">
        <f>IF(Table_Styles[[#This Row],[PL]]&lt;&gt;"",Table_Styles[[#This Row],[PL]],IF(Table_Styles[[#This Row],[PL Default]]&lt;&gt;"",Table_Styles[[#This Row],[PL Default]],""))</f>
        <v/>
      </c>
      <c r="AW98" s="34"/>
      <c r="AX98" s="34"/>
      <c r="AY98" s="15" t="str">
        <f>IF(Table_Styles[[#This Row],[BT]]&lt;&gt;"",Table_Styles[[#This Row],[BT]],IF(Table_Styles[[#This Row],[BT Default]]&lt;&gt;"",Table_Styles[[#This Row],[BT Default]],""))</f>
        <v/>
      </c>
      <c r="AZ98" s="34"/>
      <c r="BA98" s="34"/>
      <c r="BB98" s="15" t="str">
        <f>IF(Table_Styles[[#This Row],[BR]]&lt;&gt;"",Table_Styles[[#This Row],[BR]],IF(Table_Styles[[#This Row],[BR Default]]&lt;&gt;"",Table_Styles[[#This Row],[BR Default]],""))</f>
        <v/>
      </c>
      <c r="BC98" s="34"/>
      <c r="BD98" s="34"/>
      <c r="BE98" s="15" t="str">
        <f>IF(Table_Styles[[#This Row],[BB]]&lt;&gt;"",Table_Styles[[#This Row],[BB]],IF(Table_Styles[[#This Row],[BB Default]]&lt;&gt;"",Table_Styles[[#This Row],[BB Default]],""))</f>
        <v/>
      </c>
      <c r="BF98" s="34"/>
      <c r="BG98" s="34"/>
      <c r="BH98" s="15" t="str">
        <f>IF(Table_Styles[[#This Row],[BL]]&lt;&gt;"",Table_Styles[[#This Row],[BL]],IF(Table_Styles[[#This Row],[BL Default]]&lt;&gt;"",Table_Styles[[#This Row],[BL Default]],""))</f>
        <v/>
      </c>
      <c r="BI98" s="34"/>
      <c r="BJ98" s="34"/>
      <c r="BK98" s="15" t="str">
        <f>IF(Table_Styles[[#This Row],[Width]]&lt;&gt;"",Table_Styles[[#This Row],[Width]],IF(Table_Styles[[#This Row],[Width Default]]&lt;&gt;"",Table_Styles[[#This Row],[Width Default]],""))</f>
        <v/>
      </c>
      <c r="BL98" s="34"/>
      <c r="BM98" s="34"/>
      <c r="BN98" s="15" t="str">
        <f>IF(Table_Styles[[#This Row],[Height]]&lt;&gt;"",Table_Styles[[#This Row],[Height]],IF(Table_Styles[[#This Row],[Height Default]]&lt;&gt;"",Table_Styles[[#This Row],[Height Default]],""))</f>
        <v/>
      </c>
      <c r="BO98" s="15"/>
      <c r="BP98" s="15"/>
      <c r="BQ98" s="15" t="str">
        <f>IF(Table_Styles[[#This Row],[Top]]&lt;&gt;"",Table_Styles[[#This Row],[Top]],IF(Table_Styles[[#This Row],[Top Default]]&lt;&gt;"",Table_Styles[[#This Row],[Top Default]],""))</f>
        <v/>
      </c>
      <c r="BR98" s="15"/>
      <c r="BS98" s="15"/>
      <c r="BT98" s="15" t="str">
        <f>IF(Table_Styles[[#This Row],[Right]]&lt;&gt;"",Table_Styles[[#This Row],[Right]],IF(Table_Styles[[#This Row],[Right Default]]&lt;&gt;"",Table_Styles[[#This Row],[Right Default]],""))</f>
        <v/>
      </c>
      <c r="BU98" s="15"/>
      <c r="BV98" s="15"/>
      <c r="BW98" s="15" t="str">
        <f>IF(Table_Styles[[#This Row],[Bottom]]&lt;&gt;"",Table_Styles[[#This Row],[Bottom]],IF(Table_Styles[[#This Row],[Bottom Default]]&lt;&gt;"",Table_Styles[[#This Row],[Bottom Default]],""))</f>
        <v/>
      </c>
      <c r="BX98" s="15"/>
      <c r="BY98" s="15"/>
      <c r="BZ98" s="15" t="str">
        <f>IF(Table_Styles[[#This Row],[Left]]&lt;&gt;"",Table_Styles[[#This Row],[Left]],IF(Table_Styles[[#This Row],[Left Default]]&lt;&gt;"",Table_Styles[[#This Row],[Left Default]],""))</f>
        <v/>
      </c>
      <c r="CA98" s="34"/>
      <c r="CB98" s="17" t="str">
        <f>IF(AND(Table_Styles[[#This Row],[Selector]]&lt;&gt;"",Table_Styles[[#This Row],[Font Family Used]]&lt;&gt;"",Table_Styles[[#This Row],[Font Weight Used]]&lt;&gt;""),Table_Styles[[#This Row],[Font Family Used]]&amp;" "&amp;Table_Styles[[#This Row],[Font Weight Used]],"")</f>
        <v>Arvo 700</v>
      </c>
      <c r="CC98" s="17" t="str">
        <f ca="1">IF(AND(Table_Styles[[#This Row],[Selector]],COUNTIF(OFFSET(CC:CC,0,0,ROW()-1,1),"="&amp;Table_Styles[[#This Row],[Font]])=0),Table_Styles[[#This Row],[Font]],"")</f>
        <v/>
      </c>
      <c r="CD98" s="17" t="str">
        <f ca="1">IF(Table_Styles[[#This Row],[Unique Font]]&lt;&gt;"",
"{""fontFamily"":"""&amp;Table_Styles[[#This Row],[Font Family Used]]&amp;""",""fontWeight"":"&amp;Table_Styles[[#This Row],[Font Weight Used]]&amp;"}","")</f>
        <v/>
      </c>
      <c r="CE9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16px;font-weight: 700;color: #FFFFFF;margin-top: 0;margin-bottom: 5px</v>
      </c>
      <c r="CF98" s="17" t="str">
        <f>IF(AND(Table_Styles[[#This Row],[Selector]]&lt;&gt;"", Table_Styles[[#This Row],[Config Properties]]&lt;&gt;""),
Table_Styles[[#This Row],[Selector]]&amp;" { "&amp;Table_Styles[[#This Row],[Config Properties]]&amp;" }","")</f>
        <v>#sidebar .body h3 { font-family: 'Arvo';font-size: 16px;font-weight: 700;color: #FFFFFF;margin-top: 0;margin-bottom: 5px }</v>
      </c>
      <c r="CG98" s="17" t="str">
        <f xml:space="preserve">
SUBSTITUTE(SUBSTITUTE(SUBSTITUTE(SUBSTITUTE(SUBSTITUTE(SUBSTITUTE(SUBSTITUTE(SUBSTITUTE(Table_Styles[[#This Row],[Config]],
" {","{"),
"{ ","{"),
" }","}"),
"} ","}"),
" ,",","),
", ",","),
" :",":"),
": ",":")</f>
        <v>#sidebar .body h3{font-family:'Arvo';font-size:16px;font-weight:700;color:#FFFFFF;margin-top:0;margin-bottom:5px}</v>
      </c>
    </row>
    <row r="99" spans="2:85" ht="21" customHeight="1">
      <c r="B99" s="17" t="s">
        <v>285</v>
      </c>
      <c r="C99" s="37" t="s">
        <v>695</v>
      </c>
      <c r="D99" s="34"/>
      <c r="E99" s="34" t="str">
        <f>Settings_Styling_Font_Body_Text</f>
        <v>Arvo</v>
      </c>
      <c r="F99" s="15" t="str">
        <f>IF(Table_Styles[[#This Row],[Font Family]]&lt;&gt;"",Table_Styles[[#This Row],[Font Family]],IF(Table_Styles[[#This Row],[Font Family Default]]&lt;&gt;"",Table_Styles[[#This Row],[Font Family Default]],""))</f>
        <v>Arvo</v>
      </c>
      <c r="G99" s="34"/>
      <c r="H99" s="36" t="s">
        <v>546</v>
      </c>
      <c r="I99" s="15" t="str">
        <f>IF(Table_Styles[[#This Row],[Font Size]]&lt;&gt;"",Table_Styles[[#This Row],[Font Size]],IF(Table_Styles[[#This Row],[Font Size Default]]&lt;&gt;"",Table_Styles[[#This Row],[Font Size Default]],""))</f>
        <v>14px</v>
      </c>
      <c r="J99" s="34"/>
      <c r="K99" s="34">
        <v>300</v>
      </c>
      <c r="L99" s="15">
        <f>IF(Table_Styles[[#This Row],[Font Weight]]&lt;&gt;"",Table_Styles[[#This Row],[Font Weight]],IF(Table_Styles[[#This Row],[Font Weight Default]]&lt;&gt;"",Table_Styles[[#This Row],[Font Weight Default]],""))</f>
        <v>300</v>
      </c>
      <c r="M99" s="15"/>
      <c r="N99" s="34" t="str">
        <f>Colour_Background_1</f>
        <v>#FFFFFF</v>
      </c>
      <c r="O99" s="15" t="str">
        <f>IF(Table_Styles[[#This Row],[Colour]]&lt;&gt;"",Table_Styles[[#This Row],[Colour]],IF(Table_Styles[[#This Row],[Colour Default]]&lt;&gt;"",Table_Styles[[#This Row],[Colour Default]],""))</f>
        <v>#FFFFFF</v>
      </c>
      <c r="P99" s="34"/>
      <c r="Q99" s="34"/>
      <c r="R99" s="15" t="str">
        <f>IF(Table_Styles[[#This Row],[Background]]&lt;&gt;"",Table_Styles[[#This Row],[Background]],IF(Table_Styles[[#This Row],[Background Default]]&lt;&gt;"",Table_Styles[[#This Row],[Background Default]],""))</f>
        <v/>
      </c>
      <c r="S99" s="34"/>
      <c r="T99" s="34"/>
      <c r="U99" s="15" t="str">
        <f>IF(Table_Styles[[#This Row],[Border]]&lt;&gt;"",Table_Styles[[#This Row],[Border]],IF(Table_Styles[[#This Row],[Border Default]]&lt;&gt;"",Table_Styles[[#This Row],[Border Default]],""))</f>
        <v/>
      </c>
      <c r="V99" s="34"/>
      <c r="W99" s="34"/>
      <c r="X99" s="15" t="str">
        <f>IF(Table_Styles[[#This Row],[Border Radius]]&lt;&gt;"",Table_Styles[[#This Row],[Border Radius]],IF(Table_Styles[[#This Row],[Border Radius Default]]&lt;&gt;"",Table_Styles[[#This Row],[Border Radius Default]],""))</f>
        <v/>
      </c>
      <c r="Y99" s="34"/>
      <c r="Z99" s="34">
        <v>0</v>
      </c>
      <c r="AA99" s="15">
        <f>IF(Table_Styles[[#This Row],[MT]]&lt;&gt;"",Table_Styles[[#This Row],[MT]],IF(Table_Styles[[#This Row],[MT Default]]&lt;&gt;"",Table_Styles[[#This Row],[MT Default]],""))</f>
        <v>0</v>
      </c>
      <c r="AB99" s="34"/>
      <c r="AC99" s="34"/>
      <c r="AD99" s="15" t="str">
        <f>IF(Table_Styles[[#This Row],[MR]]&lt;&gt;"",Table_Styles[[#This Row],[MR]],IF(Table_Styles[[#This Row],[MR Default]]&lt;&gt;"",Table_Styles[[#This Row],[MR Default]],""))</f>
        <v/>
      </c>
      <c r="AE99" s="34"/>
      <c r="AF99" s="34">
        <v>0</v>
      </c>
      <c r="AG99" s="15">
        <f>IF(Table_Styles[[#This Row],[MB]]&lt;&gt;"",Table_Styles[[#This Row],[MB]],IF(Table_Styles[[#This Row],[MB Default]]&lt;&gt;"",Table_Styles[[#This Row],[MB Default]],""))</f>
        <v>0</v>
      </c>
      <c r="AH99" s="34"/>
      <c r="AI99" s="34"/>
      <c r="AJ99" s="15" t="str">
        <f>IF(Table_Styles[[#This Row],[ML]]&lt;&gt;"",Table_Styles[[#This Row],[ML]],IF(Table_Styles[[#This Row],[ML Default]]&lt;&gt;"",Table_Styles[[#This Row],[ML Default]],""))</f>
        <v/>
      </c>
      <c r="AK99" s="34"/>
      <c r="AL99" s="34"/>
      <c r="AM99" s="15" t="str">
        <f>IF(Table_Styles[[#This Row],[PT]]&lt;&gt;"",Table_Styles[[#This Row],[PT]],IF(Table_Styles[[#This Row],[PT Default]]&lt;&gt;"",Table_Styles[[#This Row],[PT Default]],""))</f>
        <v/>
      </c>
      <c r="AN99" s="34"/>
      <c r="AO99" s="34"/>
      <c r="AP99" s="15" t="str">
        <f>IF(Table_Styles[[#This Row],[PR]]&lt;&gt;"",Table_Styles[[#This Row],[PR]],IF(Table_Styles[[#This Row],[PR Default]]&lt;&gt;"",Table_Styles[[#This Row],[PR Default]],""))</f>
        <v/>
      </c>
      <c r="AQ99" s="34"/>
      <c r="AR99" s="34"/>
      <c r="AS99" s="15" t="str">
        <f>IF(Table_Styles[[#This Row],[PB]]&lt;&gt;"",Table_Styles[[#This Row],[PB]],IF(Table_Styles[[#This Row],[PB Default]]&lt;&gt;"",Table_Styles[[#This Row],[PB Default]],""))</f>
        <v/>
      </c>
      <c r="AT99" s="34"/>
      <c r="AU99" s="34"/>
      <c r="AV99" s="15" t="str">
        <f>IF(Table_Styles[[#This Row],[PL]]&lt;&gt;"",Table_Styles[[#This Row],[PL]],IF(Table_Styles[[#This Row],[PL Default]]&lt;&gt;"",Table_Styles[[#This Row],[PL Default]],""))</f>
        <v/>
      </c>
      <c r="AW99" s="34"/>
      <c r="AX99" s="34"/>
      <c r="AY99" s="15" t="str">
        <f>IF(Table_Styles[[#This Row],[BT]]&lt;&gt;"",Table_Styles[[#This Row],[BT]],IF(Table_Styles[[#This Row],[BT Default]]&lt;&gt;"",Table_Styles[[#This Row],[BT Default]],""))</f>
        <v/>
      </c>
      <c r="AZ99" s="34"/>
      <c r="BA99" s="34"/>
      <c r="BB99" s="15" t="str">
        <f>IF(Table_Styles[[#This Row],[BR]]&lt;&gt;"",Table_Styles[[#This Row],[BR]],IF(Table_Styles[[#This Row],[BR Default]]&lt;&gt;"",Table_Styles[[#This Row],[BR Default]],""))</f>
        <v/>
      </c>
      <c r="BC99" s="34"/>
      <c r="BD99" s="34"/>
      <c r="BE99" s="15" t="str">
        <f>IF(Table_Styles[[#This Row],[BB]]&lt;&gt;"",Table_Styles[[#This Row],[BB]],IF(Table_Styles[[#This Row],[BB Default]]&lt;&gt;"",Table_Styles[[#This Row],[BB Default]],""))</f>
        <v/>
      </c>
      <c r="BF99" s="34"/>
      <c r="BG99" s="34"/>
      <c r="BH99" s="15" t="str">
        <f>IF(Table_Styles[[#This Row],[BL]]&lt;&gt;"",Table_Styles[[#This Row],[BL]],IF(Table_Styles[[#This Row],[BL Default]]&lt;&gt;"",Table_Styles[[#This Row],[BL Default]],""))</f>
        <v/>
      </c>
      <c r="BI99" s="34"/>
      <c r="BJ99" s="34"/>
      <c r="BK99" s="15" t="str">
        <f>IF(Table_Styles[[#This Row],[Width]]&lt;&gt;"",Table_Styles[[#This Row],[Width]],IF(Table_Styles[[#This Row],[Width Default]]&lt;&gt;"",Table_Styles[[#This Row],[Width Default]],""))</f>
        <v/>
      </c>
      <c r="BL99" s="34"/>
      <c r="BM99" s="34"/>
      <c r="BN99" s="15" t="str">
        <f>IF(Table_Styles[[#This Row],[Height]]&lt;&gt;"",Table_Styles[[#This Row],[Height]],IF(Table_Styles[[#This Row],[Height Default]]&lt;&gt;"",Table_Styles[[#This Row],[Height Default]],""))</f>
        <v/>
      </c>
      <c r="BO99" s="15"/>
      <c r="BP99" s="15"/>
      <c r="BQ99" s="15" t="str">
        <f>IF(Table_Styles[[#This Row],[Top]]&lt;&gt;"",Table_Styles[[#This Row],[Top]],IF(Table_Styles[[#This Row],[Top Default]]&lt;&gt;"",Table_Styles[[#This Row],[Top Default]],""))</f>
        <v/>
      </c>
      <c r="BR99" s="15"/>
      <c r="BS99" s="15"/>
      <c r="BT99" s="15" t="str">
        <f>IF(Table_Styles[[#This Row],[Right]]&lt;&gt;"",Table_Styles[[#This Row],[Right]],IF(Table_Styles[[#This Row],[Right Default]]&lt;&gt;"",Table_Styles[[#This Row],[Right Default]],""))</f>
        <v/>
      </c>
      <c r="BU99" s="15"/>
      <c r="BV99" s="15"/>
      <c r="BW99" s="15" t="str">
        <f>IF(Table_Styles[[#This Row],[Bottom]]&lt;&gt;"",Table_Styles[[#This Row],[Bottom]],IF(Table_Styles[[#This Row],[Bottom Default]]&lt;&gt;"",Table_Styles[[#This Row],[Bottom Default]],""))</f>
        <v/>
      </c>
      <c r="BX99" s="15"/>
      <c r="BY99" s="15"/>
      <c r="BZ99" s="15" t="str">
        <f>IF(Table_Styles[[#This Row],[Left]]&lt;&gt;"",Table_Styles[[#This Row],[Left]],IF(Table_Styles[[#This Row],[Left Default]]&lt;&gt;"",Table_Styles[[#This Row],[Left Default]],""))</f>
        <v/>
      </c>
      <c r="CA99" s="34"/>
      <c r="CB99" s="17" t="str">
        <f>IF(AND(Table_Styles[[#This Row],[Selector]]&lt;&gt;"",Table_Styles[[#This Row],[Font Family Used]]&lt;&gt;"",Table_Styles[[#This Row],[Font Weight Used]]&lt;&gt;""),Table_Styles[[#This Row],[Font Family Used]]&amp;" "&amp;Table_Styles[[#This Row],[Font Weight Used]],"")</f>
        <v>Arvo 300</v>
      </c>
      <c r="CC99" s="17" t="str">
        <f ca="1">IF(AND(Table_Styles[[#This Row],[Selector]],COUNTIF(OFFSET(CC:CC,0,0,ROW()-1,1),"="&amp;Table_Styles[[#This Row],[Font]])=0),Table_Styles[[#This Row],[Font]],"")</f>
        <v/>
      </c>
      <c r="CD99" s="17" t="str">
        <f ca="1">IF(Table_Styles[[#This Row],[Unique Font]]&lt;&gt;"",
"{""fontFamily"":"""&amp;Table_Styles[[#This Row],[Font Family Used]]&amp;""",""fontWeight"":"&amp;Table_Styles[[#This Row],[Font Weight Used]]&amp;"}","")</f>
        <v/>
      </c>
      <c r="CE9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14px;font-weight: 300;color: #FFFFFF;margin-top: 0;margin-bottom: 0</v>
      </c>
      <c r="CF99" s="17" t="str">
        <f>IF(AND(Table_Styles[[#This Row],[Selector]]&lt;&gt;"", Table_Styles[[#This Row],[Config Properties]]&lt;&gt;""),
Table_Styles[[#This Row],[Selector]]&amp;" { "&amp;Table_Styles[[#This Row],[Config Properties]]&amp;" }","")</f>
        <v>#sidebar .body .message { font-family: 'Arvo';font-size: 14px;font-weight: 300;color: #FFFFFF;margin-top: 0;margin-bottom: 0 }</v>
      </c>
      <c r="CG99" s="17" t="str">
        <f xml:space="preserve">
SUBSTITUTE(SUBSTITUTE(SUBSTITUTE(SUBSTITUTE(SUBSTITUTE(SUBSTITUTE(SUBSTITUTE(SUBSTITUTE(Table_Styles[[#This Row],[Config]],
" {","{"),
"{ ","{"),
" }","}"),
"} ","}"),
" ,",","),
", ",","),
" :",":"),
": ",":")</f>
        <v>#sidebar .body .message{font-family:'Arvo';font-size:14px;font-weight:300;color:#FFFFFF;margin-top:0;margin-bottom:0}</v>
      </c>
    </row>
    <row r="100" spans="2:85" ht="21.75" thickBot="1">
      <c r="B100" s="54" t="s">
        <v>696</v>
      </c>
      <c r="C100" s="54"/>
      <c r="D100" s="62"/>
      <c r="E100" s="62"/>
      <c r="F100" s="54" t="str">
        <f>IF(Table_Styles[[#This Row],[Font Family]]&lt;&gt;"",Table_Styles[[#This Row],[Font Family]],IF(Table_Styles[[#This Row],[Font Family Default]]&lt;&gt;"",Table_Styles[[#This Row],[Font Family Default]],""))</f>
        <v/>
      </c>
      <c r="G100" s="62"/>
      <c r="H100" s="62"/>
      <c r="I100" s="54" t="str">
        <f>IF(Table_Styles[[#This Row],[Font Size]]&lt;&gt;"",Table_Styles[[#This Row],[Font Size]],IF(Table_Styles[[#This Row],[Font Size Default]]&lt;&gt;"",Table_Styles[[#This Row],[Font Size Default]],""))</f>
        <v/>
      </c>
      <c r="J100" s="62"/>
      <c r="K100" s="62"/>
      <c r="L100" s="54" t="str">
        <f>IF(Table_Styles[[#This Row],[Font Weight]]&lt;&gt;"",Table_Styles[[#This Row],[Font Weight]],IF(Table_Styles[[#This Row],[Font Weight Default]]&lt;&gt;"",Table_Styles[[#This Row],[Font Weight Default]],""))</f>
        <v/>
      </c>
      <c r="M100" s="62"/>
      <c r="N100" s="62"/>
      <c r="O100" s="54" t="str">
        <f>IF(Table_Styles[[#This Row],[Colour]]&lt;&gt;"",Table_Styles[[#This Row],[Colour]],IF(Table_Styles[[#This Row],[Colour Default]]&lt;&gt;"",Table_Styles[[#This Row],[Colour Default]],""))</f>
        <v/>
      </c>
      <c r="P100" s="62"/>
      <c r="Q100" s="62"/>
      <c r="R100" s="54" t="str">
        <f>IF(Table_Styles[[#This Row],[Background]]&lt;&gt;"",Table_Styles[[#This Row],[Background]],IF(Table_Styles[[#This Row],[Background Default]]&lt;&gt;"",Table_Styles[[#This Row],[Background Default]],""))</f>
        <v/>
      </c>
      <c r="S100" s="62"/>
      <c r="T100" s="62"/>
      <c r="U100" s="54" t="str">
        <f>IF(Table_Styles[[#This Row],[Border]]&lt;&gt;"",Table_Styles[[#This Row],[Border]],IF(Table_Styles[[#This Row],[Border Default]]&lt;&gt;"",Table_Styles[[#This Row],[Border Default]],""))</f>
        <v/>
      </c>
      <c r="V100" s="62"/>
      <c r="W100" s="62"/>
      <c r="X100" s="54" t="str">
        <f>IF(Table_Styles[[#This Row],[Border Radius]]&lt;&gt;"",Table_Styles[[#This Row],[Border Radius]],IF(Table_Styles[[#This Row],[Border Radius Default]]&lt;&gt;"",Table_Styles[[#This Row],[Border Radius Default]],""))</f>
        <v/>
      </c>
      <c r="Y100" s="62"/>
      <c r="Z100" s="62"/>
      <c r="AA100" s="54" t="str">
        <f>IF(Table_Styles[[#This Row],[MT]]&lt;&gt;"",Table_Styles[[#This Row],[MT]],IF(Table_Styles[[#This Row],[MT Default]]&lt;&gt;"",Table_Styles[[#This Row],[MT Default]],""))</f>
        <v/>
      </c>
      <c r="AB100" s="62"/>
      <c r="AC100" s="62"/>
      <c r="AD100" s="54" t="str">
        <f>IF(Table_Styles[[#This Row],[MR]]&lt;&gt;"",Table_Styles[[#This Row],[MR]],IF(Table_Styles[[#This Row],[MR Default]]&lt;&gt;"",Table_Styles[[#This Row],[MR Default]],""))</f>
        <v/>
      </c>
      <c r="AE100" s="62"/>
      <c r="AF100" s="62"/>
      <c r="AG100" s="54" t="str">
        <f>IF(Table_Styles[[#This Row],[MB]]&lt;&gt;"",Table_Styles[[#This Row],[MB]],IF(Table_Styles[[#This Row],[MB Default]]&lt;&gt;"",Table_Styles[[#This Row],[MB Default]],""))</f>
        <v/>
      </c>
      <c r="AH100" s="62"/>
      <c r="AI100" s="62"/>
      <c r="AJ100" s="54" t="str">
        <f>IF(Table_Styles[[#This Row],[ML]]&lt;&gt;"",Table_Styles[[#This Row],[ML]],IF(Table_Styles[[#This Row],[ML Default]]&lt;&gt;"",Table_Styles[[#This Row],[ML Default]],""))</f>
        <v/>
      </c>
      <c r="AK100" s="62"/>
      <c r="AL100" s="62"/>
      <c r="AM100" s="54" t="str">
        <f>IF(Table_Styles[[#This Row],[PT]]&lt;&gt;"",Table_Styles[[#This Row],[PT]],IF(Table_Styles[[#This Row],[PT Default]]&lt;&gt;"",Table_Styles[[#This Row],[PT Default]],""))</f>
        <v/>
      </c>
      <c r="AN100" s="62"/>
      <c r="AO100" s="62"/>
      <c r="AP100" s="54" t="str">
        <f>IF(Table_Styles[[#This Row],[PR]]&lt;&gt;"",Table_Styles[[#This Row],[PR]],IF(Table_Styles[[#This Row],[PR Default]]&lt;&gt;"",Table_Styles[[#This Row],[PR Default]],""))</f>
        <v/>
      </c>
      <c r="AQ100" s="62"/>
      <c r="AR100" s="62"/>
      <c r="AS100" s="54" t="str">
        <f>IF(Table_Styles[[#This Row],[PB]]&lt;&gt;"",Table_Styles[[#This Row],[PB]],IF(Table_Styles[[#This Row],[PB Default]]&lt;&gt;"",Table_Styles[[#This Row],[PB Default]],""))</f>
        <v/>
      </c>
      <c r="AT100" s="62"/>
      <c r="AU100" s="62"/>
      <c r="AV100" s="54" t="str">
        <f>IF(Table_Styles[[#This Row],[PL]]&lt;&gt;"",Table_Styles[[#This Row],[PL]],IF(Table_Styles[[#This Row],[PL Default]]&lt;&gt;"",Table_Styles[[#This Row],[PL Default]],""))</f>
        <v/>
      </c>
      <c r="AW100" s="62"/>
      <c r="AX100" s="62"/>
      <c r="AY100" s="54" t="str">
        <f>IF(Table_Styles[[#This Row],[BT]]&lt;&gt;"",Table_Styles[[#This Row],[BT]],IF(Table_Styles[[#This Row],[BT Default]]&lt;&gt;"",Table_Styles[[#This Row],[BT Default]],""))</f>
        <v/>
      </c>
      <c r="AZ100" s="62"/>
      <c r="BA100" s="62"/>
      <c r="BB100" s="54" t="str">
        <f>IF(Table_Styles[[#This Row],[BR]]&lt;&gt;"",Table_Styles[[#This Row],[BR]],IF(Table_Styles[[#This Row],[BR Default]]&lt;&gt;"",Table_Styles[[#This Row],[BR Default]],""))</f>
        <v/>
      </c>
      <c r="BC100" s="62"/>
      <c r="BD100" s="62"/>
      <c r="BE100" s="54" t="str">
        <f>IF(Table_Styles[[#This Row],[BB]]&lt;&gt;"",Table_Styles[[#This Row],[BB]],IF(Table_Styles[[#This Row],[BB Default]]&lt;&gt;"",Table_Styles[[#This Row],[BB Default]],""))</f>
        <v/>
      </c>
      <c r="BF100" s="62"/>
      <c r="BG100" s="62"/>
      <c r="BH100" s="54" t="str">
        <f>IF(Table_Styles[[#This Row],[BL]]&lt;&gt;"",Table_Styles[[#This Row],[BL]],IF(Table_Styles[[#This Row],[BL Default]]&lt;&gt;"",Table_Styles[[#This Row],[BL Default]],""))</f>
        <v/>
      </c>
      <c r="BI100" s="62"/>
      <c r="BJ100" s="62"/>
      <c r="BK100" s="54" t="str">
        <f>IF(Table_Styles[[#This Row],[Width]]&lt;&gt;"",Table_Styles[[#This Row],[Width]],IF(Table_Styles[[#This Row],[Width Default]]&lt;&gt;"",Table_Styles[[#This Row],[Width Default]],""))</f>
        <v/>
      </c>
      <c r="BL100" s="62"/>
      <c r="BM100" s="62"/>
      <c r="BN100" s="54" t="str">
        <f>IF(Table_Styles[[#This Row],[Height]]&lt;&gt;"",Table_Styles[[#This Row],[Height]],IF(Table_Styles[[#This Row],[Height Default]]&lt;&gt;"",Table_Styles[[#This Row],[Height Default]],""))</f>
        <v/>
      </c>
      <c r="BO100" s="54"/>
      <c r="BP100" s="54"/>
      <c r="BQ100" s="54" t="str">
        <f>IF(Table_Styles[[#This Row],[Top]]&lt;&gt;"",Table_Styles[[#This Row],[Top]],IF(Table_Styles[[#This Row],[Top Default]]&lt;&gt;"",Table_Styles[[#This Row],[Top Default]],""))</f>
        <v/>
      </c>
      <c r="BR100" s="54"/>
      <c r="BS100" s="54"/>
      <c r="BT100" s="54" t="str">
        <f>IF(Table_Styles[[#This Row],[Right]]&lt;&gt;"",Table_Styles[[#This Row],[Right]],IF(Table_Styles[[#This Row],[Right Default]]&lt;&gt;"",Table_Styles[[#This Row],[Right Default]],""))</f>
        <v/>
      </c>
      <c r="BU100" s="54"/>
      <c r="BV100" s="54"/>
      <c r="BW100" s="54" t="str">
        <f>IF(Table_Styles[[#This Row],[Bottom]]&lt;&gt;"",Table_Styles[[#This Row],[Bottom]],IF(Table_Styles[[#This Row],[Bottom Default]]&lt;&gt;"",Table_Styles[[#This Row],[Bottom Default]],""))</f>
        <v/>
      </c>
      <c r="BX100" s="54"/>
      <c r="BY100" s="54"/>
      <c r="BZ100" s="54" t="str">
        <f>IF(Table_Styles[[#This Row],[Left]]&lt;&gt;"",Table_Styles[[#This Row],[Left]],IF(Table_Styles[[#This Row],[Left Default]]&lt;&gt;"",Table_Styles[[#This Row],[Left Default]],""))</f>
        <v/>
      </c>
      <c r="CA100" s="62"/>
      <c r="CB100" s="54" t="str">
        <f>IF(AND(Table_Styles[[#This Row],[Selector]]&lt;&gt;"",Table_Styles[[#This Row],[Font Family Used]]&lt;&gt;"",Table_Styles[[#This Row],[Font Weight Used]]&lt;&gt;""),Table_Styles[[#This Row],[Font Family Used]]&amp;" "&amp;Table_Styles[[#This Row],[Font Weight Used]],"")</f>
        <v/>
      </c>
      <c r="CC100" s="54" t="str">
        <f ca="1">IF(AND(Table_Styles[[#This Row],[Selector]],COUNTIF(OFFSET(CC:CC,0,0,ROW()-1,1),"="&amp;Table_Styles[[#This Row],[Font]])=0),Table_Styles[[#This Row],[Font]],"")</f>
        <v/>
      </c>
      <c r="CD100" s="54" t="str">
        <f ca="1">IF(Table_Styles[[#This Row],[Unique Font]]&lt;&gt;"",
"{""fontFamily"":"""&amp;Table_Styles[[#This Row],[Font Family Used]]&amp;""",""fontWeight"":"&amp;Table_Styles[[#This Row],[Font Weight Used]]&amp;"}","")</f>
        <v/>
      </c>
      <c r="CE100"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54" t="str">
        <f>IF(AND(Table_Styles[[#This Row],[Selector]]&lt;&gt;"", Table_Styles[[#This Row],[Config Properties]]&lt;&gt;""),
Table_Styles[[#This Row],[Selector]]&amp;" { "&amp;Table_Styles[[#This Row],[Config Properties]]&amp;" }","")</f>
        <v/>
      </c>
      <c r="CG100" s="54" t="str">
        <f xml:space="preserve">
SUBSTITUTE(SUBSTITUTE(SUBSTITUTE(SUBSTITUTE(SUBSTITUTE(SUBSTITUTE(SUBSTITUTE(SUBSTITUTE(Table_Styles[[#This Row],[Config]],
" {","{"),
"{ ","{"),
" }","}"),
"} ","}"),
" ,",","),
", ",","),
" :",":"),
": ",":")</f>
        <v/>
      </c>
    </row>
    <row r="101" spans="2:85" ht="21" customHeight="1">
      <c r="B101" s="37" t="s">
        <v>696</v>
      </c>
      <c r="C101" s="37" t="s">
        <v>697</v>
      </c>
      <c r="D101" s="34"/>
      <c r="E101" s="34"/>
      <c r="F101" s="15"/>
      <c r="G101" s="34"/>
      <c r="H101" s="34"/>
      <c r="I101" s="15"/>
      <c r="J101" s="34"/>
      <c r="K101" s="34"/>
      <c r="L101" s="15" t="str">
        <f>IF(Table_Styles[[#This Row],[Font Weight]]&lt;&gt;"",Table_Styles[[#This Row],[Font Weight]],IF(Table_Styles[[#This Row],[Font Weight Default]]&lt;&gt;"",Table_Styles[[#This Row],[Font Weight Default]],""))</f>
        <v/>
      </c>
      <c r="M101" s="15"/>
      <c r="N101" s="34"/>
      <c r="O101" s="15" t="str">
        <f>IF(Table_Styles[[#This Row],[Colour]]&lt;&gt;"",Table_Styles[[#This Row],[Colour]],IF(Table_Styles[[#This Row],[Colour Default]]&lt;&gt;"",Table_Styles[[#This Row],[Colour Default]],""))</f>
        <v/>
      </c>
      <c r="P101" s="34"/>
      <c r="Q101" s="34"/>
      <c r="R101" s="15" t="str">
        <f>IF(Table_Styles[[#This Row],[Background]]&lt;&gt;"",Table_Styles[[#This Row],[Background]],IF(Table_Styles[[#This Row],[Background Default]]&lt;&gt;"",Table_Styles[[#This Row],[Background Default]],""))</f>
        <v/>
      </c>
      <c r="S101" s="34"/>
      <c r="T101" s="34"/>
      <c r="U101" s="15" t="str">
        <f>IF(Table_Styles[[#This Row],[Border]]&lt;&gt;"",Table_Styles[[#This Row],[Border]],IF(Table_Styles[[#This Row],[Border Default]]&lt;&gt;"",Table_Styles[[#This Row],[Border Default]],""))</f>
        <v/>
      </c>
      <c r="V101" s="34"/>
      <c r="W101" s="34"/>
      <c r="X101" s="15" t="str">
        <f>IF(Table_Styles[[#This Row],[Border Radius]]&lt;&gt;"",Table_Styles[[#This Row],[Border Radius]],IF(Table_Styles[[#This Row],[Border Radius Default]]&lt;&gt;"",Table_Styles[[#This Row],[Border Radius Default]],""))</f>
        <v/>
      </c>
      <c r="Y101" s="34"/>
      <c r="Z101" s="34"/>
      <c r="AA101" s="15" t="str">
        <f>IF(Table_Styles[[#This Row],[MT]]&lt;&gt;"",Table_Styles[[#This Row],[MT]],IF(Table_Styles[[#This Row],[MT Default]]&lt;&gt;"",Table_Styles[[#This Row],[MT Default]],""))</f>
        <v/>
      </c>
      <c r="AB101" s="34"/>
      <c r="AC101" s="34"/>
      <c r="AD101" s="15" t="str">
        <f>IF(Table_Styles[[#This Row],[MR]]&lt;&gt;"",Table_Styles[[#This Row],[MR]],IF(Table_Styles[[#This Row],[MR Default]]&lt;&gt;"",Table_Styles[[#This Row],[MR Default]],""))</f>
        <v/>
      </c>
      <c r="AE101" s="34"/>
      <c r="AF101" s="34"/>
      <c r="AG101" s="15" t="str">
        <f>IF(Table_Styles[[#This Row],[MB]]&lt;&gt;"",Table_Styles[[#This Row],[MB]],IF(Table_Styles[[#This Row],[MB Default]]&lt;&gt;"",Table_Styles[[#This Row],[MB Default]],""))</f>
        <v/>
      </c>
      <c r="AH101" s="34"/>
      <c r="AI101" s="34"/>
      <c r="AJ101" s="15" t="str">
        <f>IF(Table_Styles[[#This Row],[ML]]&lt;&gt;"",Table_Styles[[#This Row],[ML]],IF(Table_Styles[[#This Row],[ML Default]]&lt;&gt;"",Table_Styles[[#This Row],[ML Default]],""))</f>
        <v/>
      </c>
      <c r="AK101" s="34"/>
      <c r="AL101" s="34"/>
      <c r="AM101" s="15" t="str">
        <f>IF(Table_Styles[[#This Row],[PT]]&lt;&gt;"",Table_Styles[[#This Row],[PT]],IF(Table_Styles[[#This Row],[PT Default]]&lt;&gt;"",Table_Styles[[#This Row],[PT Default]],""))</f>
        <v/>
      </c>
      <c r="AN101" s="34"/>
      <c r="AO101" s="34"/>
      <c r="AP101" s="15" t="str">
        <f>IF(Table_Styles[[#This Row],[PR]]&lt;&gt;"",Table_Styles[[#This Row],[PR]],IF(Table_Styles[[#This Row],[PR Default]]&lt;&gt;"",Table_Styles[[#This Row],[PR Default]],""))</f>
        <v/>
      </c>
      <c r="AQ101" s="34"/>
      <c r="AR101" s="34"/>
      <c r="AS101" s="15" t="str">
        <f>IF(Table_Styles[[#This Row],[PB]]&lt;&gt;"",Table_Styles[[#This Row],[PB]],IF(Table_Styles[[#This Row],[PB Default]]&lt;&gt;"",Table_Styles[[#This Row],[PB Default]],""))</f>
        <v/>
      </c>
      <c r="AT101" s="34"/>
      <c r="AU101" s="34"/>
      <c r="AV101" s="15" t="str">
        <f>IF(Table_Styles[[#This Row],[PL]]&lt;&gt;"",Table_Styles[[#This Row],[PL]],IF(Table_Styles[[#This Row],[PL Default]]&lt;&gt;"",Table_Styles[[#This Row],[PL Default]],""))</f>
        <v/>
      </c>
      <c r="AW101" s="34"/>
      <c r="AX101" s="34"/>
      <c r="AY101" s="15" t="str">
        <f>IF(Table_Styles[[#This Row],[BT]]&lt;&gt;"",Table_Styles[[#This Row],[BT]],IF(Table_Styles[[#This Row],[BT Default]]&lt;&gt;"",Table_Styles[[#This Row],[BT Default]],""))</f>
        <v/>
      </c>
      <c r="AZ101" s="34"/>
      <c r="BA101" s="34"/>
      <c r="BB101" s="15" t="str">
        <f>IF(Table_Styles[[#This Row],[BR]]&lt;&gt;"",Table_Styles[[#This Row],[BR]],IF(Table_Styles[[#This Row],[BR Default]]&lt;&gt;"",Table_Styles[[#This Row],[BR Default]],""))</f>
        <v/>
      </c>
      <c r="BC101" s="34"/>
      <c r="BD101" s="34"/>
      <c r="BE101" s="15" t="str">
        <f>IF(Table_Styles[[#This Row],[BB]]&lt;&gt;"",Table_Styles[[#This Row],[BB]],IF(Table_Styles[[#This Row],[BB Default]]&lt;&gt;"",Table_Styles[[#This Row],[BB Default]],""))</f>
        <v/>
      </c>
      <c r="BF101" s="34"/>
      <c r="BG101" s="34"/>
      <c r="BH101" s="15" t="str">
        <f>IF(Table_Styles[[#This Row],[BL]]&lt;&gt;"",Table_Styles[[#This Row],[BL]],IF(Table_Styles[[#This Row],[BL Default]]&lt;&gt;"",Table_Styles[[#This Row],[BL Default]],""))</f>
        <v/>
      </c>
      <c r="BI101" s="34"/>
      <c r="BJ101" s="34"/>
      <c r="BK101" s="15" t="str">
        <f>IF(Table_Styles[[#This Row],[Width]]&lt;&gt;"",Table_Styles[[#This Row],[Width]],IF(Table_Styles[[#This Row],[Width Default]]&lt;&gt;"",Table_Styles[[#This Row],[Width Default]],""))</f>
        <v/>
      </c>
      <c r="BL101" s="34"/>
      <c r="BM101" s="36" t="s">
        <v>698</v>
      </c>
      <c r="BN101" s="15" t="str">
        <f>IF(Table_Styles[[#This Row],[Height]]&lt;&gt;"",Table_Styles[[#This Row],[Height]],IF(Table_Styles[[#This Row],[Height Default]]&lt;&gt;"",Table_Styles[[#This Row],[Height Default]],""))</f>
        <v>62px</v>
      </c>
      <c r="BO101" s="15"/>
      <c r="BP101" s="15"/>
      <c r="BQ101" s="15" t="str">
        <f>IF(Table_Styles[[#This Row],[Top]]&lt;&gt;"",Table_Styles[[#This Row],[Top]],IF(Table_Styles[[#This Row],[Top Default]]&lt;&gt;"",Table_Styles[[#This Row],[Top Default]],""))</f>
        <v/>
      </c>
      <c r="BR101" s="15"/>
      <c r="BS101" s="15"/>
      <c r="BT101" s="15" t="str">
        <f>IF(Table_Styles[[#This Row],[Right]]&lt;&gt;"",Table_Styles[[#This Row],[Right]],IF(Table_Styles[[#This Row],[Right Default]]&lt;&gt;"",Table_Styles[[#This Row],[Right Default]],""))</f>
        <v/>
      </c>
      <c r="BU101" s="15"/>
      <c r="BV101" s="15"/>
      <c r="BW101" s="15" t="str">
        <f>IF(Table_Styles[[#This Row],[Bottom]]&lt;&gt;"",Table_Styles[[#This Row],[Bottom]],IF(Table_Styles[[#This Row],[Bottom Default]]&lt;&gt;"",Table_Styles[[#This Row],[Bottom Default]],""))</f>
        <v/>
      </c>
      <c r="BX101" s="15"/>
      <c r="BY101" s="15"/>
      <c r="BZ101" s="15" t="str">
        <f>IF(Table_Styles[[#This Row],[Left]]&lt;&gt;"",Table_Styles[[#This Row],[Left]],IF(Table_Styles[[#This Row],[Left Default]]&lt;&gt;"",Table_Styles[[#This Row],[Left Default]],""))</f>
        <v/>
      </c>
      <c r="CA101" s="34"/>
      <c r="CB101" s="17" t="str">
        <f>IF(AND(Table_Styles[[#This Row],[Selector]]&lt;&gt;"",Table_Styles[[#This Row],[Font Family Used]]&lt;&gt;"",Table_Styles[[#This Row],[Font Weight Used]]&lt;&gt;""),Table_Styles[[#This Row],[Font Family Used]]&amp;" "&amp;Table_Styles[[#This Row],[Font Weight Used]],"")</f>
        <v/>
      </c>
      <c r="CC101" s="17" t="str">
        <f ca="1">IF(AND(Table_Styles[[#This Row],[Selector]],COUNTIF(OFFSET(CC:CC,0,0,ROW()-1,1),"="&amp;Table_Styles[[#This Row],[Font]])=0),Table_Styles[[#This Row],[Font]],"")</f>
        <v/>
      </c>
      <c r="CD101" s="17" t="str">
        <f ca="1">IF(Table_Styles[[#This Row],[Unique Font]]&lt;&gt;"",
"{""fontFamily"":"""&amp;Table_Styles[[#This Row],[Font Family Used]]&amp;""",""fontWeight"":"&amp;Table_Styles[[#This Row],[Font Weight Used]]&amp;"}","")</f>
        <v/>
      </c>
      <c r="CE10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1" s="17" t="str">
        <f>IF(AND(Table_Styles[[#This Row],[Selector]]&lt;&gt;"", Table_Styles[[#This Row],[Config Properties]]&lt;&gt;""),
Table_Styles[[#This Row],[Selector]]&amp;" { "&amp;Table_Styles[[#This Row],[Config Properties]]&amp;" }","")</f>
        <v>#sidebar .body .price { height: 62px }</v>
      </c>
      <c r="CG101" s="17" t="str">
        <f xml:space="preserve">
SUBSTITUTE(SUBSTITUTE(SUBSTITUTE(SUBSTITUTE(SUBSTITUTE(SUBSTITUTE(SUBSTITUTE(SUBSTITUTE(Table_Styles[[#This Row],[Config]],
" {","{"),
"{ ","{"),
" }","}"),
"} ","}"),
" ,",","),
", ",","),
" :",":"),
": ",":")</f>
        <v>#sidebar .body .price{height:62px}</v>
      </c>
    </row>
    <row r="102" spans="2:85" ht="21" customHeight="1">
      <c r="B102" s="37" t="s">
        <v>699</v>
      </c>
      <c r="C102" s="37" t="s">
        <v>700</v>
      </c>
      <c r="D102" s="34"/>
      <c r="E102" s="34" t="str">
        <f>Settings_Styling_Font_Headings</f>
        <v>Arvo</v>
      </c>
      <c r="F102" s="15" t="str">
        <f>IF(Table_Styles[[#This Row],[Font Family]]&lt;&gt;"",Table_Styles[[#This Row],[Font Family]],IF(Table_Styles[[#This Row],[Font Family Default]]&lt;&gt;"",Table_Styles[[#This Row],[Font Family Default]],""))</f>
        <v>Arvo</v>
      </c>
      <c r="G102" s="34"/>
      <c r="H102" s="34" t="s">
        <v>516</v>
      </c>
      <c r="I102" s="15" t="str">
        <f>IF(Table_Styles[[#This Row],[Font Size]]&lt;&gt;"",Table_Styles[[#This Row],[Font Size]],IF(Table_Styles[[#This Row],[Font Size Default]]&lt;&gt;"",Table_Styles[[#This Row],[Font Size Default]],""))</f>
        <v>45px</v>
      </c>
      <c r="J102" s="34"/>
      <c r="K102" s="34">
        <v>400</v>
      </c>
      <c r="L102" s="15">
        <f>IF(Table_Styles[[#This Row],[Font Weight]]&lt;&gt;"",Table_Styles[[#This Row],[Font Weight]],IF(Table_Styles[[#This Row],[Font Weight Default]]&lt;&gt;"",Table_Styles[[#This Row],[Font Weight Default]],""))</f>
        <v>400</v>
      </c>
      <c r="M102" s="15"/>
      <c r="N102" s="34" t="str">
        <f>Colour_Background_1</f>
        <v>#FFFFFF</v>
      </c>
      <c r="O102" s="15" t="str">
        <f>IF(Table_Styles[[#This Row],[Colour]]&lt;&gt;"",Table_Styles[[#This Row],[Colour]],IF(Table_Styles[[#This Row],[Colour Default]]&lt;&gt;"",Table_Styles[[#This Row],[Colour Default]],""))</f>
        <v>#FFFFFF</v>
      </c>
      <c r="P102" s="34"/>
      <c r="Q102" s="34"/>
      <c r="R102" s="15" t="str">
        <f>IF(Table_Styles[[#This Row],[Background]]&lt;&gt;"",Table_Styles[[#This Row],[Background]],IF(Table_Styles[[#This Row],[Background Default]]&lt;&gt;"",Table_Styles[[#This Row],[Background Default]],""))</f>
        <v/>
      </c>
      <c r="S102" s="34"/>
      <c r="T102" s="34"/>
      <c r="U102" s="15" t="str">
        <f>IF(Table_Styles[[#This Row],[Border]]&lt;&gt;"",Table_Styles[[#This Row],[Border]],IF(Table_Styles[[#This Row],[Border Default]]&lt;&gt;"",Table_Styles[[#This Row],[Border Default]],""))</f>
        <v/>
      </c>
      <c r="V102" s="34"/>
      <c r="W102" s="34"/>
      <c r="X102" s="15" t="str">
        <f>IF(Table_Styles[[#This Row],[Border Radius]]&lt;&gt;"",Table_Styles[[#This Row],[Border Radius]],IF(Table_Styles[[#This Row],[Border Radius Default]]&lt;&gt;"",Table_Styles[[#This Row],[Border Radius Default]],""))</f>
        <v/>
      </c>
      <c r="Y102" s="34"/>
      <c r="Z102" s="34">
        <v>0</v>
      </c>
      <c r="AA102" s="15">
        <f>IF(Table_Styles[[#This Row],[MT]]&lt;&gt;"",Table_Styles[[#This Row],[MT]],IF(Table_Styles[[#This Row],[MT Default]]&lt;&gt;"",Table_Styles[[#This Row],[MT Default]],""))</f>
        <v>0</v>
      </c>
      <c r="AB102" s="34"/>
      <c r="AC102" s="34"/>
      <c r="AD102" s="15" t="str">
        <f>IF(Table_Styles[[#This Row],[MR]]&lt;&gt;"",Table_Styles[[#This Row],[MR]],IF(Table_Styles[[#This Row],[MR Default]]&lt;&gt;"",Table_Styles[[#This Row],[MR Default]],""))</f>
        <v/>
      </c>
      <c r="AE102" s="34"/>
      <c r="AF102" s="34">
        <v>0</v>
      </c>
      <c r="AG102" s="15">
        <f>IF(Table_Styles[[#This Row],[MB]]&lt;&gt;"",Table_Styles[[#This Row],[MB]],IF(Table_Styles[[#This Row],[MB Default]]&lt;&gt;"",Table_Styles[[#This Row],[MB Default]],""))</f>
        <v>0</v>
      </c>
      <c r="AH102" s="34"/>
      <c r="AI102" s="34"/>
      <c r="AJ102" s="15" t="str">
        <f>IF(Table_Styles[[#This Row],[ML]]&lt;&gt;"",Table_Styles[[#This Row],[ML]],IF(Table_Styles[[#This Row],[ML Default]]&lt;&gt;"",Table_Styles[[#This Row],[ML Default]],""))</f>
        <v/>
      </c>
      <c r="AK102" s="34"/>
      <c r="AL102" s="34"/>
      <c r="AM102" s="15" t="str">
        <f>IF(Table_Styles[[#This Row],[PT]]&lt;&gt;"",Table_Styles[[#This Row],[PT]],IF(Table_Styles[[#This Row],[PT Default]]&lt;&gt;"",Table_Styles[[#This Row],[PT Default]],""))</f>
        <v/>
      </c>
      <c r="AN102" s="34"/>
      <c r="AO102" s="34"/>
      <c r="AP102" s="15" t="str">
        <f>IF(Table_Styles[[#This Row],[PR]]&lt;&gt;"",Table_Styles[[#This Row],[PR]],IF(Table_Styles[[#This Row],[PR Default]]&lt;&gt;"",Table_Styles[[#This Row],[PR Default]],""))</f>
        <v/>
      </c>
      <c r="AQ102" s="34"/>
      <c r="AR102" s="34"/>
      <c r="AS102" s="15" t="str">
        <f>IF(Table_Styles[[#This Row],[PB]]&lt;&gt;"",Table_Styles[[#This Row],[PB]],IF(Table_Styles[[#This Row],[PB Default]]&lt;&gt;"",Table_Styles[[#This Row],[PB Default]],""))</f>
        <v/>
      </c>
      <c r="AT102" s="34"/>
      <c r="AU102" s="34"/>
      <c r="AV102" s="15" t="str">
        <f>IF(Table_Styles[[#This Row],[PL]]&lt;&gt;"",Table_Styles[[#This Row],[PL]],IF(Table_Styles[[#This Row],[PL Default]]&lt;&gt;"",Table_Styles[[#This Row],[PL Default]],""))</f>
        <v/>
      </c>
      <c r="AW102" s="34"/>
      <c r="AX102" s="34"/>
      <c r="AY102" s="15" t="str">
        <f>IF(Table_Styles[[#This Row],[BT]]&lt;&gt;"",Table_Styles[[#This Row],[BT]],IF(Table_Styles[[#This Row],[BT Default]]&lt;&gt;"",Table_Styles[[#This Row],[BT Default]],""))</f>
        <v/>
      </c>
      <c r="AZ102" s="34"/>
      <c r="BA102" s="34"/>
      <c r="BB102" s="15" t="str">
        <f>IF(Table_Styles[[#This Row],[BR]]&lt;&gt;"",Table_Styles[[#This Row],[BR]],IF(Table_Styles[[#This Row],[BR Default]]&lt;&gt;"",Table_Styles[[#This Row],[BR Default]],""))</f>
        <v/>
      </c>
      <c r="BC102" s="34"/>
      <c r="BD102" s="34"/>
      <c r="BE102" s="15" t="str">
        <f>IF(Table_Styles[[#This Row],[BB]]&lt;&gt;"",Table_Styles[[#This Row],[BB]],IF(Table_Styles[[#This Row],[BB Default]]&lt;&gt;"",Table_Styles[[#This Row],[BB Default]],""))</f>
        <v/>
      </c>
      <c r="BF102" s="34"/>
      <c r="BG102" s="34"/>
      <c r="BH102" s="15" t="str">
        <f>IF(Table_Styles[[#This Row],[BL]]&lt;&gt;"",Table_Styles[[#This Row],[BL]],IF(Table_Styles[[#This Row],[BL Default]]&lt;&gt;"",Table_Styles[[#This Row],[BL Default]],""))</f>
        <v/>
      </c>
      <c r="BI102" s="34"/>
      <c r="BJ102" s="34"/>
      <c r="BK102" s="15" t="str">
        <f>IF(Table_Styles[[#This Row],[Width]]&lt;&gt;"",Table_Styles[[#This Row],[Width]],IF(Table_Styles[[#This Row],[Width Default]]&lt;&gt;"",Table_Styles[[#This Row],[Width Default]],""))</f>
        <v/>
      </c>
      <c r="BL102" s="34"/>
      <c r="BM102" s="34"/>
      <c r="BN102" s="15" t="str">
        <f>IF(Table_Styles[[#This Row],[Height]]&lt;&gt;"",Table_Styles[[#This Row],[Height]],IF(Table_Styles[[#This Row],[Height Default]]&lt;&gt;"",Table_Styles[[#This Row],[Height Default]],""))</f>
        <v/>
      </c>
      <c r="BO102" s="15"/>
      <c r="BP102" s="15"/>
      <c r="BQ102" s="15" t="str">
        <f>IF(Table_Styles[[#This Row],[Top]]&lt;&gt;"",Table_Styles[[#This Row],[Top]],IF(Table_Styles[[#This Row],[Top Default]]&lt;&gt;"",Table_Styles[[#This Row],[Top Default]],""))</f>
        <v/>
      </c>
      <c r="BR102" s="15"/>
      <c r="BS102" s="15"/>
      <c r="BT102" s="15" t="str">
        <f>IF(Table_Styles[[#This Row],[Right]]&lt;&gt;"",Table_Styles[[#This Row],[Right]],IF(Table_Styles[[#This Row],[Right Default]]&lt;&gt;"",Table_Styles[[#This Row],[Right Default]],""))</f>
        <v/>
      </c>
      <c r="BU102" s="15"/>
      <c r="BV102" s="15"/>
      <c r="BW102" s="15" t="str">
        <f>IF(Table_Styles[[#This Row],[Bottom]]&lt;&gt;"",Table_Styles[[#This Row],[Bottom]],IF(Table_Styles[[#This Row],[Bottom Default]]&lt;&gt;"",Table_Styles[[#This Row],[Bottom Default]],""))</f>
        <v/>
      </c>
      <c r="BX102" s="15"/>
      <c r="BY102" s="15"/>
      <c r="BZ102" s="15" t="str">
        <f>IF(Table_Styles[[#This Row],[Left]]&lt;&gt;"",Table_Styles[[#This Row],[Left]],IF(Table_Styles[[#This Row],[Left Default]]&lt;&gt;"",Table_Styles[[#This Row],[Left Default]],""))</f>
        <v/>
      </c>
      <c r="CA102" s="34"/>
      <c r="CB102" s="17" t="str">
        <f>IF(AND(Table_Styles[[#This Row],[Selector]]&lt;&gt;"",Table_Styles[[#This Row],[Font Family Used]]&lt;&gt;"",Table_Styles[[#This Row],[Font Weight Used]]&lt;&gt;""),Table_Styles[[#This Row],[Font Family Used]]&amp;" "&amp;Table_Styles[[#This Row],[Font Weight Used]],"")</f>
        <v>Arvo 400</v>
      </c>
      <c r="CC102" s="17" t="str">
        <f ca="1">IF(AND(Table_Styles[[#This Row],[Selector]],COUNTIF(OFFSET(CC:CC,0,0,ROW()-1,1),"="&amp;Table_Styles[[#This Row],[Font]])=0),Table_Styles[[#This Row],[Font]],"")</f>
        <v/>
      </c>
      <c r="CD102" s="17" t="str">
        <f ca="1">IF(Table_Styles[[#This Row],[Unique Font]]&lt;&gt;"",
"{""fontFamily"":"""&amp;Table_Styles[[#This Row],[Font Family Used]]&amp;""",""fontWeight"":"&amp;Table_Styles[[#This Row],[Font Weight Used]]&amp;"}","")</f>
        <v/>
      </c>
      <c r="CE10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45px;font-weight: 400;color: #FFFFFF;margin-top: 0;margin-bottom: 0</v>
      </c>
      <c r="CF102" s="17" t="str">
        <f>IF(AND(Table_Styles[[#This Row],[Selector]]&lt;&gt;"", Table_Styles[[#This Row],[Config Properties]]&lt;&gt;""),
Table_Styles[[#This Row],[Selector]]&amp;" { "&amp;Table_Styles[[#This Row],[Config Properties]]&amp;" }","")</f>
        <v>#sidebar .body .price .dollars { font-family: 'Arvo';font-size: 45px;font-weight: 400;color: #FFFFFF;margin-top: 0;margin-bottom: 0 }</v>
      </c>
      <c r="CG102" s="17" t="str">
        <f xml:space="preserve">
SUBSTITUTE(SUBSTITUTE(SUBSTITUTE(SUBSTITUTE(SUBSTITUTE(SUBSTITUTE(SUBSTITUTE(SUBSTITUTE(Table_Styles[[#This Row],[Config]],
" {","{"),
"{ ","{"),
" }","}"),
"} ","}"),
" ,",","),
", ",","),
" :",":"),
": ",":")</f>
        <v>#sidebar .body .price .dollars{font-family:'Arvo';font-size:45px;font-weight:400;color:#FFFFFF;margin-top:0;margin-bottom:0}</v>
      </c>
    </row>
    <row r="103" spans="2:85" ht="21" customHeight="1">
      <c r="B103" s="17" t="s">
        <v>701</v>
      </c>
      <c r="C103" s="37" t="s">
        <v>702</v>
      </c>
      <c r="D103" s="34"/>
      <c r="E103" s="34" t="str">
        <f>Settings_Styling_Font_Headings</f>
        <v>Arvo</v>
      </c>
      <c r="F103" s="15" t="str">
        <f>IF(Table_Styles[[#This Row],[Font Family]]&lt;&gt;"",Table_Styles[[#This Row],[Font Family]],IF(Table_Styles[[#This Row],[Font Family Default]]&lt;&gt;"",Table_Styles[[#This Row],[Font Family Default]],""))</f>
        <v>Arvo</v>
      </c>
      <c r="G103" s="34"/>
      <c r="H103" s="34" t="s">
        <v>510</v>
      </c>
      <c r="I103" s="15" t="str">
        <f>IF(Table_Styles[[#This Row],[Font Size]]&lt;&gt;"",Table_Styles[[#This Row],[Font Size]],IF(Table_Styles[[#This Row],[Font Size Default]]&lt;&gt;"",Table_Styles[[#This Row],[Font Size Default]],""))</f>
        <v>15px</v>
      </c>
      <c r="J103" s="34"/>
      <c r="K103" s="34">
        <v>700</v>
      </c>
      <c r="L103" s="15">
        <f>IF(Table_Styles[[#This Row],[Font Weight]]&lt;&gt;"",Table_Styles[[#This Row],[Font Weight]],IF(Table_Styles[[#This Row],[Font Weight Default]]&lt;&gt;"",Table_Styles[[#This Row],[Font Weight Default]],""))</f>
        <v>700</v>
      </c>
      <c r="M103" s="15"/>
      <c r="N103" s="34" t="str">
        <f>Colour_Background_1</f>
        <v>#FFFFFF</v>
      </c>
      <c r="O103" s="15" t="str">
        <f>IF(Table_Styles[[#This Row],[Colour]]&lt;&gt;"",Table_Styles[[#This Row],[Colour]],IF(Table_Styles[[#This Row],[Colour Default]]&lt;&gt;"",Table_Styles[[#This Row],[Colour Default]],""))</f>
        <v>#FFFFFF</v>
      </c>
      <c r="P103" s="34"/>
      <c r="Q103" s="34"/>
      <c r="R103" s="15" t="str">
        <f>IF(Table_Styles[[#This Row],[Background]]&lt;&gt;"",Table_Styles[[#This Row],[Background]],IF(Table_Styles[[#This Row],[Background Default]]&lt;&gt;"",Table_Styles[[#This Row],[Background Default]],""))</f>
        <v/>
      </c>
      <c r="S103" s="34"/>
      <c r="T103" s="34"/>
      <c r="U103" s="15" t="str">
        <f>IF(Table_Styles[[#This Row],[Border]]&lt;&gt;"",Table_Styles[[#This Row],[Border]],IF(Table_Styles[[#This Row],[Border Default]]&lt;&gt;"",Table_Styles[[#This Row],[Border Default]],""))</f>
        <v/>
      </c>
      <c r="V103" s="34"/>
      <c r="W103" s="34"/>
      <c r="X103" s="15" t="str">
        <f>IF(Table_Styles[[#This Row],[Border Radius]]&lt;&gt;"",Table_Styles[[#This Row],[Border Radius]],IF(Table_Styles[[#This Row],[Border Radius Default]]&lt;&gt;"",Table_Styles[[#This Row],[Border Radius Default]],""))</f>
        <v/>
      </c>
      <c r="Y103" s="34"/>
      <c r="Z103" s="34"/>
      <c r="AA103" s="15" t="str">
        <f>IF(Table_Styles[[#This Row],[MT]]&lt;&gt;"",Table_Styles[[#This Row],[MT]],IF(Table_Styles[[#This Row],[MT Default]]&lt;&gt;"",Table_Styles[[#This Row],[MT Default]],""))</f>
        <v/>
      </c>
      <c r="AB103" s="34"/>
      <c r="AC103" s="34"/>
      <c r="AD103" s="15" t="str">
        <f>IF(Table_Styles[[#This Row],[MR]]&lt;&gt;"",Table_Styles[[#This Row],[MR]],IF(Table_Styles[[#This Row],[MR Default]]&lt;&gt;"",Table_Styles[[#This Row],[MR Default]],""))</f>
        <v/>
      </c>
      <c r="AE103" s="34"/>
      <c r="AF103" s="34"/>
      <c r="AG103" s="15" t="str">
        <f>IF(Table_Styles[[#This Row],[MB]]&lt;&gt;"",Table_Styles[[#This Row],[MB]],IF(Table_Styles[[#This Row],[MB Default]]&lt;&gt;"",Table_Styles[[#This Row],[MB Default]],""))</f>
        <v/>
      </c>
      <c r="AH103" s="87" t="s">
        <v>703</v>
      </c>
      <c r="AI103" s="36" t="s">
        <v>704</v>
      </c>
      <c r="AJ103" s="15" t="str">
        <f>IF(Table_Styles[[#This Row],[ML]]&lt;&gt;"",Table_Styles[[#This Row],[ML]],IF(Table_Styles[[#This Row],[ML Default]]&lt;&gt;"",Table_Styles[[#This Row],[ML Default]],""))</f>
        <v>-10px</v>
      </c>
      <c r="AK103" s="34"/>
      <c r="AL103" s="34"/>
      <c r="AM103" s="15" t="str">
        <f>IF(Table_Styles[[#This Row],[PT]]&lt;&gt;"",Table_Styles[[#This Row],[PT]],IF(Table_Styles[[#This Row],[PT Default]]&lt;&gt;"",Table_Styles[[#This Row],[PT Default]],""))</f>
        <v/>
      </c>
      <c r="AN103" s="34"/>
      <c r="AO103" s="34"/>
      <c r="AP103" s="15" t="str">
        <f>IF(Table_Styles[[#This Row],[PR]]&lt;&gt;"",Table_Styles[[#This Row],[PR]],IF(Table_Styles[[#This Row],[PR Default]]&lt;&gt;"",Table_Styles[[#This Row],[PR Default]],""))</f>
        <v/>
      </c>
      <c r="AQ103" s="34"/>
      <c r="AR103" s="34"/>
      <c r="AS103" s="15" t="str">
        <f>IF(Table_Styles[[#This Row],[PB]]&lt;&gt;"",Table_Styles[[#This Row],[PB]],IF(Table_Styles[[#This Row],[PB Default]]&lt;&gt;"",Table_Styles[[#This Row],[PB Default]],""))</f>
        <v/>
      </c>
      <c r="AT103" s="34"/>
      <c r="AU103" s="34"/>
      <c r="AV103" s="15" t="str">
        <f>IF(Table_Styles[[#This Row],[PL]]&lt;&gt;"",Table_Styles[[#This Row],[PL]],IF(Table_Styles[[#This Row],[PL Default]]&lt;&gt;"",Table_Styles[[#This Row],[PL Default]],""))</f>
        <v/>
      </c>
      <c r="AW103" s="34"/>
      <c r="AX103" s="34"/>
      <c r="AY103" s="15" t="str">
        <f>IF(Table_Styles[[#This Row],[BT]]&lt;&gt;"",Table_Styles[[#This Row],[BT]],IF(Table_Styles[[#This Row],[BT Default]]&lt;&gt;"",Table_Styles[[#This Row],[BT Default]],""))</f>
        <v/>
      </c>
      <c r="AZ103" s="34"/>
      <c r="BA103" s="34"/>
      <c r="BB103" s="15" t="str">
        <f>IF(Table_Styles[[#This Row],[BR]]&lt;&gt;"",Table_Styles[[#This Row],[BR]],IF(Table_Styles[[#This Row],[BR Default]]&lt;&gt;"",Table_Styles[[#This Row],[BR Default]],""))</f>
        <v/>
      </c>
      <c r="BC103" s="34"/>
      <c r="BD103" s="34"/>
      <c r="BE103" s="15" t="str">
        <f>IF(Table_Styles[[#This Row],[BB]]&lt;&gt;"",Table_Styles[[#This Row],[BB]],IF(Table_Styles[[#This Row],[BB Default]]&lt;&gt;"",Table_Styles[[#This Row],[BB Default]],""))</f>
        <v/>
      </c>
      <c r="BF103" s="34"/>
      <c r="BG103" s="34"/>
      <c r="BH103" s="15" t="str">
        <f>IF(Table_Styles[[#This Row],[BL]]&lt;&gt;"",Table_Styles[[#This Row],[BL]],IF(Table_Styles[[#This Row],[BL Default]]&lt;&gt;"",Table_Styles[[#This Row],[BL Default]],""))</f>
        <v/>
      </c>
      <c r="BI103" s="34"/>
      <c r="BJ103" s="34"/>
      <c r="BK103" s="15" t="str">
        <f>IF(Table_Styles[[#This Row],[Width]]&lt;&gt;"",Table_Styles[[#This Row],[Width]],IF(Table_Styles[[#This Row],[Width Default]]&lt;&gt;"",Table_Styles[[#This Row],[Width Default]],""))</f>
        <v/>
      </c>
      <c r="BL103" s="34"/>
      <c r="BM103" s="34"/>
      <c r="BN103" s="15" t="str">
        <f>IF(Table_Styles[[#This Row],[Height]]&lt;&gt;"",Table_Styles[[#This Row],[Height]],IF(Table_Styles[[#This Row],[Height Default]]&lt;&gt;"",Table_Styles[[#This Row],[Height Default]],""))</f>
        <v/>
      </c>
      <c r="BO103" s="15"/>
      <c r="BP103" s="15"/>
      <c r="BQ103" s="15" t="str">
        <f>IF(Table_Styles[[#This Row],[Top]]&lt;&gt;"",Table_Styles[[#This Row],[Top]],IF(Table_Styles[[#This Row],[Top Default]]&lt;&gt;"",Table_Styles[[#This Row],[Top Default]],""))</f>
        <v/>
      </c>
      <c r="BR103" s="15"/>
      <c r="BS103" s="15"/>
      <c r="BT103" s="15" t="str">
        <f>IF(Table_Styles[[#This Row],[Right]]&lt;&gt;"",Table_Styles[[#This Row],[Right]],IF(Table_Styles[[#This Row],[Right Default]]&lt;&gt;"",Table_Styles[[#This Row],[Right Default]],""))</f>
        <v/>
      </c>
      <c r="BU103" s="15"/>
      <c r="BV103" s="15"/>
      <c r="BW103" s="15" t="str">
        <f>IF(Table_Styles[[#This Row],[Bottom]]&lt;&gt;"",Table_Styles[[#This Row],[Bottom]],IF(Table_Styles[[#This Row],[Bottom Default]]&lt;&gt;"",Table_Styles[[#This Row],[Bottom Default]],""))</f>
        <v/>
      </c>
      <c r="BX103" s="15"/>
      <c r="BY103" s="15"/>
      <c r="BZ103" s="15" t="str">
        <f>IF(Table_Styles[[#This Row],[Left]]&lt;&gt;"",Table_Styles[[#This Row],[Left]],IF(Table_Styles[[#This Row],[Left Default]]&lt;&gt;"",Table_Styles[[#This Row],[Left Default]],""))</f>
        <v/>
      </c>
      <c r="CA103" s="34"/>
      <c r="CB103" s="17" t="str">
        <f>IF(AND(Table_Styles[[#This Row],[Selector]]&lt;&gt;"",Table_Styles[[#This Row],[Font Family Used]]&lt;&gt;"",Table_Styles[[#This Row],[Font Weight Used]]&lt;&gt;""),Table_Styles[[#This Row],[Font Family Used]]&amp;" "&amp;Table_Styles[[#This Row],[Font Weight Used]],"")</f>
        <v>Arvo 700</v>
      </c>
      <c r="CC103" s="17" t="str">
        <f ca="1">IF(AND(Table_Styles[[#This Row],[Selector]],COUNTIF(OFFSET(CC:CC,0,0,ROW()-1,1),"="&amp;Table_Styles[[#This Row],[Font]])=0),Table_Styles[[#This Row],[Font]],"")</f>
        <v/>
      </c>
      <c r="CD103" s="17" t="str">
        <f ca="1">IF(Table_Styles[[#This Row],[Unique Font]]&lt;&gt;"",
"{""fontFamily"":"""&amp;Table_Styles[[#This Row],[Font Family Used]]&amp;""",""fontWeight"":"&amp;Table_Styles[[#This Row],[Font Weight Used]]&amp;"}","")</f>
        <v/>
      </c>
      <c r="CE10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700;color: #FFFFFF;margin-left: -10px</v>
      </c>
      <c r="CF103" s="17" t="str">
        <f>IF(AND(Table_Styles[[#This Row],[Selector]]&lt;&gt;"", Table_Styles[[#This Row],[Config Properties]]&lt;&gt;""),
Table_Styles[[#This Row],[Selector]]&amp;" { "&amp;Table_Styles[[#This Row],[Config Properties]]&amp;" }","")</f>
        <v>#sidebar .body .price .cents { font-family: 'Arvo';font-size: 15px;font-weight: 700;color: #FFFFFF;margin-left: -10px }</v>
      </c>
      <c r="CG103" s="17" t="str">
        <f xml:space="preserve">
SUBSTITUTE(SUBSTITUTE(SUBSTITUTE(SUBSTITUTE(SUBSTITUTE(SUBSTITUTE(SUBSTITUTE(SUBSTITUTE(Table_Styles[[#This Row],[Config]],
" {","{"),
"{ ","{"),
" }","}"),
"} ","}"),
" ,",","),
", ",","),
" :",":"),
": ",":")</f>
        <v>#sidebar .body .price .cents{font-family:'Arvo';font-size:15px;font-weight:700;color:#FFFFFF;margin-left:-10px}</v>
      </c>
    </row>
    <row r="104" spans="2:85" ht="21" customHeight="1">
      <c r="B104" s="17" t="s">
        <v>705</v>
      </c>
      <c r="C104" s="37" t="s">
        <v>706</v>
      </c>
      <c r="D104" s="34"/>
      <c r="E104" s="34"/>
      <c r="F104" s="15" t="str">
        <f>IF(Table_Styles[[#This Row],[Font Family]]&lt;&gt;"",Table_Styles[[#This Row],[Font Family]],IF(Table_Styles[[#This Row],[Font Family Default]]&lt;&gt;"",Table_Styles[[#This Row],[Font Family Default]],""))</f>
        <v/>
      </c>
      <c r="G104" s="34"/>
      <c r="H104" s="34"/>
      <c r="I104" s="15" t="str">
        <f>IF(Table_Styles[[#This Row],[Font Size]]&lt;&gt;"",Table_Styles[[#This Row],[Font Size]],IF(Table_Styles[[#This Row],[Font Size Default]]&lt;&gt;"",Table_Styles[[#This Row],[Font Size Default]],""))</f>
        <v/>
      </c>
      <c r="J104" s="34"/>
      <c r="K104" s="34"/>
      <c r="L104" s="15" t="str">
        <f>IF(Table_Styles[[#This Row],[Font Weight]]&lt;&gt;"",Table_Styles[[#This Row],[Font Weight]],IF(Table_Styles[[#This Row],[Font Weight Default]]&lt;&gt;"",Table_Styles[[#This Row],[Font Weight Default]],""))</f>
        <v/>
      </c>
      <c r="M104" s="15"/>
      <c r="N104" s="34" t="str">
        <f>Colour_Background_1</f>
        <v>#FFFFFF</v>
      </c>
      <c r="O104" s="15" t="str">
        <f>IF(Table_Styles[[#This Row],[Colour]]&lt;&gt;"",Table_Styles[[#This Row],[Colour]],IF(Table_Styles[[#This Row],[Colour Default]]&lt;&gt;"",Table_Styles[[#This Row],[Colour Default]],""))</f>
        <v>#FFFFFF</v>
      </c>
      <c r="P104" s="34"/>
      <c r="Q104" s="34"/>
      <c r="R104" s="15" t="str">
        <f>IF(Table_Styles[[#This Row],[Background]]&lt;&gt;"",Table_Styles[[#This Row],[Background]],IF(Table_Styles[[#This Row],[Background Default]]&lt;&gt;"",Table_Styles[[#This Row],[Background Default]],""))</f>
        <v/>
      </c>
      <c r="S104" s="34"/>
      <c r="T104" s="34"/>
      <c r="U104" s="15" t="str">
        <f>IF(Table_Styles[[#This Row],[Border]]&lt;&gt;"",Table_Styles[[#This Row],[Border]],IF(Table_Styles[[#This Row],[Border Default]]&lt;&gt;"",Table_Styles[[#This Row],[Border Default]],""))</f>
        <v/>
      </c>
      <c r="V104" s="34"/>
      <c r="W104" s="34"/>
      <c r="X104" s="15" t="str">
        <f>IF(Table_Styles[[#This Row],[Border Radius]]&lt;&gt;"",Table_Styles[[#This Row],[Border Radius]],IF(Table_Styles[[#This Row],[Border Radius Default]]&lt;&gt;"",Table_Styles[[#This Row],[Border Radius Default]],""))</f>
        <v/>
      </c>
      <c r="Y104" s="34"/>
      <c r="Z104" s="36" t="s">
        <v>510</v>
      </c>
      <c r="AA104" s="15" t="str">
        <f>IF(Table_Styles[[#This Row],[MT]]&lt;&gt;"",Table_Styles[[#This Row],[MT]],IF(Table_Styles[[#This Row],[MT Default]]&lt;&gt;"",Table_Styles[[#This Row],[MT Default]],""))</f>
        <v>15px</v>
      </c>
      <c r="AB104" s="34"/>
      <c r="AC104" s="34"/>
      <c r="AD104" s="15" t="str">
        <f>IF(Table_Styles[[#This Row],[MR]]&lt;&gt;"",Table_Styles[[#This Row],[MR]],IF(Table_Styles[[#This Row],[MR Default]]&lt;&gt;"",Table_Styles[[#This Row],[MR Default]],""))</f>
        <v/>
      </c>
      <c r="AE104" s="34"/>
      <c r="AF104" s="34"/>
      <c r="AG104" s="15" t="str">
        <f>IF(Table_Styles[[#This Row],[MB]]&lt;&gt;"",Table_Styles[[#This Row],[MB]],IF(Table_Styles[[#This Row],[MB Default]]&lt;&gt;"",Table_Styles[[#This Row],[MB Default]],""))</f>
        <v/>
      </c>
      <c r="AH104" s="34"/>
      <c r="AI104" s="34"/>
      <c r="AJ104" s="15" t="str">
        <f>IF(Table_Styles[[#This Row],[ML]]&lt;&gt;"",Table_Styles[[#This Row],[ML]],IF(Table_Styles[[#This Row],[ML Default]]&lt;&gt;"",Table_Styles[[#This Row],[ML Default]],""))</f>
        <v/>
      </c>
      <c r="AK104" s="34"/>
      <c r="AL104" s="34"/>
      <c r="AM104" s="15" t="str">
        <f>IF(Table_Styles[[#This Row],[PT]]&lt;&gt;"",Table_Styles[[#This Row],[PT]],IF(Table_Styles[[#This Row],[PT Default]]&lt;&gt;"",Table_Styles[[#This Row],[PT Default]],""))</f>
        <v/>
      </c>
      <c r="AN104" s="34"/>
      <c r="AO104" s="34"/>
      <c r="AP104" s="15" t="str">
        <f>IF(Table_Styles[[#This Row],[PR]]&lt;&gt;"",Table_Styles[[#This Row],[PR]],IF(Table_Styles[[#This Row],[PR Default]]&lt;&gt;"",Table_Styles[[#This Row],[PR Default]],""))</f>
        <v/>
      </c>
      <c r="AQ104" s="34"/>
      <c r="AR104" s="34"/>
      <c r="AS104" s="15" t="str">
        <f>IF(Table_Styles[[#This Row],[PB]]&lt;&gt;"",Table_Styles[[#This Row],[PB]],IF(Table_Styles[[#This Row],[PB Default]]&lt;&gt;"",Table_Styles[[#This Row],[PB Default]],""))</f>
        <v/>
      </c>
      <c r="AT104" s="34"/>
      <c r="AU104" s="34"/>
      <c r="AV104" s="15" t="str">
        <f>IF(Table_Styles[[#This Row],[PL]]&lt;&gt;"",Table_Styles[[#This Row],[PL]],IF(Table_Styles[[#This Row],[PL Default]]&lt;&gt;"",Table_Styles[[#This Row],[PL Default]],""))</f>
        <v/>
      </c>
      <c r="AW104" s="34"/>
      <c r="AX104" s="34"/>
      <c r="AY104" s="15" t="str">
        <f>IF(Table_Styles[[#This Row],[BT]]&lt;&gt;"",Table_Styles[[#This Row],[BT]],IF(Table_Styles[[#This Row],[BT Default]]&lt;&gt;"",Table_Styles[[#This Row],[BT Default]],""))</f>
        <v/>
      </c>
      <c r="AZ104" s="34"/>
      <c r="BA104" s="34"/>
      <c r="BB104" s="15" t="str">
        <f>IF(Table_Styles[[#This Row],[BR]]&lt;&gt;"",Table_Styles[[#This Row],[BR]],IF(Table_Styles[[#This Row],[BR Default]]&lt;&gt;"",Table_Styles[[#This Row],[BR Default]],""))</f>
        <v/>
      </c>
      <c r="BC104" s="34"/>
      <c r="BD104" s="34"/>
      <c r="BE104" s="15" t="str">
        <f>IF(Table_Styles[[#This Row],[BB]]&lt;&gt;"",Table_Styles[[#This Row],[BB]],IF(Table_Styles[[#This Row],[BB Default]]&lt;&gt;"",Table_Styles[[#This Row],[BB Default]],""))</f>
        <v/>
      </c>
      <c r="BF104" s="34"/>
      <c r="BG104" s="34"/>
      <c r="BH104" s="15" t="str">
        <f>IF(Table_Styles[[#This Row],[BL]]&lt;&gt;"",Table_Styles[[#This Row],[BL]],IF(Table_Styles[[#This Row],[BL Default]]&lt;&gt;"",Table_Styles[[#This Row],[BL Default]],""))</f>
        <v/>
      </c>
      <c r="BI104" s="34"/>
      <c r="BJ104" s="34"/>
      <c r="BK104" s="15" t="str">
        <f>IF(Table_Styles[[#This Row],[Width]]&lt;&gt;"",Table_Styles[[#This Row],[Width]],IF(Table_Styles[[#This Row],[Width Default]]&lt;&gt;"",Table_Styles[[#This Row],[Width Default]],""))</f>
        <v/>
      </c>
      <c r="BL104" s="34"/>
      <c r="BM104" s="34"/>
      <c r="BN104" s="15" t="str">
        <f>IF(Table_Styles[[#This Row],[Height]]&lt;&gt;"",Table_Styles[[#This Row],[Height]],IF(Table_Styles[[#This Row],[Height Default]]&lt;&gt;"",Table_Styles[[#This Row],[Height Default]],""))</f>
        <v/>
      </c>
      <c r="BO104" s="15"/>
      <c r="BP104" s="15"/>
      <c r="BQ104" s="15" t="str">
        <f>IF(Table_Styles[[#This Row],[Top]]&lt;&gt;"",Table_Styles[[#This Row],[Top]],IF(Table_Styles[[#This Row],[Top Default]]&lt;&gt;"",Table_Styles[[#This Row],[Top Default]],""))</f>
        <v/>
      </c>
      <c r="BR104" s="15"/>
      <c r="BS104" s="15"/>
      <c r="BT104" s="15" t="str">
        <f>IF(Table_Styles[[#This Row],[Right]]&lt;&gt;"",Table_Styles[[#This Row],[Right]],IF(Table_Styles[[#This Row],[Right Default]]&lt;&gt;"",Table_Styles[[#This Row],[Right Default]],""))</f>
        <v/>
      </c>
      <c r="BU104" s="15"/>
      <c r="BV104" s="15"/>
      <c r="BW104" s="15" t="str">
        <f>IF(Table_Styles[[#This Row],[Bottom]]&lt;&gt;"",Table_Styles[[#This Row],[Bottom]],IF(Table_Styles[[#This Row],[Bottom Default]]&lt;&gt;"",Table_Styles[[#This Row],[Bottom Default]],""))</f>
        <v/>
      </c>
      <c r="BX104" s="15"/>
      <c r="BY104" s="15"/>
      <c r="BZ104" s="15" t="str">
        <f>IF(Table_Styles[[#This Row],[Left]]&lt;&gt;"",Table_Styles[[#This Row],[Left]],IF(Table_Styles[[#This Row],[Left Default]]&lt;&gt;"",Table_Styles[[#This Row],[Left Default]],""))</f>
        <v/>
      </c>
      <c r="CA104" s="34"/>
      <c r="CB104" s="17" t="str">
        <f>IF(AND(Table_Styles[[#This Row],[Selector]]&lt;&gt;"",Table_Styles[[#This Row],[Font Family Used]]&lt;&gt;"",Table_Styles[[#This Row],[Font Weight Used]]&lt;&gt;""),Table_Styles[[#This Row],[Font Family Used]]&amp;" "&amp;Table_Styles[[#This Row],[Font Weight Used]],"")</f>
        <v/>
      </c>
      <c r="CC104" s="17" t="str">
        <f ca="1">IF(AND(Table_Styles[[#This Row],[Selector]],COUNTIF(OFFSET(CC:CC,0,0,ROW()-1,1),"="&amp;Table_Styles[[#This Row],[Font]])=0),Table_Styles[[#This Row],[Font]],"")</f>
        <v/>
      </c>
      <c r="CD104" s="17" t="str">
        <f ca="1">IF(Table_Styles[[#This Row],[Unique Font]]&lt;&gt;"",
"{""fontFamily"":"""&amp;Table_Styles[[#This Row],[Font Family Used]]&amp;""",""fontWeight"":"&amp;Table_Styles[[#This Row],[Font Weight Used]]&amp;"}","")</f>
        <v/>
      </c>
      <c r="CE10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#FFFFFF;margin-top: 15px</v>
      </c>
      <c r="CF104" s="17" t="str">
        <f>IF(AND(Table_Styles[[#This Row],[Selector]]&lt;&gt;"", Table_Styles[[#This Row],[Config Properties]]&lt;&gt;""),
Table_Styles[[#This Row],[Selector]]&amp;" { "&amp;Table_Styles[[#This Row],[Config Properties]]&amp;" }","")</f>
        <v>#sidebar .loader { color: #FFFFFF;margin-top: 15px }</v>
      </c>
      <c r="CG104" s="17" t="str">
        <f xml:space="preserve">
SUBSTITUTE(SUBSTITUTE(SUBSTITUTE(SUBSTITUTE(SUBSTITUTE(SUBSTITUTE(SUBSTITUTE(SUBSTITUTE(Table_Styles[[#This Row],[Config]],
" {","{"),
"{ ","{"),
" }","}"),
"} ","}"),
" ,",","),
", ",","),
" :",":"),
": ",":")</f>
        <v>#sidebar .loader{color:#FFFFFF;margin-top:15px}</v>
      </c>
    </row>
    <row r="105" spans="2:85" ht="21" customHeight="1">
      <c r="B105" s="37" t="s">
        <v>707</v>
      </c>
      <c r="C105" s="37" t="s">
        <v>708</v>
      </c>
      <c r="D105" s="34"/>
      <c r="E105" s="34" t="str">
        <f>Settings_Styling_Font_Labels</f>
        <v>Arvo</v>
      </c>
      <c r="F105" s="15" t="str">
        <f>IF(Table_Styles[[#This Row],[Font Family]]&lt;&gt;"",Table_Styles[[#This Row],[Font Family]],IF(Table_Styles[[#This Row],[Font Family Default]]&lt;&gt;"",Table_Styles[[#This Row],[Font Family Default]],""))</f>
        <v>Arvo</v>
      </c>
      <c r="G105" s="34"/>
      <c r="H105" s="36" t="s">
        <v>551</v>
      </c>
      <c r="I105" s="15" t="str">
        <f>IF(Table_Styles[[#This Row],[Font Size]]&lt;&gt;"",Table_Styles[[#This Row],[Font Size]],IF(Table_Styles[[#This Row],[Font Size Default]]&lt;&gt;"",Table_Styles[[#This Row],[Font Size Default]],""))</f>
        <v>13px</v>
      </c>
      <c r="J105" s="34"/>
      <c r="K105" s="34">
        <f>Settings_Styling_Font_Weight_Labels</f>
        <v>700</v>
      </c>
      <c r="L105" s="15">
        <f>IF(Table_Styles[[#This Row],[Font Weight]]&lt;&gt;"",Table_Styles[[#This Row],[Font Weight]],IF(Table_Styles[[#This Row],[Font Weight Default]]&lt;&gt;"",Table_Styles[[#This Row],[Font Weight Default]],""))</f>
        <v>700</v>
      </c>
      <c r="M105" s="15"/>
      <c r="N105" s="34" t="str">
        <f>Colour_Background_1</f>
        <v>#FFFFFF</v>
      </c>
      <c r="O105" s="15" t="str">
        <f>IF(Table_Styles[[#This Row],[Colour]]&lt;&gt;"",Table_Styles[[#This Row],[Colour]],IF(Table_Styles[[#This Row],[Colour Default]]&lt;&gt;"",Table_Styles[[#This Row],[Colour Default]],""))</f>
        <v>#FFFFFF</v>
      </c>
      <c r="P105" s="34"/>
      <c r="Q105" s="36" t="s">
        <v>554</v>
      </c>
      <c r="R105" s="15" t="str">
        <f>IF(Table_Styles[[#This Row],[Background]]&lt;&gt;"",Table_Styles[[#This Row],[Background]],IF(Table_Styles[[#This Row],[Background Default]]&lt;&gt;"",Table_Styles[[#This Row],[Background Default]],""))</f>
        <v>none</v>
      </c>
      <c r="S105" s="34"/>
      <c r="T105" s="34"/>
      <c r="U105" s="15" t="str">
        <f>IF(Table_Styles[[#This Row],[Border]]&lt;&gt;"",Table_Styles[[#This Row],[Border]],IF(Table_Styles[[#This Row],[Border Default]]&lt;&gt;"",Table_Styles[[#This Row],[Border Default]],""))</f>
        <v/>
      </c>
      <c r="V105" s="34"/>
      <c r="W105" s="34"/>
      <c r="X105" s="15" t="str">
        <f>IF(Table_Styles[[#This Row],[Border Radius]]&lt;&gt;"",Table_Styles[[#This Row],[Border Radius]],IF(Table_Styles[[#This Row],[Border Radius Default]]&lt;&gt;"",Table_Styles[[#This Row],[Border Radius Default]],""))</f>
        <v/>
      </c>
      <c r="Y105" s="34"/>
      <c r="Z105" s="36"/>
      <c r="AA105" s="15" t="str">
        <f>IF(Table_Styles[[#This Row],[MT]]&lt;&gt;"",Table_Styles[[#This Row],[MT]],IF(Table_Styles[[#This Row],[MT Default]]&lt;&gt;"",Table_Styles[[#This Row],[MT Default]],""))</f>
        <v/>
      </c>
      <c r="AB105" s="34"/>
      <c r="AC105" s="34"/>
      <c r="AD105" s="15" t="str">
        <f>IF(Table_Styles[[#This Row],[MR]]&lt;&gt;"",Table_Styles[[#This Row],[MR]],IF(Table_Styles[[#This Row],[MR Default]]&lt;&gt;"",Table_Styles[[#This Row],[MR Default]],""))</f>
        <v/>
      </c>
      <c r="AE105" s="34"/>
      <c r="AF105" s="34"/>
      <c r="AG105" s="15" t="str">
        <f>IF(Table_Styles[[#This Row],[MB]]&lt;&gt;"",Table_Styles[[#This Row],[MB]],IF(Table_Styles[[#This Row],[MB Default]]&lt;&gt;"",Table_Styles[[#This Row],[MB Default]],""))</f>
        <v/>
      </c>
      <c r="AH105" s="34"/>
      <c r="AI105" s="34"/>
      <c r="AJ105" s="15" t="str">
        <f>IF(Table_Styles[[#This Row],[ML]]&lt;&gt;"",Table_Styles[[#This Row],[ML]],IF(Table_Styles[[#This Row],[ML Default]]&lt;&gt;"",Table_Styles[[#This Row],[ML Default]],""))</f>
        <v/>
      </c>
      <c r="AK105" s="34"/>
      <c r="AL105" s="34" t="s">
        <v>627</v>
      </c>
      <c r="AM105" s="15" t="str">
        <f>IF(Table_Styles[[#This Row],[PT]]&lt;&gt;"",Table_Styles[[#This Row],[PT]],IF(Table_Styles[[#This Row],[PT Default]]&lt;&gt;"",Table_Styles[[#This Row],[PT Default]],""))</f>
        <v>4px</v>
      </c>
      <c r="AN105" s="34"/>
      <c r="AO105" s="34" t="s">
        <v>614</v>
      </c>
      <c r="AP105" s="15" t="str">
        <f>IF(Table_Styles[[#This Row],[PR]]&lt;&gt;"",Table_Styles[[#This Row],[PR]],IF(Table_Styles[[#This Row],[PR Default]]&lt;&gt;"",Table_Styles[[#This Row],[PR Default]],""))</f>
        <v>2px</v>
      </c>
      <c r="AQ105" s="34"/>
      <c r="AR105" s="34" t="s">
        <v>627</v>
      </c>
      <c r="AS105" s="15" t="str">
        <f>IF(Table_Styles[[#This Row],[PB]]&lt;&gt;"",Table_Styles[[#This Row],[PB]],IF(Table_Styles[[#This Row],[PB Default]]&lt;&gt;"",Table_Styles[[#This Row],[PB Default]],""))</f>
        <v>4px</v>
      </c>
      <c r="AT105" s="34"/>
      <c r="AU105" s="34" t="s">
        <v>614</v>
      </c>
      <c r="AV105" s="15" t="str">
        <f>IF(Table_Styles[[#This Row],[PL]]&lt;&gt;"",Table_Styles[[#This Row],[PL]],IF(Table_Styles[[#This Row],[PL Default]]&lt;&gt;"",Table_Styles[[#This Row],[PL Default]],""))</f>
        <v>2px</v>
      </c>
      <c r="AW105" s="34"/>
      <c r="AX105" s="34"/>
      <c r="AY105" s="15" t="str">
        <f>IF(Table_Styles[[#This Row],[BT]]&lt;&gt;"",Table_Styles[[#This Row],[BT]],IF(Table_Styles[[#This Row],[BT Default]]&lt;&gt;"",Table_Styles[[#This Row],[BT Default]],""))</f>
        <v/>
      </c>
      <c r="AZ105" s="34"/>
      <c r="BA105" s="34"/>
      <c r="BB105" s="15" t="str">
        <f>IF(Table_Styles[[#This Row],[BR]]&lt;&gt;"",Table_Styles[[#This Row],[BR]],IF(Table_Styles[[#This Row],[BR Default]]&lt;&gt;"",Table_Styles[[#This Row],[BR Default]],""))</f>
        <v/>
      </c>
      <c r="BC105" s="34"/>
      <c r="BD105" s="34"/>
      <c r="BE105" s="15" t="str">
        <f>IF(Table_Styles[[#This Row],[BB]]&lt;&gt;"",Table_Styles[[#This Row],[BB]],IF(Table_Styles[[#This Row],[BB Default]]&lt;&gt;"",Table_Styles[[#This Row],[BB Default]],""))</f>
        <v/>
      </c>
      <c r="BF105" s="34"/>
      <c r="BG105" s="34"/>
      <c r="BH105" s="15" t="str">
        <f>IF(Table_Styles[[#This Row],[BL]]&lt;&gt;"",Table_Styles[[#This Row],[BL]],IF(Table_Styles[[#This Row],[BL Default]]&lt;&gt;"",Table_Styles[[#This Row],[BL Default]],""))</f>
        <v/>
      </c>
      <c r="BI105" s="34"/>
      <c r="BJ105" s="34"/>
      <c r="BK105" s="15" t="str">
        <f>IF(Table_Styles[[#This Row],[Width]]&lt;&gt;"",Table_Styles[[#This Row],[Width]],IF(Table_Styles[[#This Row],[Width Default]]&lt;&gt;"",Table_Styles[[#This Row],[Width Default]],""))</f>
        <v/>
      </c>
      <c r="BL105" s="34"/>
      <c r="BM105" s="34"/>
      <c r="BN105" s="15" t="str">
        <f>IF(Table_Styles[[#This Row],[Height]]&lt;&gt;"",Table_Styles[[#This Row],[Height]],IF(Table_Styles[[#This Row],[Height Default]]&lt;&gt;"",Table_Styles[[#This Row],[Height Default]],""))</f>
        <v/>
      </c>
      <c r="BO105" s="15"/>
      <c r="BP105" s="15"/>
      <c r="BQ105" s="15" t="str">
        <f>IF(Table_Styles[[#This Row],[Top]]&lt;&gt;"",Table_Styles[[#This Row],[Top]],IF(Table_Styles[[#This Row],[Top Default]]&lt;&gt;"",Table_Styles[[#This Row],[Top Default]],""))</f>
        <v/>
      </c>
      <c r="BR105" s="15"/>
      <c r="BS105" s="15"/>
      <c r="BT105" s="15" t="str">
        <f>IF(Table_Styles[[#This Row],[Right]]&lt;&gt;"",Table_Styles[[#This Row],[Right]],IF(Table_Styles[[#This Row],[Right Default]]&lt;&gt;"",Table_Styles[[#This Row],[Right Default]],""))</f>
        <v/>
      </c>
      <c r="BU105" s="15"/>
      <c r="BV105" s="15"/>
      <c r="BW105" s="15" t="str">
        <f>IF(Table_Styles[[#This Row],[Bottom]]&lt;&gt;"",Table_Styles[[#This Row],[Bottom]],IF(Table_Styles[[#This Row],[Bottom Default]]&lt;&gt;"",Table_Styles[[#This Row],[Bottom Default]],""))</f>
        <v/>
      </c>
      <c r="BX105" s="15"/>
      <c r="BY105" s="15"/>
      <c r="BZ105" s="15" t="str">
        <f>IF(Table_Styles[[#This Row],[Left]]&lt;&gt;"",Table_Styles[[#This Row],[Left]],IF(Table_Styles[[#This Row],[Left Default]]&lt;&gt;"",Table_Styles[[#This Row],[Left Default]],""))</f>
        <v/>
      </c>
      <c r="CA105" s="34"/>
      <c r="CB105" s="17" t="str">
        <f>IF(AND(Table_Styles[[#This Row],[Selector]]&lt;&gt;"",Table_Styles[[#This Row],[Font Family Used]]&lt;&gt;"",Table_Styles[[#This Row],[Font Weight Used]]&lt;&gt;""),Table_Styles[[#This Row],[Font Family Used]]&amp;" "&amp;Table_Styles[[#This Row],[Font Weight Used]],"")</f>
        <v>Arvo 700</v>
      </c>
      <c r="CC105" s="17" t="str">
        <f ca="1">IF(AND(Table_Styles[[#This Row],[Selector]],COUNTIF(OFFSET(CC:CC,0,0,ROW()-1,1),"="&amp;Table_Styles[[#This Row],[Font]])=0),Table_Styles[[#This Row],[Font]],"")</f>
        <v/>
      </c>
      <c r="CD105" s="17" t="str">
        <f ca="1">IF(Table_Styles[[#This Row],[Unique Font]]&lt;&gt;"",
"{""fontFamily"":"""&amp;Table_Styles[[#This Row],[Font Family Used]]&amp;""",""fontWeight"":"&amp;Table_Styles[[#This Row],[Font Weight Used]]&amp;"}","")</f>
        <v/>
      </c>
      <c r="CE10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700;color: #FFFFFF;background: none;padding-top: 4px;padding-right: 2px;padding-bottom: 4px;padding-left: 2px</v>
      </c>
      <c r="CF105" s="17" t="str">
        <f>IF(AND(Table_Styles[[#This Row],[Selector]]&lt;&gt;"", Table_Styles[[#This Row],[Config Properties]]&lt;&gt;""),
Table_Styles[[#This Row],[Selector]]&amp;" { "&amp;Table_Styles[[#This Row],[Config Properties]]&amp;" }","")</f>
        <v>#sidebar buttons-field label.btn { font-family: 'Arvo';font-size: 13px;font-weight: 700;color: #FFFFFF;background: none;padding-top: 4px;padding-right: 2px;padding-bottom: 4px;padding-left: 2px }</v>
      </c>
      <c r="CG105" s="17" t="str">
        <f xml:space="preserve">
SUBSTITUTE(SUBSTITUTE(SUBSTITUTE(SUBSTITUTE(SUBSTITUTE(SUBSTITUTE(SUBSTITUTE(SUBSTITUTE(Table_Styles[[#This Row],[Config]],
" {","{"),
"{ ","{"),
" }","}"),
"} ","}"),
" ,",","),
", ",","),
" :",":"),
": ",":")</f>
        <v>#sidebar buttons-field label.btn{font-family:'Arvo';font-size:13px;font-weight:700;color:#FFFFFF;background:none;padding-top:4px;padding-right:2px;padding-bottom:4px;padding-left:2px}</v>
      </c>
    </row>
    <row r="106" spans="2:85" ht="21" customHeight="1">
      <c r="B106" s="37" t="s">
        <v>709</v>
      </c>
      <c r="C106" s="37" t="s">
        <v>710</v>
      </c>
      <c r="D106" s="34"/>
      <c r="E106" s="34"/>
      <c r="F106" s="15" t="str">
        <f>IF(Table_Styles[[#This Row],[Font Family]]&lt;&gt;"",Table_Styles[[#This Row],[Font Family]],IF(Table_Styles[[#This Row],[Font Family Default]]&lt;&gt;"",Table_Styles[[#This Row],[Font Family Default]],""))</f>
        <v/>
      </c>
      <c r="G106" s="34"/>
      <c r="H106" s="34"/>
      <c r="I106" s="15" t="str">
        <f>IF(Table_Styles[[#This Row],[Font Size]]&lt;&gt;"",Table_Styles[[#This Row],[Font Size]],IF(Table_Styles[[#This Row],[Font Size Default]]&lt;&gt;"",Table_Styles[[#This Row],[Font Size Default]],""))</f>
        <v/>
      </c>
      <c r="J106" s="34"/>
      <c r="K106" s="34"/>
      <c r="L106" s="15"/>
      <c r="M106" s="34"/>
      <c r="N106" s="34" t="str">
        <f>Colour_Background_1</f>
        <v>#FFFFFF</v>
      </c>
      <c r="O106" s="15" t="str">
        <f>IF(Table_Styles[[#This Row],[Colour]]&lt;&gt;"",Table_Styles[[#This Row],[Colour]],IF(Table_Styles[[#This Row],[Colour Default]]&lt;&gt;"",Table_Styles[[#This Row],[Colour Default]],""))</f>
        <v>#FFFFFF</v>
      </c>
      <c r="P106" s="34"/>
      <c r="Q106" s="34" t="str">
        <f>Colour_Accent_1</f>
        <v>#006ac6</v>
      </c>
      <c r="R106" s="15" t="str">
        <f>IF(Table_Styles[[#This Row],[Background]]&lt;&gt;"",Table_Styles[[#This Row],[Background]],IF(Table_Styles[[#This Row],[Background Default]]&lt;&gt;"",Table_Styles[[#This Row],[Background Default]],""))</f>
        <v>#006ac6</v>
      </c>
      <c r="S106" s="34"/>
      <c r="T106" s="34"/>
      <c r="U106" s="15" t="str">
        <f>IF(Table_Styles[[#This Row],[Border]]&lt;&gt;"",Table_Styles[[#This Row],[Border]],IF(Table_Styles[[#This Row],[Border Default]]&lt;&gt;"",Table_Styles[[#This Row],[Border Default]],""))</f>
        <v/>
      </c>
      <c r="V106" s="34"/>
      <c r="W106" s="34"/>
      <c r="X106" s="15" t="str">
        <f>IF(Table_Styles[[#This Row],[Border Radius]]&lt;&gt;"",Table_Styles[[#This Row],[Border Radius]],IF(Table_Styles[[#This Row],[Border Radius Default]]&lt;&gt;"",Table_Styles[[#This Row],[Border Radius Default]],""))</f>
        <v/>
      </c>
      <c r="Y106" s="34"/>
      <c r="Z106" s="36"/>
      <c r="AA106" s="15" t="str">
        <f>IF(Table_Styles[[#This Row],[MT]]&lt;&gt;"",Table_Styles[[#This Row],[MT]],IF(Table_Styles[[#This Row],[MT Default]]&lt;&gt;"",Table_Styles[[#This Row],[MT Default]],""))</f>
        <v/>
      </c>
      <c r="AB106" s="34"/>
      <c r="AC106" s="34"/>
      <c r="AD106" s="15" t="str">
        <f>IF(Table_Styles[[#This Row],[MR]]&lt;&gt;"",Table_Styles[[#This Row],[MR]],IF(Table_Styles[[#This Row],[MR Default]]&lt;&gt;"",Table_Styles[[#This Row],[MR Default]],""))</f>
        <v/>
      </c>
      <c r="AE106" s="34"/>
      <c r="AF106" s="34"/>
      <c r="AG106" s="15" t="str">
        <f>IF(Table_Styles[[#This Row],[MB]]&lt;&gt;"",Table_Styles[[#This Row],[MB]],IF(Table_Styles[[#This Row],[MB Default]]&lt;&gt;"",Table_Styles[[#This Row],[MB Default]],""))</f>
        <v/>
      </c>
      <c r="AH106" s="34"/>
      <c r="AI106" s="34"/>
      <c r="AJ106" s="15" t="str">
        <f>IF(Table_Styles[[#This Row],[ML]]&lt;&gt;"",Table_Styles[[#This Row],[ML]],IF(Table_Styles[[#This Row],[ML Default]]&lt;&gt;"",Table_Styles[[#This Row],[ML Default]],""))</f>
        <v/>
      </c>
      <c r="AK106" s="34"/>
      <c r="AL106" s="34"/>
      <c r="AM106" s="15" t="str">
        <f>IF(Table_Styles[[#This Row],[PT]]&lt;&gt;"",Table_Styles[[#This Row],[PT]],IF(Table_Styles[[#This Row],[PT Default]]&lt;&gt;"",Table_Styles[[#This Row],[PT Default]],""))</f>
        <v/>
      </c>
      <c r="AN106" s="34"/>
      <c r="AO106" s="34" t="s">
        <v>649</v>
      </c>
      <c r="AP106" s="15" t="str">
        <f>IF(Table_Styles[[#This Row],[PR]]&lt;&gt;"",Table_Styles[[#This Row],[PR]],IF(Table_Styles[[#This Row],[PR Default]]&lt;&gt;"",Table_Styles[[#This Row],[PR Default]],""))</f>
        <v>8px</v>
      </c>
      <c r="AQ106" s="34"/>
      <c r="AR106" s="34"/>
      <c r="AS106" s="15" t="str">
        <f>IF(Table_Styles[[#This Row],[PB]]&lt;&gt;"",Table_Styles[[#This Row],[PB]],IF(Table_Styles[[#This Row],[PB Default]]&lt;&gt;"",Table_Styles[[#This Row],[PB Default]],""))</f>
        <v/>
      </c>
      <c r="AT106" s="34"/>
      <c r="AU106" s="34" t="s">
        <v>649</v>
      </c>
      <c r="AV106" s="15" t="str">
        <f>IF(Table_Styles[[#This Row],[PL]]&lt;&gt;"",Table_Styles[[#This Row],[PL]],IF(Table_Styles[[#This Row],[PL Default]]&lt;&gt;"",Table_Styles[[#This Row],[PL Default]],""))</f>
        <v>8px</v>
      </c>
      <c r="AW106" s="34"/>
      <c r="AX106" s="34"/>
      <c r="AY106" s="15" t="str">
        <f>IF(Table_Styles[[#This Row],[BT]]&lt;&gt;"",Table_Styles[[#This Row],[BT]],IF(Table_Styles[[#This Row],[BT Default]]&lt;&gt;"",Table_Styles[[#This Row],[BT Default]],""))</f>
        <v/>
      </c>
      <c r="AZ106" s="34"/>
      <c r="BA106" s="34"/>
      <c r="BB106" s="15" t="str">
        <f>IF(Table_Styles[[#This Row],[BR]]&lt;&gt;"",Table_Styles[[#This Row],[BR]],IF(Table_Styles[[#This Row],[BR Default]]&lt;&gt;"",Table_Styles[[#This Row],[BR Default]],""))</f>
        <v/>
      </c>
      <c r="BC106" s="34"/>
      <c r="BD106" s="34"/>
      <c r="BE106" s="15" t="str">
        <f>IF(Table_Styles[[#This Row],[BB]]&lt;&gt;"",Table_Styles[[#This Row],[BB]],IF(Table_Styles[[#This Row],[BB Default]]&lt;&gt;"",Table_Styles[[#This Row],[BB Default]],""))</f>
        <v/>
      </c>
      <c r="BF106" s="34"/>
      <c r="BG106" s="34"/>
      <c r="BH106" s="15" t="str">
        <f>IF(Table_Styles[[#This Row],[BL]]&lt;&gt;"",Table_Styles[[#This Row],[BL]],IF(Table_Styles[[#This Row],[BL Default]]&lt;&gt;"",Table_Styles[[#This Row],[BL Default]],""))</f>
        <v/>
      </c>
      <c r="BI106" s="34"/>
      <c r="BJ106" s="34"/>
      <c r="BK106" s="15" t="str">
        <f>IF(Table_Styles[[#This Row],[Width]]&lt;&gt;"",Table_Styles[[#This Row],[Width]],IF(Table_Styles[[#This Row],[Width Default]]&lt;&gt;"",Table_Styles[[#This Row],[Width Default]],""))</f>
        <v/>
      </c>
      <c r="BL106" s="34"/>
      <c r="BM106" s="34"/>
      <c r="BN106" s="15" t="str">
        <f>IF(Table_Styles[[#This Row],[Height]]&lt;&gt;"",Table_Styles[[#This Row],[Height]],IF(Table_Styles[[#This Row],[Height Default]]&lt;&gt;"",Table_Styles[[#This Row],[Height Default]],""))</f>
        <v/>
      </c>
      <c r="BO106" s="15"/>
      <c r="BP106" s="15"/>
      <c r="BQ106" s="15" t="str">
        <f>IF(Table_Styles[[#This Row],[Top]]&lt;&gt;"",Table_Styles[[#This Row],[Top]],IF(Table_Styles[[#This Row],[Top Default]]&lt;&gt;"",Table_Styles[[#This Row],[Top Default]],""))</f>
        <v/>
      </c>
      <c r="BR106" s="15"/>
      <c r="BS106" s="15"/>
      <c r="BT106" s="15" t="str">
        <f>IF(Table_Styles[[#This Row],[Right]]&lt;&gt;"",Table_Styles[[#This Row],[Right]],IF(Table_Styles[[#This Row],[Right Default]]&lt;&gt;"",Table_Styles[[#This Row],[Right Default]],""))</f>
        <v/>
      </c>
      <c r="BU106" s="15"/>
      <c r="BV106" s="15"/>
      <c r="BW106" s="15" t="str">
        <f>IF(Table_Styles[[#This Row],[Bottom]]&lt;&gt;"",Table_Styles[[#This Row],[Bottom]],IF(Table_Styles[[#This Row],[Bottom Default]]&lt;&gt;"",Table_Styles[[#This Row],[Bottom Default]],""))</f>
        <v/>
      </c>
      <c r="BX106" s="15"/>
      <c r="BY106" s="15"/>
      <c r="BZ106" s="15" t="str">
        <f>IF(Table_Styles[[#This Row],[Left]]&lt;&gt;"",Table_Styles[[#This Row],[Left]],IF(Table_Styles[[#This Row],[Left Default]]&lt;&gt;"",Table_Styles[[#This Row],[Left Default]],""))</f>
        <v/>
      </c>
      <c r="CA106" s="34"/>
      <c r="CB106" s="17" t="str">
        <f>IF(AND(Table_Styles[[#This Row],[Selector]]&lt;&gt;"",Table_Styles[[#This Row],[Font Family Used]]&lt;&gt;"",Table_Styles[[#This Row],[Font Weight Used]]&lt;&gt;""),Table_Styles[[#This Row],[Font Family Used]]&amp;" "&amp;Table_Styles[[#This Row],[Font Weight Used]],"")</f>
        <v/>
      </c>
      <c r="CC106" s="17" t="str">
        <f ca="1">IF(AND(Table_Styles[[#This Row],[Selector]],COUNTIF(OFFSET(CC:CC,0,0,ROW()-1,1),"="&amp;Table_Styles[[#This Row],[Font]])=0),Table_Styles[[#This Row],[Font]],"")</f>
        <v/>
      </c>
      <c r="CD106" s="17" t="str">
        <f ca="1">IF(Table_Styles[[#This Row],[Unique Font]]&lt;&gt;"",
"{""fontFamily"":"""&amp;Table_Styles[[#This Row],[Font Family Used]]&amp;""",""fontWeight"":"&amp;Table_Styles[[#This Row],[Font Weight Used]]&amp;"}","")</f>
        <v/>
      </c>
      <c r="CE10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#006ac6;padding-right: 8px;padding-left: 8px</v>
      </c>
      <c r="CF106" s="17" t="str">
        <f>IF(AND(Table_Styles[[#This Row],[Selector]]&lt;&gt;"", Table_Styles[[#This Row],[Config Properties]]&lt;&gt;""),
Table_Styles[[#This Row],[Selector]]&amp;" { "&amp;Table_Styles[[#This Row],[Config Properties]]&amp;" }","")</f>
        <v>#sidebar buttons-field label.btn.selected { color: #FFFFFF;background: #006ac6;padding-right: 8px;padding-left: 8px }</v>
      </c>
      <c r="CG106" s="17" t="str">
        <f xml:space="preserve">
SUBSTITUTE(SUBSTITUTE(SUBSTITUTE(SUBSTITUTE(SUBSTITUTE(SUBSTITUTE(SUBSTITUTE(SUBSTITUTE(Table_Styles[[#This Row],[Config]],
" {","{"),
"{ ","{"),
" }","}"),
"} ","}"),
" ,",","),
", ",","),
" :",":"),
": ",":")</f>
        <v>#sidebar buttons-field label.btn.selected{color:#FFFFFF;background:#006ac6;padding-right:8px;padding-left:8px}</v>
      </c>
    </row>
    <row r="107" spans="2:85" ht="21.75" thickBot="1">
      <c r="B107" s="54" t="s">
        <v>711</v>
      </c>
      <c r="C107" s="54"/>
      <c r="D107" s="62"/>
      <c r="E107" s="62"/>
      <c r="F107" s="54" t="str">
        <f>IF(Table_Styles[[#This Row],[Font Family]]&lt;&gt;"",Table_Styles[[#This Row],[Font Family]],IF(Table_Styles[[#This Row],[Font Family Default]]&lt;&gt;"",Table_Styles[[#This Row],[Font Family Default]],""))</f>
        <v/>
      </c>
      <c r="G107" s="62"/>
      <c r="H107" s="62"/>
      <c r="I107" s="54" t="str">
        <f>IF(Table_Styles[[#This Row],[Font Size]]&lt;&gt;"",Table_Styles[[#This Row],[Font Size]],IF(Table_Styles[[#This Row],[Font Size Default]]&lt;&gt;"",Table_Styles[[#This Row],[Font Size Default]],""))</f>
        <v/>
      </c>
      <c r="J107" s="62"/>
      <c r="K107" s="62"/>
      <c r="L107" s="54" t="str">
        <f>IF(Table_Styles[[#This Row],[Font Weight]]&lt;&gt;"",Table_Styles[[#This Row],[Font Weight]],IF(Table_Styles[[#This Row],[Font Weight Default]]&lt;&gt;"",Table_Styles[[#This Row],[Font Weight Default]],""))</f>
        <v/>
      </c>
      <c r="M107" s="62"/>
      <c r="N107" s="62"/>
      <c r="O107" s="54" t="str">
        <f>IF(Table_Styles[[#This Row],[Colour]]&lt;&gt;"",Table_Styles[[#This Row],[Colour]],IF(Table_Styles[[#This Row],[Colour Default]]&lt;&gt;"",Table_Styles[[#This Row],[Colour Default]],""))</f>
        <v/>
      </c>
      <c r="P107" s="62"/>
      <c r="Q107" s="62"/>
      <c r="R107" s="54" t="str">
        <f>IF(Table_Styles[[#This Row],[Background]]&lt;&gt;"",Table_Styles[[#This Row],[Background]],IF(Table_Styles[[#This Row],[Background Default]]&lt;&gt;"",Table_Styles[[#This Row],[Background Default]],""))</f>
        <v/>
      </c>
      <c r="S107" s="62"/>
      <c r="T107" s="62"/>
      <c r="U107" s="54" t="str">
        <f>IF(Table_Styles[[#This Row],[Border]]&lt;&gt;"",Table_Styles[[#This Row],[Border]],IF(Table_Styles[[#This Row],[Border Default]]&lt;&gt;"",Table_Styles[[#This Row],[Border Default]],""))</f>
        <v/>
      </c>
      <c r="V107" s="62"/>
      <c r="W107" s="62"/>
      <c r="X107" s="54" t="str">
        <f>IF(Table_Styles[[#This Row],[Border Radius]]&lt;&gt;"",Table_Styles[[#This Row],[Border Radius]],IF(Table_Styles[[#This Row],[Border Radius Default]]&lt;&gt;"",Table_Styles[[#This Row],[Border Radius Default]],""))</f>
        <v/>
      </c>
      <c r="Y107" s="62"/>
      <c r="Z107" s="62"/>
      <c r="AA107" s="54" t="str">
        <f>IF(Table_Styles[[#This Row],[MT]]&lt;&gt;"",Table_Styles[[#This Row],[MT]],IF(Table_Styles[[#This Row],[MT Default]]&lt;&gt;"",Table_Styles[[#This Row],[MT Default]],""))</f>
        <v/>
      </c>
      <c r="AB107" s="62"/>
      <c r="AC107" s="62"/>
      <c r="AD107" s="54" t="str">
        <f>IF(Table_Styles[[#This Row],[MR]]&lt;&gt;"",Table_Styles[[#This Row],[MR]],IF(Table_Styles[[#This Row],[MR Default]]&lt;&gt;"",Table_Styles[[#This Row],[MR Default]],""))</f>
        <v/>
      </c>
      <c r="AE107" s="62"/>
      <c r="AF107" s="62"/>
      <c r="AG107" s="54" t="str">
        <f>IF(Table_Styles[[#This Row],[MB]]&lt;&gt;"",Table_Styles[[#This Row],[MB]],IF(Table_Styles[[#This Row],[MB Default]]&lt;&gt;"",Table_Styles[[#This Row],[MB Default]],""))</f>
        <v/>
      </c>
      <c r="AH107" s="62"/>
      <c r="AI107" s="62"/>
      <c r="AJ107" s="54" t="str">
        <f>IF(Table_Styles[[#This Row],[ML]]&lt;&gt;"",Table_Styles[[#This Row],[ML]],IF(Table_Styles[[#This Row],[ML Default]]&lt;&gt;"",Table_Styles[[#This Row],[ML Default]],""))</f>
        <v/>
      </c>
      <c r="AK107" s="62"/>
      <c r="AL107" s="62"/>
      <c r="AM107" s="54" t="str">
        <f>IF(Table_Styles[[#This Row],[PT]]&lt;&gt;"",Table_Styles[[#This Row],[PT]],IF(Table_Styles[[#This Row],[PT Default]]&lt;&gt;"",Table_Styles[[#This Row],[PT Default]],""))</f>
        <v/>
      </c>
      <c r="AN107" s="62"/>
      <c r="AO107" s="62"/>
      <c r="AP107" s="54" t="str">
        <f>IF(Table_Styles[[#This Row],[PR]]&lt;&gt;"",Table_Styles[[#This Row],[PR]],IF(Table_Styles[[#This Row],[PR Default]]&lt;&gt;"",Table_Styles[[#This Row],[PR Default]],""))</f>
        <v/>
      </c>
      <c r="AQ107" s="62"/>
      <c r="AR107" s="62"/>
      <c r="AS107" s="54" t="str">
        <f>IF(Table_Styles[[#This Row],[PB]]&lt;&gt;"",Table_Styles[[#This Row],[PB]],IF(Table_Styles[[#This Row],[PB Default]]&lt;&gt;"",Table_Styles[[#This Row],[PB Default]],""))</f>
        <v/>
      </c>
      <c r="AT107" s="62"/>
      <c r="AU107" s="62"/>
      <c r="AV107" s="54" t="str">
        <f>IF(Table_Styles[[#This Row],[PL]]&lt;&gt;"",Table_Styles[[#This Row],[PL]],IF(Table_Styles[[#This Row],[PL Default]]&lt;&gt;"",Table_Styles[[#This Row],[PL Default]],""))</f>
        <v/>
      </c>
      <c r="AW107" s="62"/>
      <c r="AX107" s="62"/>
      <c r="AY107" s="54" t="str">
        <f>IF(Table_Styles[[#This Row],[BT]]&lt;&gt;"",Table_Styles[[#This Row],[BT]],IF(Table_Styles[[#This Row],[BT Default]]&lt;&gt;"",Table_Styles[[#This Row],[BT Default]],""))</f>
        <v/>
      </c>
      <c r="AZ107" s="62"/>
      <c r="BA107" s="62"/>
      <c r="BB107" s="54" t="str">
        <f>IF(Table_Styles[[#This Row],[BR]]&lt;&gt;"",Table_Styles[[#This Row],[BR]],IF(Table_Styles[[#This Row],[BR Default]]&lt;&gt;"",Table_Styles[[#This Row],[BR Default]],""))</f>
        <v/>
      </c>
      <c r="BC107" s="62"/>
      <c r="BD107" s="62"/>
      <c r="BE107" s="54" t="str">
        <f>IF(Table_Styles[[#This Row],[BB]]&lt;&gt;"",Table_Styles[[#This Row],[BB]],IF(Table_Styles[[#This Row],[BB Default]]&lt;&gt;"",Table_Styles[[#This Row],[BB Default]],""))</f>
        <v/>
      </c>
      <c r="BF107" s="62"/>
      <c r="BG107" s="62"/>
      <c r="BH107" s="54" t="str">
        <f>IF(Table_Styles[[#This Row],[BL]]&lt;&gt;"",Table_Styles[[#This Row],[BL]],IF(Table_Styles[[#This Row],[BL Default]]&lt;&gt;"",Table_Styles[[#This Row],[BL Default]],""))</f>
        <v/>
      </c>
      <c r="BI107" s="62"/>
      <c r="BJ107" s="62"/>
      <c r="BK107" s="54" t="str">
        <f>IF(Table_Styles[[#This Row],[Width]]&lt;&gt;"",Table_Styles[[#This Row],[Width]],IF(Table_Styles[[#This Row],[Width Default]]&lt;&gt;"",Table_Styles[[#This Row],[Width Default]],""))</f>
        <v/>
      </c>
      <c r="BL107" s="62"/>
      <c r="BM107" s="62"/>
      <c r="BN107" s="54" t="str">
        <f>IF(Table_Styles[[#This Row],[Height]]&lt;&gt;"",Table_Styles[[#This Row],[Height]],IF(Table_Styles[[#This Row],[Height Default]]&lt;&gt;"",Table_Styles[[#This Row],[Height Default]],""))</f>
        <v/>
      </c>
      <c r="BO107" s="54"/>
      <c r="BP107" s="54"/>
      <c r="BQ107" s="54" t="str">
        <f>IF(Table_Styles[[#This Row],[Top]]&lt;&gt;"",Table_Styles[[#This Row],[Top]],IF(Table_Styles[[#This Row],[Top Default]]&lt;&gt;"",Table_Styles[[#This Row],[Top Default]],""))</f>
        <v/>
      </c>
      <c r="BR107" s="54"/>
      <c r="BS107" s="54"/>
      <c r="BT107" s="54" t="str">
        <f>IF(Table_Styles[[#This Row],[Right]]&lt;&gt;"",Table_Styles[[#This Row],[Right]],IF(Table_Styles[[#This Row],[Right Default]]&lt;&gt;"",Table_Styles[[#This Row],[Right Default]],""))</f>
        <v/>
      </c>
      <c r="BU107" s="54"/>
      <c r="BV107" s="54"/>
      <c r="BW107" s="54" t="str">
        <f>IF(Table_Styles[[#This Row],[Bottom]]&lt;&gt;"",Table_Styles[[#This Row],[Bottom]],IF(Table_Styles[[#This Row],[Bottom Default]]&lt;&gt;"",Table_Styles[[#This Row],[Bottom Default]],""))</f>
        <v/>
      </c>
      <c r="BX107" s="54"/>
      <c r="BY107" s="54"/>
      <c r="BZ107" s="54" t="str">
        <f>IF(Table_Styles[[#This Row],[Left]]&lt;&gt;"",Table_Styles[[#This Row],[Left]],IF(Table_Styles[[#This Row],[Left Default]]&lt;&gt;"",Table_Styles[[#This Row],[Left Default]],""))</f>
        <v/>
      </c>
      <c r="CA107" s="62"/>
      <c r="CB107" s="54" t="str">
        <f>IF(AND(Table_Styles[[#This Row],[Selector]]&lt;&gt;"",Table_Styles[[#This Row],[Font Family Used]]&lt;&gt;"",Table_Styles[[#This Row],[Font Weight Used]]&lt;&gt;""),Table_Styles[[#This Row],[Font Family Used]]&amp;" "&amp;Table_Styles[[#This Row],[Font Weight Used]],"")</f>
        <v/>
      </c>
      <c r="CC107" s="54" t="str">
        <f ca="1">IF(AND(Table_Styles[[#This Row],[Selector]],COUNTIF(OFFSET(CC:CC,0,0,ROW()-1,1),"="&amp;Table_Styles[[#This Row],[Font]])=0),Table_Styles[[#This Row],[Font]],"")</f>
        <v/>
      </c>
      <c r="CD107" s="54" t="str">
        <f ca="1">IF(Table_Styles[[#This Row],[Unique Font]]&lt;&gt;"",
"{""fontFamily"":"""&amp;Table_Styles[[#This Row],[Font Family Used]]&amp;""",""fontWeight"":"&amp;Table_Styles[[#This Row],[Font Weight Used]]&amp;"}","")</f>
        <v/>
      </c>
      <c r="CE107"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7" s="54" t="str">
        <f>IF(AND(Table_Styles[[#This Row],[Selector]]&lt;&gt;"", Table_Styles[[#This Row],[Config Properties]]&lt;&gt;""),
Table_Styles[[#This Row],[Selector]]&amp;" { "&amp;Table_Styles[[#This Row],[Config Properties]]&amp;" }","")</f>
        <v/>
      </c>
      <c r="CG107" s="54" t="str">
        <f xml:space="preserve">
SUBSTITUTE(SUBSTITUTE(SUBSTITUTE(SUBSTITUTE(SUBSTITUTE(SUBSTITUTE(SUBSTITUTE(SUBSTITUTE(Table_Styles[[#This Row],[Config]],
" {","{"),
"{ ","{"),
" }","}"),
"} ","}"),
" ,",","),
", ",","),
" :",":"),
": ",":")</f>
        <v/>
      </c>
    </row>
    <row r="108" spans="2:85" ht="21" customHeight="1">
      <c r="B108" s="37" t="s">
        <v>712</v>
      </c>
      <c r="C108" s="37" t="s">
        <v>713</v>
      </c>
      <c r="D108" s="34"/>
      <c r="E108" s="34"/>
      <c r="F108" s="15" t="str">
        <f>IF(Table_Styles[[#This Row],[Font Family]]&lt;&gt;"",Table_Styles[[#This Row],[Font Family]],IF(Table_Styles[[#This Row],[Font Family Default]]&lt;&gt;"",Table_Styles[[#This Row],[Font Family Default]],""))</f>
        <v/>
      </c>
      <c r="G108" s="34"/>
      <c r="H108" s="34"/>
      <c r="I108" s="15" t="str">
        <f>IF(Table_Styles[[#This Row],[Font Size]]&lt;&gt;"",Table_Styles[[#This Row],[Font Size]],IF(Table_Styles[[#This Row],[Font Size Default]]&lt;&gt;"",Table_Styles[[#This Row],[Font Size Default]],""))</f>
        <v/>
      </c>
      <c r="J108" s="34"/>
      <c r="K108" s="34"/>
      <c r="L108" s="15" t="str">
        <f>IF(Table_Styles[[#This Row],[Font Weight]]&lt;&gt;"",Table_Styles[[#This Row],[Font Weight]],IF(Table_Styles[[#This Row],[Font Weight Default]]&lt;&gt;"",Table_Styles[[#This Row],[Font Weight Default]],""))</f>
        <v/>
      </c>
      <c r="M108" s="34"/>
      <c r="N108" s="34"/>
      <c r="O108" s="15" t="str">
        <f>IF(Table_Styles[[#This Row],[Colour]]&lt;&gt;"",Table_Styles[[#This Row],[Colour]],IF(Table_Styles[[#This Row],[Colour Default]]&lt;&gt;"",Table_Styles[[#This Row],[Colour Default]],""))</f>
        <v/>
      </c>
      <c r="P108" s="34"/>
      <c r="Q108" s="34"/>
      <c r="R108" s="15" t="str">
        <f>IF(Table_Styles[[#This Row],[Background]]&lt;&gt;"",Table_Styles[[#This Row],[Background]],IF(Table_Styles[[#This Row],[Background Default]]&lt;&gt;"",Table_Styles[[#This Row],[Background Default]],""))</f>
        <v/>
      </c>
      <c r="S108" s="34"/>
      <c r="T108" s="34"/>
      <c r="U108" s="15" t="str">
        <f>IF(Table_Styles[[#This Row],[Border]]&lt;&gt;"",Table_Styles[[#This Row],[Border]],IF(Table_Styles[[#This Row],[Border Default]]&lt;&gt;"",Table_Styles[[#This Row],[Border Default]],""))</f>
        <v/>
      </c>
      <c r="V108" s="34"/>
      <c r="W108" s="34"/>
      <c r="X108" s="15" t="str">
        <f>IF(Table_Styles[[#This Row],[Border Radius]]&lt;&gt;"",Table_Styles[[#This Row],[Border Radius]],IF(Table_Styles[[#This Row],[Border Radius Default]]&lt;&gt;"",Table_Styles[[#This Row],[Border Radius Default]],""))</f>
        <v/>
      </c>
      <c r="Y108" s="34"/>
      <c r="Z108" s="87" t="s">
        <v>510</v>
      </c>
      <c r="AA108" s="15" t="str">
        <f>IF(Table_Styles[[#This Row],[MT]]&lt;&gt;"",Table_Styles[[#This Row],[MT]],IF(Table_Styles[[#This Row],[MT Default]]&lt;&gt;"",Table_Styles[[#This Row],[MT Default]],""))</f>
        <v>15px</v>
      </c>
      <c r="AB108" s="34"/>
      <c r="AC108" s="34"/>
      <c r="AD108" s="15" t="str">
        <f>IF(Table_Styles[[#This Row],[MR]]&lt;&gt;"",Table_Styles[[#This Row],[MR]],IF(Table_Styles[[#This Row],[MR Default]]&lt;&gt;"",Table_Styles[[#This Row],[MR Default]],""))</f>
        <v/>
      </c>
      <c r="AE108" s="34"/>
      <c r="AF108" s="34"/>
      <c r="AG108" s="15" t="str">
        <f>IF(Table_Styles[[#This Row],[MB]]&lt;&gt;"",Table_Styles[[#This Row],[MB]],IF(Table_Styles[[#This Row],[MB Default]]&lt;&gt;"",Table_Styles[[#This Row],[MB Default]],""))</f>
        <v/>
      </c>
      <c r="AH108" s="34"/>
      <c r="AI108" s="34"/>
      <c r="AJ108" s="15" t="str">
        <f>IF(Table_Styles[[#This Row],[ML]]&lt;&gt;"",Table_Styles[[#This Row],[ML]],IF(Table_Styles[[#This Row],[ML Default]]&lt;&gt;"",Table_Styles[[#This Row],[ML Default]],""))</f>
        <v/>
      </c>
      <c r="AK108" s="34"/>
      <c r="AL108" s="34"/>
      <c r="AM108" s="15" t="str">
        <f>IF(Table_Styles[[#This Row],[PT]]&lt;&gt;"",Table_Styles[[#This Row],[PT]],IF(Table_Styles[[#This Row],[PT Default]]&lt;&gt;"",Table_Styles[[#This Row],[PT Default]],""))</f>
        <v/>
      </c>
      <c r="AN108" s="34"/>
      <c r="AO108" s="34"/>
      <c r="AP108" s="15" t="str">
        <f>IF(Table_Styles[[#This Row],[PR]]&lt;&gt;"",Table_Styles[[#This Row],[PR]],IF(Table_Styles[[#This Row],[PR Default]]&lt;&gt;"",Table_Styles[[#This Row],[PR Default]],""))</f>
        <v/>
      </c>
      <c r="AQ108" s="34"/>
      <c r="AR108" s="34"/>
      <c r="AS108" s="15" t="str">
        <f>IF(Table_Styles[[#This Row],[PB]]&lt;&gt;"",Table_Styles[[#This Row],[PB]],IF(Table_Styles[[#This Row],[PB Default]]&lt;&gt;"",Table_Styles[[#This Row],[PB Default]],""))</f>
        <v/>
      </c>
      <c r="AT108" s="34"/>
      <c r="AU108" s="34"/>
      <c r="AV108" s="15" t="str">
        <f>IF(Table_Styles[[#This Row],[PL]]&lt;&gt;"",Table_Styles[[#This Row],[PL]],IF(Table_Styles[[#This Row],[PL Default]]&lt;&gt;"",Table_Styles[[#This Row],[PL Default]],""))</f>
        <v/>
      </c>
      <c r="AW108" s="34"/>
      <c r="AX108" s="34"/>
      <c r="AY108" s="15" t="str">
        <f>IF(Table_Styles[[#This Row],[BT]]&lt;&gt;"",Table_Styles[[#This Row],[BT]],IF(Table_Styles[[#This Row],[BT Default]]&lt;&gt;"",Table_Styles[[#This Row],[BT Default]],""))</f>
        <v/>
      </c>
      <c r="AZ108" s="34"/>
      <c r="BA108" s="34"/>
      <c r="BB108" s="15" t="str">
        <f>IF(Table_Styles[[#This Row],[BR]]&lt;&gt;"",Table_Styles[[#This Row],[BR]],IF(Table_Styles[[#This Row],[BR Default]]&lt;&gt;"",Table_Styles[[#This Row],[BR Default]],""))</f>
        <v/>
      </c>
      <c r="BC108" s="34"/>
      <c r="BD108" s="34"/>
      <c r="BE108" s="15" t="str">
        <f>IF(Table_Styles[[#This Row],[BB]]&lt;&gt;"",Table_Styles[[#This Row],[BB]],IF(Table_Styles[[#This Row],[BB Default]]&lt;&gt;"",Table_Styles[[#This Row],[BB Default]],""))</f>
        <v/>
      </c>
      <c r="BF108" s="34"/>
      <c r="BG108" s="34"/>
      <c r="BH108" s="15" t="str">
        <f>IF(Table_Styles[[#This Row],[BL]]&lt;&gt;"",Table_Styles[[#This Row],[BL]],IF(Table_Styles[[#This Row],[BL Default]]&lt;&gt;"",Table_Styles[[#This Row],[BL Default]],""))</f>
        <v/>
      </c>
      <c r="BI108" s="34"/>
      <c r="BJ108" s="34"/>
      <c r="BK108" s="15" t="str">
        <f>IF(Table_Styles[[#This Row],[Width]]&lt;&gt;"",Table_Styles[[#This Row],[Width]],IF(Table_Styles[[#This Row],[Width Default]]&lt;&gt;"",Table_Styles[[#This Row],[Width Default]],""))</f>
        <v/>
      </c>
      <c r="BL108" s="34"/>
      <c r="BM108" s="34"/>
      <c r="BN108" s="15" t="str">
        <f>IF(Table_Styles[[#This Row],[Height]]&lt;&gt;"",Table_Styles[[#This Row],[Height]],IF(Table_Styles[[#This Row],[Height Default]]&lt;&gt;"",Table_Styles[[#This Row],[Height Default]],""))</f>
        <v/>
      </c>
      <c r="BO108" s="15"/>
      <c r="BP108" s="15"/>
      <c r="BQ108" s="15" t="str">
        <f>IF(Table_Styles[[#This Row],[Top]]&lt;&gt;"",Table_Styles[[#This Row],[Top]],IF(Table_Styles[[#This Row],[Top Default]]&lt;&gt;"",Table_Styles[[#This Row],[Top Default]],""))</f>
        <v/>
      </c>
      <c r="BR108" s="15"/>
      <c r="BS108" s="15"/>
      <c r="BT108" s="15" t="str">
        <f>IF(Table_Styles[[#This Row],[Right]]&lt;&gt;"",Table_Styles[[#This Row],[Right]],IF(Table_Styles[[#This Row],[Right Default]]&lt;&gt;"",Table_Styles[[#This Row],[Right Default]],""))</f>
        <v/>
      </c>
      <c r="BU108" s="15"/>
      <c r="BV108" s="15"/>
      <c r="BW108" s="15" t="str">
        <f>IF(Table_Styles[[#This Row],[Bottom]]&lt;&gt;"",Table_Styles[[#This Row],[Bottom]],IF(Table_Styles[[#This Row],[Bottom Default]]&lt;&gt;"",Table_Styles[[#This Row],[Bottom Default]],""))</f>
        <v/>
      </c>
      <c r="BX108" s="15"/>
      <c r="BY108" s="15"/>
      <c r="BZ108" s="15" t="str">
        <f>IF(Table_Styles[[#This Row],[Left]]&lt;&gt;"",Table_Styles[[#This Row],[Left]],IF(Table_Styles[[#This Row],[Left Default]]&lt;&gt;"",Table_Styles[[#This Row],[Left Default]],""))</f>
        <v/>
      </c>
      <c r="CA108" s="34"/>
      <c r="CB108" s="17" t="str">
        <f>IF(AND(Table_Styles[[#This Row],[Selector]]&lt;&gt;"",Table_Styles[[#This Row],[Font Family Used]]&lt;&gt;"",Table_Styles[[#This Row],[Font Weight Used]]&lt;&gt;""),Table_Styles[[#This Row],[Font Family Used]]&amp;" "&amp;Table_Styles[[#This Row],[Font Weight Used]],"")</f>
        <v/>
      </c>
      <c r="CC108" s="17" t="str">
        <f ca="1">IF(AND(Table_Styles[[#This Row],[Selector]],COUNTIF(OFFSET(CC:CC,0,0,ROW()-1,1),"="&amp;Table_Styles[[#This Row],[Font]])=0),Table_Styles[[#This Row],[Font]],"")</f>
        <v/>
      </c>
      <c r="CD108" s="17" t="str">
        <f ca="1">IF(Table_Styles[[#This Row],[Unique Font]]&lt;&gt;"",
"{""fontFamily"":"""&amp;Table_Styles[[#This Row],[Font Family Used]]&amp;""",""fontWeight"":"&amp;Table_Styles[[#This Row],[Font Weight Used]]&amp;"}","")</f>
        <v/>
      </c>
      <c r="CE10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08" s="17" t="str">
        <f>IF(AND(Table_Styles[[#This Row],[Selector]]&lt;&gt;"", Table_Styles[[#This Row],[Config Properties]]&lt;&gt;""),
Table_Styles[[#This Row],[Selector]]&amp;" { "&amp;Table_Styles[[#This Row],[Config Properties]]&amp;" }","")</f>
        <v>#sidebar .body .summary { margin-top: 15px }</v>
      </c>
      <c r="CG108" s="17" t="str">
        <f xml:space="preserve">
SUBSTITUTE(SUBSTITUTE(SUBSTITUTE(SUBSTITUTE(SUBSTITUTE(SUBSTITUTE(SUBSTITUTE(SUBSTITUTE(Table_Styles[[#This Row],[Config]],
" {","{"),
"{ ","{"),
" }","}"),
"} ","}"),
" ,",","),
", ",","),
" :",":"),
": ",":")</f>
        <v>#sidebar .body .summary{margin-top:15px}</v>
      </c>
    </row>
    <row r="109" spans="2:85" ht="21" customHeight="1">
      <c r="B109" s="17" t="s">
        <v>41</v>
      </c>
      <c r="C109" s="37" t="s">
        <v>714</v>
      </c>
      <c r="D109" s="34"/>
      <c r="E109" s="34" t="str">
        <f>Settings_Styling_Font_Labels</f>
        <v>Arvo</v>
      </c>
      <c r="F109" s="15" t="str">
        <f>IF(Table_Styles[[#This Row],[Font Family]]&lt;&gt;"",Table_Styles[[#This Row],[Font Family]],IF(Table_Styles[[#This Row],[Font Family Default]]&lt;&gt;"",Table_Styles[[#This Row],[Font Family Default]],""))</f>
        <v>Arvo</v>
      </c>
      <c r="G109" s="34"/>
      <c r="H109" s="87" t="s">
        <v>510</v>
      </c>
      <c r="I109" s="15" t="str">
        <f>IF(Table_Styles[[#This Row],[Font Size]]&lt;&gt;"",Table_Styles[[#This Row],[Font Size]],IF(Table_Styles[[#This Row],[Font Size Default]]&lt;&gt;"",Table_Styles[[#This Row],[Font Size Default]],""))</f>
        <v>15px</v>
      </c>
      <c r="J109" s="34"/>
      <c r="K109" s="34">
        <f>Settings_Styling_Font_Weight_Labels</f>
        <v>700</v>
      </c>
      <c r="L109" s="15">
        <f>IF(Table_Styles[[#This Row],[Font Weight]]&lt;&gt;"",Table_Styles[[#This Row],[Font Weight]],IF(Table_Styles[[#This Row],[Font Weight Default]]&lt;&gt;"",Table_Styles[[#This Row],[Font Weight Default]],""))</f>
        <v>700</v>
      </c>
      <c r="M109" s="15"/>
      <c r="N109" s="34" t="str">
        <f>Colour_Background_1</f>
        <v>#FFFFFF</v>
      </c>
      <c r="O109" s="15" t="str">
        <f>IF(Table_Styles[[#This Row],[Colour]]&lt;&gt;"",Table_Styles[[#This Row],[Colour]],IF(Table_Styles[[#This Row],[Colour Default]]&lt;&gt;"",Table_Styles[[#This Row],[Colour Default]],""))</f>
        <v>#FFFFFF</v>
      </c>
      <c r="P109" s="34"/>
      <c r="Q109" s="34"/>
      <c r="R109" s="15" t="str">
        <f>IF(Table_Styles[[#This Row],[Background]]&lt;&gt;"",Table_Styles[[#This Row],[Background]],IF(Table_Styles[[#This Row],[Background Default]]&lt;&gt;"",Table_Styles[[#This Row],[Background Default]],""))</f>
        <v/>
      </c>
      <c r="S109" s="34"/>
      <c r="T109" s="34"/>
      <c r="U109" s="15" t="str">
        <f>IF(Table_Styles[[#This Row],[Border]]&lt;&gt;"",Table_Styles[[#This Row],[Border]],IF(Table_Styles[[#This Row],[Border Default]]&lt;&gt;"",Table_Styles[[#This Row],[Border Default]],""))</f>
        <v/>
      </c>
      <c r="V109" s="34"/>
      <c r="W109" s="34"/>
      <c r="X109" s="15" t="str">
        <f>IF(Table_Styles[[#This Row],[Border Radius]]&lt;&gt;"",Table_Styles[[#This Row],[Border Radius]],IF(Table_Styles[[#This Row],[Border Radius Default]]&lt;&gt;"",Table_Styles[[#This Row],[Border Radius Default]],""))</f>
        <v/>
      </c>
      <c r="Y109" s="34"/>
      <c r="Z109" s="34">
        <v>0</v>
      </c>
      <c r="AA109" s="15">
        <f>IF(Table_Styles[[#This Row],[MT]]&lt;&gt;"",Table_Styles[[#This Row],[MT]],IF(Table_Styles[[#This Row],[MT Default]]&lt;&gt;"",Table_Styles[[#This Row],[MT Default]],""))</f>
        <v>0</v>
      </c>
      <c r="AB109" s="34"/>
      <c r="AC109" s="34"/>
      <c r="AD109" s="15" t="str">
        <f>IF(Table_Styles[[#This Row],[MR]]&lt;&gt;"",Table_Styles[[#This Row],[MR]],IF(Table_Styles[[#This Row],[MR Default]]&lt;&gt;"",Table_Styles[[#This Row],[MR Default]],""))</f>
        <v/>
      </c>
      <c r="AE109" s="34"/>
      <c r="AF109" s="87" t="s">
        <v>533</v>
      </c>
      <c r="AG109" s="15" t="str">
        <f>IF(Table_Styles[[#This Row],[MB]]&lt;&gt;"",Table_Styles[[#This Row],[MB]],IF(Table_Styles[[#This Row],[MB Default]]&lt;&gt;"",Table_Styles[[#This Row],[MB Default]],""))</f>
        <v>10px</v>
      </c>
      <c r="AH109" s="34"/>
      <c r="AI109" s="34"/>
      <c r="AJ109" s="15" t="str">
        <f>IF(Table_Styles[[#This Row],[ML]]&lt;&gt;"",Table_Styles[[#This Row],[ML]],IF(Table_Styles[[#This Row],[ML Default]]&lt;&gt;"",Table_Styles[[#This Row],[ML Default]],""))</f>
        <v/>
      </c>
      <c r="AK109" s="34"/>
      <c r="AL109" s="34"/>
      <c r="AM109" s="15" t="str">
        <f>IF(Table_Styles[[#This Row],[PT]]&lt;&gt;"",Table_Styles[[#This Row],[PT]],IF(Table_Styles[[#This Row],[PT Default]]&lt;&gt;"",Table_Styles[[#This Row],[PT Default]],""))</f>
        <v/>
      </c>
      <c r="AN109" s="34"/>
      <c r="AO109" s="34"/>
      <c r="AP109" s="15" t="str">
        <f>IF(Table_Styles[[#This Row],[PR]]&lt;&gt;"",Table_Styles[[#This Row],[PR]],IF(Table_Styles[[#This Row],[PR Default]]&lt;&gt;"",Table_Styles[[#This Row],[PR Default]],""))</f>
        <v/>
      </c>
      <c r="AQ109" s="34"/>
      <c r="AR109" s="34"/>
      <c r="AS109" s="15" t="str">
        <f>IF(Table_Styles[[#This Row],[PB]]&lt;&gt;"",Table_Styles[[#This Row],[PB]],IF(Table_Styles[[#This Row],[PB Default]]&lt;&gt;"",Table_Styles[[#This Row],[PB Default]],""))</f>
        <v/>
      </c>
      <c r="AT109" s="34"/>
      <c r="AU109" s="34"/>
      <c r="AV109" s="15" t="str">
        <f>IF(Table_Styles[[#This Row],[PL]]&lt;&gt;"",Table_Styles[[#This Row],[PL]],IF(Table_Styles[[#This Row],[PL Default]]&lt;&gt;"",Table_Styles[[#This Row],[PL Default]],""))</f>
        <v/>
      </c>
      <c r="AW109" s="34"/>
      <c r="AX109" s="34"/>
      <c r="AY109" s="15" t="str">
        <f>IF(Table_Styles[[#This Row],[BT]]&lt;&gt;"",Table_Styles[[#This Row],[BT]],IF(Table_Styles[[#This Row],[BT Default]]&lt;&gt;"",Table_Styles[[#This Row],[BT Default]],""))</f>
        <v/>
      </c>
      <c r="AZ109" s="34"/>
      <c r="BA109" s="34"/>
      <c r="BB109" s="15" t="str">
        <f>IF(Table_Styles[[#This Row],[BR]]&lt;&gt;"",Table_Styles[[#This Row],[BR]],IF(Table_Styles[[#This Row],[BR Default]]&lt;&gt;"",Table_Styles[[#This Row],[BR Default]],""))</f>
        <v/>
      </c>
      <c r="BC109" s="34"/>
      <c r="BD109" s="34"/>
      <c r="BE109" s="15" t="str">
        <f>IF(Table_Styles[[#This Row],[BB]]&lt;&gt;"",Table_Styles[[#This Row],[BB]],IF(Table_Styles[[#This Row],[BB Default]]&lt;&gt;"",Table_Styles[[#This Row],[BB Default]],""))</f>
        <v/>
      </c>
      <c r="BF109" s="34"/>
      <c r="BG109" s="34"/>
      <c r="BH109" s="15" t="str">
        <f>IF(Table_Styles[[#This Row],[BL]]&lt;&gt;"",Table_Styles[[#This Row],[BL]],IF(Table_Styles[[#This Row],[BL Default]]&lt;&gt;"",Table_Styles[[#This Row],[BL Default]],""))</f>
        <v/>
      </c>
      <c r="BI109" s="34"/>
      <c r="BJ109" s="34"/>
      <c r="BK109" s="15" t="str">
        <f>IF(Table_Styles[[#This Row],[Width]]&lt;&gt;"",Table_Styles[[#This Row],[Width]],IF(Table_Styles[[#This Row],[Width Default]]&lt;&gt;"",Table_Styles[[#This Row],[Width Default]],""))</f>
        <v/>
      </c>
      <c r="BL109" s="34"/>
      <c r="BM109" s="34"/>
      <c r="BN109" s="15" t="str">
        <f>IF(Table_Styles[[#This Row],[Height]]&lt;&gt;"",Table_Styles[[#This Row],[Height]],IF(Table_Styles[[#This Row],[Height Default]]&lt;&gt;"",Table_Styles[[#This Row],[Height Default]],""))</f>
        <v/>
      </c>
      <c r="BO109" s="15"/>
      <c r="BP109" s="15"/>
      <c r="BQ109" s="15" t="str">
        <f>IF(Table_Styles[[#This Row],[Top]]&lt;&gt;"",Table_Styles[[#This Row],[Top]],IF(Table_Styles[[#This Row],[Top Default]]&lt;&gt;"",Table_Styles[[#This Row],[Top Default]],""))</f>
        <v/>
      </c>
      <c r="BR109" s="15"/>
      <c r="BS109" s="15"/>
      <c r="BT109" s="15" t="str">
        <f>IF(Table_Styles[[#This Row],[Right]]&lt;&gt;"",Table_Styles[[#This Row],[Right]],IF(Table_Styles[[#This Row],[Right Default]]&lt;&gt;"",Table_Styles[[#This Row],[Right Default]],""))</f>
        <v/>
      </c>
      <c r="BU109" s="15"/>
      <c r="BV109" s="15"/>
      <c r="BW109" s="15" t="str">
        <f>IF(Table_Styles[[#This Row],[Bottom]]&lt;&gt;"",Table_Styles[[#This Row],[Bottom]],IF(Table_Styles[[#This Row],[Bottom Default]]&lt;&gt;"",Table_Styles[[#This Row],[Bottom Default]],""))</f>
        <v/>
      </c>
      <c r="BX109" s="15"/>
      <c r="BY109" s="15"/>
      <c r="BZ109" s="15" t="str">
        <f>IF(Table_Styles[[#This Row],[Left]]&lt;&gt;"",Table_Styles[[#This Row],[Left]],IF(Table_Styles[[#This Row],[Left Default]]&lt;&gt;"",Table_Styles[[#This Row],[Left Default]],""))</f>
        <v/>
      </c>
      <c r="CA109" s="34"/>
      <c r="CB109" s="17" t="str">
        <f>IF(AND(Table_Styles[[#This Row],[Selector]]&lt;&gt;"",Table_Styles[[#This Row],[Font Family Used]]&lt;&gt;"",Table_Styles[[#This Row],[Font Weight Used]]&lt;&gt;""),Table_Styles[[#This Row],[Font Family Used]]&amp;" "&amp;Table_Styles[[#This Row],[Font Weight Used]],"")</f>
        <v>Arvo 700</v>
      </c>
      <c r="CC109" s="17" t="str">
        <f ca="1">IF(AND(Table_Styles[[#This Row],[Selector]],COUNTIF(OFFSET(CC:CC,0,0,ROW()-1,1),"="&amp;Table_Styles[[#This Row],[Font]])=0),Table_Styles[[#This Row],[Font]],"")</f>
        <v/>
      </c>
      <c r="CD109" s="17" t="str">
        <f ca="1">IF(Table_Styles[[#This Row],[Unique Font]]&lt;&gt;"",
"{""fontFamily"":"""&amp;Table_Styles[[#This Row],[Font Family Used]]&amp;""",""fontWeight"":"&amp;Table_Styles[[#This Row],[Font Weight Used]]&amp;"}","")</f>
        <v/>
      </c>
      <c r="CE10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15px;font-weight: 700;color: #FFFFFF;margin-top: 0;margin-bottom: 10px</v>
      </c>
      <c r="CF109" s="17" t="str">
        <f>IF(AND(Table_Styles[[#This Row],[Selector]]&lt;&gt;"", Table_Styles[[#This Row],[Config Properties]]&lt;&gt;""),
Table_Styles[[#This Row],[Selector]]&amp;" { "&amp;Table_Styles[[#This Row],[Config Properties]]&amp;" }","")</f>
        <v>#sidebar .body .summary h4 { font-family: 'Arvo';font-size: 15px;font-weight: 700;color: #FFFFFF;margin-top: 0;margin-bottom: 10px }</v>
      </c>
      <c r="CG109" s="17" t="str">
        <f xml:space="preserve">
SUBSTITUTE(SUBSTITUTE(SUBSTITUTE(SUBSTITUTE(SUBSTITUTE(SUBSTITUTE(SUBSTITUTE(SUBSTITUTE(Table_Styles[[#This Row],[Config]],
" {","{"),
"{ ","{"),
" }","}"),
"} ","}"),
" ,",","),
", ",","),
" :",":"),
": ",":")</f>
        <v>#sidebar .body .summary h4{font-family:'Arvo';font-size:15px;font-weight:700;color:#FFFFFF;margin-top:0;margin-bottom:10px}</v>
      </c>
    </row>
    <row r="110" spans="2:85" ht="21" customHeight="1">
      <c r="B110" s="17" t="s">
        <v>715</v>
      </c>
      <c r="C110" s="37" t="s">
        <v>716</v>
      </c>
      <c r="D110" s="34"/>
      <c r="E110" s="34" t="str">
        <f>Settings_Styling_Font_Body_Text</f>
        <v>Arvo</v>
      </c>
      <c r="F110" s="15" t="str">
        <f>IF(Table_Styles[[#This Row],[Font Family]]&lt;&gt;"",Table_Styles[[#This Row],[Font Family]],IF(Table_Styles[[#This Row],[Font Family Default]]&lt;&gt;"",Table_Styles[[#This Row],[Font Family Default]],""))</f>
        <v>Arvo</v>
      </c>
      <c r="G110" s="34"/>
      <c r="H110" s="36" t="s">
        <v>551</v>
      </c>
      <c r="I110" s="15" t="str">
        <f>IF(Table_Styles[[#This Row],[Font Size]]&lt;&gt;"",Table_Styles[[#This Row],[Font Size]],IF(Table_Styles[[#This Row],[Font Size Default]]&lt;&gt;"",Table_Styles[[#This Row],[Font Size Default]],""))</f>
        <v>13px</v>
      </c>
      <c r="J110" s="34"/>
      <c r="K110" s="87" t="s">
        <v>717</v>
      </c>
      <c r="L110" s="15" t="str">
        <f>IF(Table_Styles[[#This Row],[Font Weight]]&lt;&gt;"",Table_Styles[[#This Row],[Font Weight]],IF(Table_Styles[[#This Row],[Font Weight Default]]&lt;&gt;"",Table_Styles[[#This Row],[Font Weight Default]],""))</f>
        <v>700</v>
      </c>
      <c r="M110" s="15"/>
      <c r="N110" s="34" t="str">
        <f>Colour_Background_1</f>
        <v>#FFFFFF</v>
      </c>
      <c r="O110" s="15" t="str">
        <f>IF(Table_Styles[[#This Row],[Colour]]&lt;&gt;"",Table_Styles[[#This Row],[Colour]],IF(Table_Styles[[#This Row],[Colour Default]]&lt;&gt;"",Table_Styles[[#This Row],[Colour Default]],""))</f>
        <v>#FFFFFF</v>
      </c>
      <c r="P110" s="34"/>
      <c r="Q110" s="34"/>
      <c r="R110" s="15" t="str">
        <f>IF(Table_Styles[[#This Row],[Background]]&lt;&gt;"",Table_Styles[[#This Row],[Background]],IF(Table_Styles[[#This Row],[Background Default]]&lt;&gt;"",Table_Styles[[#This Row],[Background Default]],""))</f>
        <v/>
      </c>
      <c r="S110" s="34"/>
      <c r="T110" s="34"/>
      <c r="U110" s="15" t="str">
        <f>IF(Table_Styles[[#This Row],[Border]]&lt;&gt;"",Table_Styles[[#This Row],[Border]],IF(Table_Styles[[#This Row],[Border Default]]&lt;&gt;"",Table_Styles[[#This Row],[Border Default]],""))</f>
        <v/>
      </c>
      <c r="V110" s="34"/>
      <c r="W110" s="34"/>
      <c r="X110" s="15" t="str">
        <f>IF(Table_Styles[[#This Row],[Border Radius]]&lt;&gt;"",Table_Styles[[#This Row],[Border Radius]],IF(Table_Styles[[#This Row],[Border Radius Default]]&lt;&gt;"",Table_Styles[[#This Row],[Border Radius Default]],""))</f>
        <v/>
      </c>
      <c r="Y110" s="34"/>
      <c r="Z110" s="34"/>
      <c r="AA110" s="15" t="str">
        <f>IF(Table_Styles[[#This Row],[MT]]&lt;&gt;"",Table_Styles[[#This Row],[MT]],IF(Table_Styles[[#This Row],[MT Default]]&lt;&gt;"",Table_Styles[[#This Row],[MT Default]],""))</f>
        <v/>
      </c>
      <c r="AB110" s="34"/>
      <c r="AC110" s="34"/>
      <c r="AD110" s="15" t="str">
        <f>IF(Table_Styles[[#This Row],[MR]]&lt;&gt;"",Table_Styles[[#This Row],[MR]],IF(Table_Styles[[#This Row],[MR Default]]&lt;&gt;"",Table_Styles[[#This Row],[MR Default]],""))</f>
        <v/>
      </c>
      <c r="AE110" s="34"/>
      <c r="AF110" s="34"/>
      <c r="AG110" s="15" t="str">
        <f>IF(Table_Styles[[#This Row],[MB]]&lt;&gt;"",Table_Styles[[#This Row],[MB]],IF(Table_Styles[[#This Row],[MB Default]]&lt;&gt;"",Table_Styles[[#This Row],[MB Default]],""))</f>
        <v/>
      </c>
      <c r="AH110" s="34"/>
      <c r="AI110" s="34"/>
      <c r="AJ110" s="15" t="str">
        <f>IF(Table_Styles[[#This Row],[ML]]&lt;&gt;"",Table_Styles[[#This Row],[ML]],IF(Table_Styles[[#This Row],[ML Default]]&lt;&gt;"",Table_Styles[[#This Row],[ML Default]],""))</f>
        <v/>
      </c>
      <c r="AK110" s="34"/>
      <c r="AL110" s="34"/>
      <c r="AM110" s="15" t="str">
        <f>IF(Table_Styles[[#This Row],[PT]]&lt;&gt;"",Table_Styles[[#This Row],[PT]],IF(Table_Styles[[#This Row],[PT Default]]&lt;&gt;"",Table_Styles[[#This Row],[PT Default]],""))</f>
        <v/>
      </c>
      <c r="AN110" s="34"/>
      <c r="AO110" s="87" t="s">
        <v>592</v>
      </c>
      <c r="AP110" s="15" t="str">
        <f>IF(Table_Styles[[#This Row],[PR]]&lt;&gt;"",Table_Styles[[#This Row],[PR]],IF(Table_Styles[[#This Row],[PR Default]]&lt;&gt;"",Table_Styles[[#This Row],[PR Default]],""))</f>
        <v>3px</v>
      </c>
      <c r="AQ110" s="34"/>
      <c r="AR110" s="34"/>
      <c r="AS110" s="15" t="str">
        <f>IF(Table_Styles[[#This Row],[PB]]&lt;&gt;"",Table_Styles[[#This Row],[PB]],IF(Table_Styles[[#This Row],[PB Default]]&lt;&gt;"",Table_Styles[[#This Row],[PB Default]],""))</f>
        <v/>
      </c>
      <c r="AT110" s="34"/>
      <c r="AU110" s="34"/>
      <c r="AV110" s="15" t="str">
        <f>IF(Table_Styles[[#This Row],[PL]]&lt;&gt;"",Table_Styles[[#This Row],[PL]],IF(Table_Styles[[#This Row],[PL Default]]&lt;&gt;"",Table_Styles[[#This Row],[PL Default]],""))</f>
        <v/>
      </c>
      <c r="AW110" s="34"/>
      <c r="AX110" s="34"/>
      <c r="AY110" s="15" t="str">
        <f>IF(Table_Styles[[#This Row],[BT]]&lt;&gt;"",Table_Styles[[#This Row],[BT]],IF(Table_Styles[[#This Row],[BT Default]]&lt;&gt;"",Table_Styles[[#This Row],[BT Default]],""))</f>
        <v/>
      </c>
      <c r="AZ110" s="34"/>
      <c r="BA110" s="34"/>
      <c r="BB110" s="15" t="str">
        <f>IF(Table_Styles[[#This Row],[BR]]&lt;&gt;"",Table_Styles[[#This Row],[BR]],IF(Table_Styles[[#This Row],[BR Default]]&lt;&gt;"",Table_Styles[[#This Row],[BR Default]],""))</f>
        <v/>
      </c>
      <c r="BC110" s="34"/>
      <c r="BD110" s="34"/>
      <c r="BE110" s="15" t="str">
        <f>IF(Table_Styles[[#This Row],[BB]]&lt;&gt;"",Table_Styles[[#This Row],[BB]],IF(Table_Styles[[#This Row],[BB Default]]&lt;&gt;"",Table_Styles[[#This Row],[BB Default]],""))</f>
        <v/>
      </c>
      <c r="BF110" s="34"/>
      <c r="BG110" s="34"/>
      <c r="BH110" s="15" t="str">
        <f>IF(Table_Styles[[#This Row],[BL]]&lt;&gt;"",Table_Styles[[#This Row],[BL]],IF(Table_Styles[[#This Row],[BL Default]]&lt;&gt;"",Table_Styles[[#This Row],[BL Default]],""))</f>
        <v/>
      </c>
      <c r="BI110" s="34"/>
      <c r="BJ110" s="34"/>
      <c r="BK110" s="15" t="str">
        <f>IF(Table_Styles[[#This Row],[Width]]&lt;&gt;"",Table_Styles[[#This Row],[Width]],IF(Table_Styles[[#This Row],[Width Default]]&lt;&gt;"",Table_Styles[[#This Row],[Width Default]],""))</f>
        <v/>
      </c>
      <c r="BL110" s="34"/>
      <c r="BM110" s="34"/>
      <c r="BN110" s="15" t="str">
        <f>IF(Table_Styles[[#This Row],[Height]]&lt;&gt;"",Table_Styles[[#This Row],[Height]],IF(Table_Styles[[#This Row],[Height Default]]&lt;&gt;"",Table_Styles[[#This Row],[Height Default]],""))</f>
        <v/>
      </c>
      <c r="BO110" s="15"/>
      <c r="BP110" s="15"/>
      <c r="BQ110" s="15" t="str">
        <f>IF(Table_Styles[[#This Row],[Top]]&lt;&gt;"",Table_Styles[[#This Row],[Top]],IF(Table_Styles[[#This Row],[Top Default]]&lt;&gt;"",Table_Styles[[#This Row],[Top Default]],""))</f>
        <v/>
      </c>
      <c r="BR110" s="15"/>
      <c r="BS110" s="15"/>
      <c r="BT110" s="15" t="str">
        <f>IF(Table_Styles[[#This Row],[Right]]&lt;&gt;"",Table_Styles[[#This Row],[Right]],IF(Table_Styles[[#This Row],[Right Default]]&lt;&gt;"",Table_Styles[[#This Row],[Right Default]],""))</f>
        <v/>
      </c>
      <c r="BU110" s="15"/>
      <c r="BV110" s="15"/>
      <c r="BW110" s="15" t="str">
        <f>IF(Table_Styles[[#This Row],[Bottom]]&lt;&gt;"",Table_Styles[[#This Row],[Bottom]],IF(Table_Styles[[#This Row],[Bottom Default]]&lt;&gt;"",Table_Styles[[#This Row],[Bottom Default]],""))</f>
        <v/>
      </c>
      <c r="BX110" s="15"/>
      <c r="BY110" s="15"/>
      <c r="BZ110" s="15" t="str">
        <f>IF(Table_Styles[[#This Row],[Left]]&lt;&gt;"",Table_Styles[[#This Row],[Left]],IF(Table_Styles[[#This Row],[Left Default]]&lt;&gt;"",Table_Styles[[#This Row],[Left Default]],""))</f>
        <v/>
      </c>
      <c r="CA110" s="34"/>
      <c r="CB110" s="17" t="str">
        <f>IF(AND(Table_Styles[[#This Row],[Selector]]&lt;&gt;"",Table_Styles[[#This Row],[Font Family Used]]&lt;&gt;"",Table_Styles[[#This Row],[Font Weight Used]]&lt;&gt;""),Table_Styles[[#This Row],[Font Family Used]]&amp;" "&amp;Table_Styles[[#This Row],[Font Weight Used]],"")</f>
        <v>Arvo 700</v>
      </c>
      <c r="CC110" s="17" t="str">
        <f ca="1">IF(AND(Table_Styles[[#This Row],[Selector]],COUNTIF(OFFSET(CC:CC,0,0,ROW()-1,1),"="&amp;Table_Styles[[#This Row],[Font]])=0),Table_Styles[[#This Row],[Font]],"")</f>
        <v/>
      </c>
      <c r="CD110" s="17" t="str">
        <f ca="1">IF(Table_Styles[[#This Row],[Unique Font]]&lt;&gt;"",
"{""fontFamily"":"""&amp;Table_Styles[[#This Row],[Font Family Used]]&amp;""",""fontWeight"":"&amp;Table_Styles[[#This Row],[Font Weight Used]]&amp;"}","")</f>
        <v/>
      </c>
      <c r="CE1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700;color: #FFFFFF;padding-right: 3px</v>
      </c>
      <c r="CF110" s="17" t="str">
        <f>IF(AND(Table_Styles[[#This Row],[Selector]]&lt;&gt;"", Table_Styles[[#This Row],[Config Properties]]&lt;&gt;""),
Table_Styles[[#This Row],[Selector]]&amp;" { "&amp;Table_Styles[[#This Row],[Config Properties]]&amp;" }","")</f>
        <v>#sidebar .body .summary .key { font-family: 'Arvo';font-size: 13px;font-weight: 700;color: #FFFFFF;padding-right: 3px }</v>
      </c>
      <c r="CG110" s="17" t="str">
        <f xml:space="preserve">
SUBSTITUTE(SUBSTITUTE(SUBSTITUTE(SUBSTITUTE(SUBSTITUTE(SUBSTITUTE(SUBSTITUTE(SUBSTITUTE(Table_Styles[[#This Row],[Config]],
" {","{"),
"{ ","{"),
" }","}"),
"} ","}"),
" ,",","),
", ",","),
" :",":"),
": ",":")</f>
        <v>#sidebar .body .summary .key{font-family:'Arvo';font-size:13px;font-weight:700;color:#FFFFFF;padding-right:3px}</v>
      </c>
    </row>
    <row r="111" spans="2:85" ht="21" customHeight="1">
      <c r="B111" s="17" t="s">
        <v>718</v>
      </c>
      <c r="C111" s="37" t="s">
        <v>719</v>
      </c>
      <c r="D111" s="34"/>
      <c r="E111" s="34" t="str">
        <f>Settings_Styling_Font_Body_Text</f>
        <v>Arvo</v>
      </c>
      <c r="F111" s="15" t="str">
        <f>IF(Table_Styles[[#This Row],[Font Family]]&lt;&gt;"",Table_Styles[[#This Row],[Font Family]],IF(Table_Styles[[#This Row],[Font Family Default]]&lt;&gt;"",Table_Styles[[#This Row],[Font Family Default]],""))</f>
        <v>Arvo</v>
      </c>
      <c r="G111" s="34"/>
      <c r="H111" s="36" t="s">
        <v>551</v>
      </c>
      <c r="I111" s="15" t="str">
        <f>IF(Table_Styles[[#This Row],[Font Size]]&lt;&gt;"",Table_Styles[[#This Row],[Font Size]],IF(Table_Styles[[#This Row],[Font Size Default]]&lt;&gt;"",Table_Styles[[#This Row],[Font Size Default]],""))</f>
        <v>13px</v>
      </c>
      <c r="J111" s="34"/>
      <c r="K111" s="34">
        <v>300</v>
      </c>
      <c r="L111" s="15">
        <f>IF(Table_Styles[[#This Row],[Font Weight]]&lt;&gt;"",Table_Styles[[#This Row],[Font Weight]],IF(Table_Styles[[#This Row],[Font Weight Default]]&lt;&gt;"",Table_Styles[[#This Row],[Font Weight Default]],""))</f>
        <v>300</v>
      </c>
      <c r="M111" s="15"/>
      <c r="N111" s="34" t="str">
        <f>Colour_Background_1</f>
        <v>#FFFFFF</v>
      </c>
      <c r="O111" s="15" t="str">
        <f>IF(Table_Styles[[#This Row],[Colour]]&lt;&gt;"",Table_Styles[[#This Row],[Colour]],IF(Table_Styles[[#This Row],[Colour Default]]&lt;&gt;"",Table_Styles[[#This Row],[Colour Default]],""))</f>
        <v>#FFFFFF</v>
      </c>
      <c r="P111" s="34"/>
      <c r="Q111" s="34"/>
      <c r="R111" s="15" t="str">
        <f>IF(Table_Styles[[#This Row],[Background]]&lt;&gt;"",Table_Styles[[#This Row],[Background]],IF(Table_Styles[[#This Row],[Background Default]]&lt;&gt;"",Table_Styles[[#This Row],[Background Default]],""))</f>
        <v/>
      </c>
      <c r="S111" s="34"/>
      <c r="T111" s="34"/>
      <c r="U111" s="15" t="str">
        <f>IF(Table_Styles[[#This Row],[Border]]&lt;&gt;"",Table_Styles[[#This Row],[Border]],IF(Table_Styles[[#This Row],[Border Default]]&lt;&gt;"",Table_Styles[[#This Row],[Border Default]],""))</f>
        <v/>
      </c>
      <c r="V111" s="34"/>
      <c r="W111" s="34"/>
      <c r="X111" s="15" t="str">
        <f>IF(Table_Styles[[#This Row],[Border Radius]]&lt;&gt;"",Table_Styles[[#This Row],[Border Radius]],IF(Table_Styles[[#This Row],[Border Radius Default]]&lt;&gt;"",Table_Styles[[#This Row],[Border Radius Default]],""))</f>
        <v/>
      </c>
      <c r="Y111" s="34"/>
      <c r="Z111" s="34"/>
      <c r="AA111" s="15" t="str">
        <f>IF(Table_Styles[[#This Row],[MT]]&lt;&gt;"",Table_Styles[[#This Row],[MT]],IF(Table_Styles[[#This Row],[MT Default]]&lt;&gt;"",Table_Styles[[#This Row],[MT Default]],""))</f>
        <v/>
      </c>
      <c r="AB111" s="34"/>
      <c r="AC111" s="34"/>
      <c r="AD111" s="15" t="str">
        <f>IF(Table_Styles[[#This Row],[MR]]&lt;&gt;"",Table_Styles[[#This Row],[MR]],IF(Table_Styles[[#This Row],[MR Default]]&lt;&gt;"",Table_Styles[[#This Row],[MR Default]],""))</f>
        <v/>
      </c>
      <c r="AE111" s="34"/>
      <c r="AF111" s="34"/>
      <c r="AG111" s="15" t="str">
        <f>IF(Table_Styles[[#This Row],[MB]]&lt;&gt;"",Table_Styles[[#This Row],[MB]],IF(Table_Styles[[#This Row],[MB Default]]&lt;&gt;"",Table_Styles[[#This Row],[MB Default]],""))</f>
        <v/>
      </c>
      <c r="AH111" s="34"/>
      <c r="AI111" s="34"/>
      <c r="AJ111" s="15" t="str">
        <f>IF(Table_Styles[[#This Row],[ML]]&lt;&gt;"",Table_Styles[[#This Row],[ML]],IF(Table_Styles[[#This Row],[ML Default]]&lt;&gt;"",Table_Styles[[#This Row],[ML Default]],""))</f>
        <v/>
      </c>
      <c r="AK111" s="34"/>
      <c r="AL111" s="34"/>
      <c r="AM111" s="15" t="str">
        <f>IF(Table_Styles[[#This Row],[PT]]&lt;&gt;"",Table_Styles[[#This Row],[PT]],IF(Table_Styles[[#This Row],[PT Default]]&lt;&gt;"",Table_Styles[[#This Row],[PT Default]],""))</f>
        <v/>
      </c>
      <c r="AN111" s="34"/>
      <c r="AO111" s="34"/>
      <c r="AP111" s="15" t="str">
        <f>IF(Table_Styles[[#This Row],[PR]]&lt;&gt;"",Table_Styles[[#This Row],[PR]],IF(Table_Styles[[#This Row],[PR Default]]&lt;&gt;"",Table_Styles[[#This Row],[PR Default]],""))</f>
        <v/>
      </c>
      <c r="AQ111" s="34"/>
      <c r="AR111" s="34"/>
      <c r="AS111" s="15" t="str">
        <f>IF(Table_Styles[[#This Row],[PB]]&lt;&gt;"",Table_Styles[[#This Row],[PB]],IF(Table_Styles[[#This Row],[PB Default]]&lt;&gt;"",Table_Styles[[#This Row],[PB Default]],""))</f>
        <v/>
      </c>
      <c r="AT111" s="34"/>
      <c r="AU111" s="34"/>
      <c r="AV111" s="15" t="str">
        <f>IF(Table_Styles[[#This Row],[PL]]&lt;&gt;"",Table_Styles[[#This Row],[PL]],IF(Table_Styles[[#This Row],[PL Default]]&lt;&gt;"",Table_Styles[[#This Row],[PL Default]],""))</f>
        <v/>
      </c>
      <c r="AW111" s="34"/>
      <c r="AX111" s="34"/>
      <c r="AY111" s="15" t="str">
        <f>IF(Table_Styles[[#This Row],[BT]]&lt;&gt;"",Table_Styles[[#This Row],[BT]],IF(Table_Styles[[#This Row],[BT Default]]&lt;&gt;"",Table_Styles[[#This Row],[BT Default]],""))</f>
        <v/>
      </c>
      <c r="AZ111" s="34"/>
      <c r="BA111" s="34"/>
      <c r="BB111" s="15" t="str">
        <f>IF(Table_Styles[[#This Row],[BR]]&lt;&gt;"",Table_Styles[[#This Row],[BR]],IF(Table_Styles[[#This Row],[BR Default]]&lt;&gt;"",Table_Styles[[#This Row],[BR Default]],""))</f>
        <v/>
      </c>
      <c r="BC111" s="34"/>
      <c r="BD111" s="34"/>
      <c r="BE111" s="15" t="str">
        <f>IF(Table_Styles[[#This Row],[BB]]&lt;&gt;"",Table_Styles[[#This Row],[BB]],IF(Table_Styles[[#This Row],[BB Default]]&lt;&gt;"",Table_Styles[[#This Row],[BB Default]],""))</f>
        <v/>
      </c>
      <c r="BF111" s="34"/>
      <c r="BG111" s="34"/>
      <c r="BH111" s="15" t="str">
        <f>IF(Table_Styles[[#This Row],[BL]]&lt;&gt;"",Table_Styles[[#This Row],[BL]],IF(Table_Styles[[#This Row],[BL Default]]&lt;&gt;"",Table_Styles[[#This Row],[BL Default]],""))</f>
        <v/>
      </c>
      <c r="BI111" s="34"/>
      <c r="BJ111" s="34"/>
      <c r="BK111" s="15" t="str">
        <f>IF(Table_Styles[[#This Row],[Width]]&lt;&gt;"",Table_Styles[[#This Row],[Width]],IF(Table_Styles[[#This Row],[Width Default]]&lt;&gt;"",Table_Styles[[#This Row],[Width Default]],""))</f>
        <v/>
      </c>
      <c r="BL111" s="34"/>
      <c r="BM111" s="34"/>
      <c r="BN111" s="15" t="str">
        <f>IF(Table_Styles[[#This Row],[Height]]&lt;&gt;"",Table_Styles[[#This Row],[Height]],IF(Table_Styles[[#This Row],[Height Default]]&lt;&gt;"",Table_Styles[[#This Row],[Height Default]],""))</f>
        <v/>
      </c>
      <c r="BO111" s="15"/>
      <c r="BP111" s="15"/>
      <c r="BQ111" s="15" t="str">
        <f>IF(Table_Styles[[#This Row],[Top]]&lt;&gt;"",Table_Styles[[#This Row],[Top]],IF(Table_Styles[[#This Row],[Top Default]]&lt;&gt;"",Table_Styles[[#This Row],[Top Default]],""))</f>
        <v/>
      </c>
      <c r="BR111" s="15"/>
      <c r="BS111" s="15"/>
      <c r="BT111" s="15" t="str">
        <f>IF(Table_Styles[[#This Row],[Right]]&lt;&gt;"",Table_Styles[[#This Row],[Right]],IF(Table_Styles[[#This Row],[Right Default]]&lt;&gt;"",Table_Styles[[#This Row],[Right Default]],""))</f>
        <v/>
      </c>
      <c r="BU111" s="15"/>
      <c r="BV111" s="15"/>
      <c r="BW111" s="15" t="str">
        <f>IF(Table_Styles[[#This Row],[Bottom]]&lt;&gt;"",Table_Styles[[#This Row],[Bottom]],IF(Table_Styles[[#This Row],[Bottom Default]]&lt;&gt;"",Table_Styles[[#This Row],[Bottom Default]],""))</f>
        <v/>
      </c>
      <c r="BX111" s="15"/>
      <c r="BY111" s="15"/>
      <c r="BZ111" s="15" t="str">
        <f>IF(Table_Styles[[#This Row],[Left]]&lt;&gt;"",Table_Styles[[#This Row],[Left]],IF(Table_Styles[[#This Row],[Left Default]]&lt;&gt;"",Table_Styles[[#This Row],[Left Default]],""))</f>
        <v/>
      </c>
      <c r="CA111" s="34"/>
      <c r="CB111" s="17" t="str">
        <f>IF(AND(Table_Styles[[#This Row],[Selector]]&lt;&gt;"",Table_Styles[[#This Row],[Font Family Used]]&lt;&gt;"",Table_Styles[[#This Row],[Font Weight Used]]&lt;&gt;""),Table_Styles[[#This Row],[Font Family Used]]&amp;" "&amp;Table_Styles[[#This Row],[Font Weight Used]],"")</f>
        <v>Arvo 300</v>
      </c>
      <c r="CC111" s="17" t="str">
        <f ca="1">IF(AND(Table_Styles[[#This Row],[Selector]],COUNTIF(OFFSET(CC:CC,0,0,ROW()-1,1),"="&amp;Table_Styles[[#This Row],[Font]])=0),Table_Styles[[#This Row],[Font]],"")</f>
        <v/>
      </c>
      <c r="CD111" s="17" t="str">
        <f ca="1">IF(Table_Styles[[#This Row],[Unique Font]]&lt;&gt;"",
"{""fontFamily"":"""&amp;Table_Styles[[#This Row],[Font Family Used]]&amp;""",""fontWeight"":"&amp;Table_Styles[[#This Row],[Font Weight Used]]&amp;"}","")</f>
        <v/>
      </c>
      <c r="CE1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'Arvo';font-size: 13px;font-weight: 300;color: #FFFFFF</v>
      </c>
      <c r="CF111" s="17" t="str">
        <f>IF(AND(Table_Styles[[#This Row],[Selector]]&lt;&gt;"", Table_Styles[[#This Row],[Config Properties]]&lt;&gt;""),
Table_Styles[[#This Row],[Selector]]&amp;" { "&amp;Table_Styles[[#This Row],[Config Properties]]&amp;" }","")</f>
        <v>#sidebar .body .summary .value { font-family: 'Arvo';font-size: 13px;font-weight: 300;color: #FFFFFF }</v>
      </c>
      <c r="CG111" s="17" t="str">
        <f xml:space="preserve">
SUBSTITUTE(SUBSTITUTE(SUBSTITUTE(SUBSTITUTE(SUBSTITUTE(SUBSTITUTE(SUBSTITUTE(SUBSTITUTE(Table_Styles[[#This Row],[Config]],
" {","{"),
"{ ","{"),
" }","}"),
"} ","}"),
" ,",","),
", ",","),
" :",":"),
": ",":")</f>
        <v>#sidebar .body .summary .value{font-family:'Arvo';font-size:13px;font-weight:300;color:#FFFFFF}</v>
      </c>
    </row>
    <row r="112" spans="2:85" ht="21.75" thickBot="1">
      <c r="B112" s="54" t="s">
        <v>720</v>
      </c>
      <c r="C112" s="54"/>
      <c r="D112" s="54"/>
      <c r="E112" s="54"/>
      <c r="F112" s="54" t="str">
        <f>IF(Table_Styles[[#This Row],[Font Family]]&lt;&gt;"",Table_Styles[[#This Row],[Font Family]],IF(Table_Styles[[#This Row],[Font Family Default]]&lt;&gt;"",Table_Styles[[#This Row],[Font Family Default]],""))</f>
        <v/>
      </c>
      <c r="G112" s="54"/>
      <c r="H112" s="54"/>
      <c r="I112" s="54" t="str">
        <f>IF(Table_Styles[[#This Row],[Font Size]]&lt;&gt;"",Table_Styles[[#This Row],[Font Size]],IF(Table_Styles[[#This Row],[Font Size Default]]&lt;&gt;"",Table_Styles[[#This Row],[Font Size Default]],""))</f>
        <v/>
      </c>
      <c r="J112" s="54"/>
      <c r="K112" s="54"/>
      <c r="L112" s="54" t="str">
        <f>IF(Table_Styles[[#This Row],[Font Weight]]&lt;&gt;"",Table_Styles[[#This Row],[Font Weight]],IF(Table_Styles[[#This Row],[Font Weight Default]]&lt;&gt;"",Table_Styles[[#This Row],[Font Weight Default]],""))</f>
        <v/>
      </c>
      <c r="M112" s="54"/>
      <c r="N112" s="54"/>
      <c r="O112" s="54" t="str">
        <f>IF(Table_Styles[[#This Row],[Colour]]&lt;&gt;"",Table_Styles[[#This Row],[Colour]],IF(Table_Styles[[#This Row],[Colour Default]]&lt;&gt;"",Table_Styles[[#This Row],[Colour Default]],""))</f>
        <v/>
      </c>
      <c r="P112" s="54"/>
      <c r="Q112" s="54"/>
      <c r="R112" s="54" t="str">
        <f>IF(Table_Styles[[#This Row],[Background]]&lt;&gt;"",Table_Styles[[#This Row],[Background]],IF(Table_Styles[[#This Row],[Background Default]]&lt;&gt;"",Table_Styles[[#This Row],[Background Default]],""))</f>
        <v/>
      </c>
      <c r="S112" s="54"/>
      <c r="T112" s="54"/>
      <c r="U112" s="54" t="str">
        <f>IF(Table_Styles[[#This Row],[Border]]&lt;&gt;"",Table_Styles[[#This Row],[Border]],IF(Table_Styles[[#This Row],[Border Default]]&lt;&gt;"",Table_Styles[[#This Row],[Border Default]],""))</f>
        <v/>
      </c>
      <c r="V112" s="54"/>
      <c r="W112" s="54"/>
      <c r="X112" s="54" t="str">
        <f>IF(Table_Styles[[#This Row],[Border Radius]]&lt;&gt;"",Table_Styles[[#This Row],[Border Radius]],IF(Table_Styles[[#This Row],[Border Radius Default]]&lt;&gt;"",Table_Styles[[#This Row],[Border Radius Default]],""))</f>
        <v/>
      </c>
      <c r="Y112" s="54"/>
      <c r="Z112" s="54"/>
      <c r="AA112" s="54" t="str">
        <f>IF(Table_Styles[[#This Row],[MT]]&lt;&gt;"",Table_Styles[[#This Row],[MT]],IF(Table_Styles[[#This Row],[MT Default]]&lt;&gt;"",Table_Styles[[#This Row],[MT Default]],""))</f>
        <v/>
      </c>
      <c r="AB112" s="54"/>
      <c r="AC112" s="54"/>
      <c r="AD112" s="54" t="str">
        <f>IF(Table_Styles[[#This Row],[MR]]&lt;&gt;"",Table_Styles[[#This Row],[MR]],IF(Table_Styles[[#This Row],[MR Default]]&lt;&gt;"",Table_Styles[[#This Row],[MR Default]],""))</f>
        <v/>
      </c>
      <c r="AE112" s="54"/>
      <c r="AF112" s="54"/>
      <c r="AG112" s="54" t="str">
        <f>IF(Table_Styles[[#This Row],[MB]]&lt;&gt;"",Table_Styles[[#This Row],[MB]],IF(Table_Styles[[#This Row],[MB Default]]&lt;&gt;"",Table_Styles[[#This Row],[MB Default]],""))</f>
        <v/>
      </c>
      <c r="AH112" s="54"/>
      <c r="AI112" s="54"/>
      <c r="AJ112" s="54" t="str">
        <f>IF(Table_Styles[[#This Row],[ML]]&lt;&gt;"",Table_Styles[[#This Row],[ML]],IF(Table_Styles[[#This Row],[ML Default]]&lt;&gt;"",Table_Styles[[#This Row],[ML Default]],""))</f>
        <v/>
      </c>
      <c r="AK112" s="54"/>
      <c r="AL112" s="54"/>
      <c r="AM112" s="54" t="str">
        <f>IF(Table_Styles[[#This Row],[PT]]&lt;&gt;"",Table_Styles[[#This Row],[PT]],IF(Table_Styles[[#This Row],[PT Default]]&lt;&gt;"",Table_Styles[[#This Row],[PT Default]],""))</f>
        <v/>
      </c>
      <c r="AN112" s="54"/>
      <c r="AO112" s="54"/>
      <c r="AP112" s="54" t="str">
        <f>IF(Table_Styles[[#This Row],[PR]]&lt;&gt;"",Table_Styles[[#This Row],[PR]],IF(Table_Styles[[#This Row],[PR Default]]&lt;&gt;"",Table_Styles[[#This Row],[PR Default]],""))</f>
        <v/>
      </c>
      <c r="AQ112" s="54"/>
      <c r="AR112" s="54"/>
      <c r="AS112" s="54" t="str">
        <f>IF(Table_Styles[[#This Row],[PB]]&lt;&gt;"",Table_Styles[[#This Row],[PB]],IF(Table_Styles[[#This Row],[PB Default]]&lt;&gt;"",Table_Styles[[#This Row],[PB Default]],""))</f>
        <v/>
      </c>
      <c r="AT112" s="54"/>
      <c r="AU112" s="54"/>
      <c r="AV112" s="54" t="str">
        <f>IF(Table_Styles[[#This Row],[PL]]&lt;&gt;"",Table_Styles[[#This Row],[PL]],IF(Table_Styles[[#This Row],[PL Default]]&lt;&gt;"",Table_Styles[[#This Row],[PL Default]],""))</f>
        <v/>
      </c>
      <c r="AW112" s="54"/>
      <c r="AX112" s="54"/>
      <c r="AY112" s="54" t="str">
        <f>IF(Table_Styles[[#This Row],[BT]]&lt;&gt;"",Table_Styles[[#This Row],[BT]],IF(Table_Styles[[#This Row],[BT Default]]&lt;&gt;"",Table_Styles[[#This Row],[BT Default]],""))</f>
        <v/>
      </c>
      <c r="AZ112" s="54"/>
      <c r="BA112" s="54"/>
      <c r="BB112" s="54" t="str">
        <f>IF(Table_Styles[[#This Row],[BR]]&lt;&gt;"",Table_Styles[[#This Row],[BR]],IF(Table_Styles[[#This Row],[BR Default]]&lt;&gt;"",Table_Styles[[#This Row],[BR Default]],""))</f>
        <v/>
      </c>
      <c r="BC112" s="54"/>
      <c r="BD112" s="54"/>
      <c r="BE112" s="54" t="str">
        <f>IF(Table_Styles[[#This Row],[BB]]&lt;&gt;"",Table_Styles[[#This Row],[BB]],IF(Table_Styles[[#This Row],[BB Default]]&lt;&gt;"",Table_Styles[[#This Row],[BB Default]],""))</f>
        <v/>
      </c>
      <c r="BF112" s="54"/>
      <c r="BG112" s="54"/>
      <c r="BH112" s="54" t="str">
        <f>IF(Table_Styles[[#This Row],[BL]]&lt;&gt;"",Table_Styles[[#This Row],[BL]],IF(Table_Styles[[#This Row],[BL Default]]&lt;&gt;"",Table_Styles[[#This Row],[BL Default]],""))</f>
        <v/>
      </c>
      <c r="BI112" s="54"/>
      <c r="BJ112" s="62"/>
      <c r="BK112" s="54" t="str">
        <f>IF(Table_Styles[[#This Row],[Width]]&lt;&gt;"",Table_Styles[[#This Row],[Width]],IF(Table_Styles[[#This Row],[Width Default]]&lt;&gt;"",Table_Styles[[#This Row],[Width Default]],""))</f>
        <v/>
      </c>
      <c r="BL112" s="54"/>
      <c r="BM112" s="54"/>
      <c r="BN112" s="54" t="str">
        <f>IF(Table_Styles[[#This Row],[Height]]&lt;&gt;"",Table_Styles[[#This Row],[Height]],IF(Table_Styles[[#This Row],[Height Default]]&lt;&gt;"",Table_Styles[[#This Row],[Height Default]],""))</f>
        <v/>
      </c>
      <c r="BO112" s="54"/>
      <c r="BP112" s="54"/>
      <c r="BQ112" s="54" t="str">
        <f>IF(Table_Styles[[#This Row],[Top]]&lt;&gt;"",Table_Styles[[#This Row],[Top]],IF(Table_Styles[[#This Row],[Top Default]]&lt;&gt;"",Table_Styles[[#This Row],[Top Default]],""))</f>
        <v/>
      </c>
      <c r="BR112" s="54"/>
      <c r="BS112" s="54"/>
      <c r="BT112" s="54" t="str">
        <f>IF(Table_Styles[[#This Row],[Right]]&lt;&gt;"",Table_Styles[[#This Row],[Right]],IF(Table_Styles[[#This Row],[Right Default]]&lt;&gt;"",Table_Styles[[#This Row],[Right Default]],""))</f>
        <v/>
      </c>
      <c r="BU112" s="54"/>
      <c r="BV112" s="54"/>
      <c r="BW112" s="54" t="str">
        <f>IF(Table_Styles[[#This Row],[Bottom]]&lt;&gt;"",Table_Styles[[#This Row],[Bottom]],IF(Table_Styles[[#This Row],[Bottom Default]]&lt;&gt;"",Table_Styles[[#This Row],[Bottom Default]],""))</f>
        <v/>
      </c>
      <c r="BX112" s="54"/>
      <c r="BY112" s="54"/>
      <c r="BZ112" s="54" t="str">
        <f>IF(Table_Styles[[#This Row],[Left]]&lt;&gt;"",Table_Styles[[#This Row],[Left]],IF(Table_Styles[[#This Row],[Left Default]]&lt;&gt;"",Table_Styles[[#This Row],[Left Default]],""))</f>
        <v/>
      </c>
      <c r="CA112" s="54"/>
      <c r="CB112" s="54" t="str">
        <f>IF(AND(Table_Styles[[#This Row],[Selector]]&lt;&gt;"",Table_Styles[[#This Row],[Font Family Used]]&lt;&gt;"",Table_Styles[[#This Row],[Font Weight Used]]&lt;&gt;""),Table_Styles[[#This Row],[Font Family Used]]&amp;" "&amp;Table_Styles[[#This Row],[Font Weight Used]],"")</f>
        <v/>
      </c>
      <c r="CC112" s="54" t="str">
        <f ca="1">IF(AND(Table_Styles[[#This Row],[Selector]],COUNTIF(OFFSET(CC:CC,0,0,ROW()-1,1),"="&amp;Table_Styles[[#This Row],[Font]])=0),Table_Styles[[#This Row],[Font]],"")</f>
        <v/>
      </c>
      <c r="CD112" s="54" t="str">
        <f ca="1">IF(Table_Styles[[#This Row],[Unique Font]]&lt;&gt;"",
"{""fontFamily"":"""&amp;Table_Styles[[#This Row],[Font Family Used]]&amp;""",""fontWeight"":"&amp;Table_Styles[[#This Row],[Font Weight Used]]&amp;"}","")</f>
        <v/>
      </c>
      <c r="CE112"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2" s="54" t="str">
        <f>IF(AND(Table_Styles[[#This Row],[Selector]]&lt;&gt;"", Table_Styles[[#This Row],[Config Properties]]&lt;&gt;""),
Table_Styles[[#This Row],[Selector]]&amp;" { "&amp;Table_Styles[[#This Row],[Config Properties]]&amp;" }","")</f>
        <v/>
      </c>
      <c r="CG112" s="54" t="str">
        <f xml:space="preserve">
SUBSTITUTE(SUBSTITUTE(SUBSTITUTE(SUBSTITUTE(SUBSTITUTE(SUBSTITUTE(SUBSTITUTE(SUBSTITUTE(Table_Styles[[#This Row],[Config]],
" {","{"),
"{ ","{"),
" }","}"),
"} ","}"),
" ,",","),
", ",","),
" :",":"),
": ",":")</f>
        <v/>
      </c>
    </row>
    <row r="113" spans="2:85" ht="21" customHeight="1">
      <c r="B113" s="90" t="s">
        <v>721</v>
      </c>
      <c r="C113" s="1" t="s">
        <v>722</v>
      </c>
      <c r="D113" s="7"/>
      <c r="E113" s="7"/>
      <c r="F113" s="7" t="str">
        <f>IF(Table_Styles[[#This Row],[Font Family]]&lt;&gt;"",Table_Styles[[#This Row],[Font Family]],IF(Table_Styles[[#This Row],[Font Family Default]]&lt;&gt;"",Table_Styles[[#This Row],[Font Family Default]],""))</f>
        <v/>
      </c>
      <c r="G113" s="7"/>
      <c r="H113" s="7"/>
      <c r="I113" s="7" t="str">
        <f>IF(Table_Styles[[#This Row],[Font Size]]&lt;&gt;"",Table_Styles[[#This Row],[Font Size]],IF(Table_Styles[[#This Row],[Font Size Default]]&lt;&gt;"",Table_Styles[[#This Row],[Font Size Default]],""))</f>
        <v/>
      </c>
      <c r="J113" s="7"/>
      <c r="K113" s="7"/>
      <c r="L113" s="7" t="str">
        <f>IF(Table_Styles[[#This Row],[Font Weight]]&lt;&gt;"",Table_Styles[[#This Row],[Font Weight]],IF(Table_Styles[[#This Row],[Font Weight Default]]&lt;&gt;"",Table_Styles[[#This Row],[Font Weight Default]],""))</f>
        <v/>
      </c>
      <c r="M113" s="7"/>
      <c r="N113" s="7"/>
      <c r="O113" s="7" t="str">
        <f>IF(Table_Styles[[#This Row],[Colour]]&lt;&gt;"",Table_Styles[[#This Row],[Colour]],IF(Table_Styles[[#This Row],[Colour Default]]&lt;&gt;"",Table_Styles[[#This Row],[Colour Default]],""))</f>
        <v/>
      </c>
      <c r="P113" s="7"/>
      <c r="Q113" s="7"/>
      <c r="R113" s="7" t="str">
        <f>IF(Table_Styles[[#This Row],[Background]]&lt;&gt;"",Table_Styles[[#This Row],[Background]],IF(Table_Styles[[#This Row],[Background Default]]&lt;&gt;"",Table_Styles[[#This Row],[Background Default]],""))</f>
        <v/>
      </c>
      <c r="S113" s="7"/>
      <c r="T113" s="7"/>
      <c r="U113" s="7" t="str">
        <f>IF(Table_Styles[[#This Row],[Border]]&lt;&gt;"",Table_Styles[[#This Row],[Border]],IF(Table_Styles[[#This Row],[Border Default]]&lt;&gt;"",Table_Styles[[#This Row],[Border Default]],""))</f>
        <v/>
      </c>
      <c r="V113" s="7"/>
      <c r="W113" s="7"/>
      <c r="X113" s="7" t="str">
        <f>IF(Table_Styles[[#This Row],[Border Radius]]&lt;&gt;"",Table_Styles[[#This Row],[Border Radius]],IF(Table_Styles[[#This Row],[Border Radius Default]]&lt;&gt;"",Table_Styles[[#This Row],[Border Radius Default]],""))</f>
        <v/>
      </c>
      <c r="Y113" s="7"/>
      <c r="Z113" s="15" t="s">
        <v>533</v>
      </c>
      <c r="AA113" s="7" t="str">
        <f>IF(Table_Styles[[#This Row],[MT]]&lt;&gt;"",Table_Styles[[#This Row],[MT]],IF(Table_Styles[[#This Row],[MT Default]]&lt;&gt;"",Table_Styles[[#This Row],[MT Default]],""))</f>
        <v>10px</v>
      </c>
      <c r="AB113" s="7"/>
      <c r="AC113" s="7"/>
      <c r="AD113" s="7" t="str">
        <f>IF(Table_Styles[[#This Row],[MR]]&lt;&gt;"",Table_Styles[[#This Row],[MR]],IF(Table_Styles[[#This Row],[MR Default]]&lt;&gt;"",Table_Styles[[#This Row],[MR Default]],""))</f>
        <v/>
      </c>
      <c r="AE113" s="7"/>
      <c r="AF113" s="7"/>
      <c r="AG113" s="7" t="str">
        <f>IF(Table_Styles[[#This Row],[MB]]&lt;&gt;"",Table_Styles[[#This Row],[MB]],IF(Table_Styles[[#This Row],[MB Default]]&lt;&gt;"",Table_Styles[[#This Row],[MB Default]],""))</f>
        <v/>
      </c>
      <c r="AH113" s="7"/>
      <c r="AI113" s="7"/>
      <c r="AJ113" s="7" t="str">
        <f>IF(Table_Styles[[#This Row],[ML]]&lt;&gt;"",Table_Styles[[#This Row],[ML]],IF(Table_Styles[[#This Row],[ML Default]]&lt;&gt;"",Table_Styles[[#This Row],[ML Default]],""))</f>
        <v/>
      </c>
      <c r="AK113" s="7"/>
      <c r="AL113" s="7"/>
      <c r="AM113" s="7" t="str">
        <f>IF(Table_Styles[[#This Row],[PT]]&lt;&gt;"",Table_Styles[[#This Row],[PT]],IF(Table_Styles[[#This Row],[PT Default]]&lt;&gt;"",Table_Styles[[#This Row],[PT Default]],""))</f>
        <v/>
      </c>
      <c r="AN113" s="7"/>
      <c r="AO113" s="7"/>
      <c r="AP113" s="7" t="str">
        <f>IF(Table_Styles[[#This Row],[PR]]&lt;&gt;"",Table_Styles[[#This Row],[PR]],IF(Table_Styles[[#This Row],[PR Default]]&lt;&gt;"",Table_Styles[[#This Row],[PR Default]],""))</f>
        <v/>
      </c>
      <c r="AQ113" s="7"/>
      <c r="AR113" s="7"/>
      <c r="AS113" s="7" t="str">
        <f>IF(Table_Styles[[#This Row],[PB]]&lt;&gt;"",Table_Styles[[#This Row],[PB]],IF(Table_Styles[[#This Row],[PB Default]]&lt;&gt;"",Table_Styles[[#This Row],[PB Default]],""))</f>
        <v/>
      </c>
      <c r="AT113" s="7"/>
      <c r="AU113" s="7"/>
      <c r="AV113" s="7" t="str">
        <f>IF(Table_Styles[[#This Row],[PL]]&lt;&gt;"",Table_Styles[[#This Row],[PL]],IF(Table_Styles[[#This Row],[PL Default]]&lt;&gt;"",Table_Styles[[#This Row],[PL Default]],""))</f>
        <v/>
      </c>
      <c r="AW113" s="7"/>
      <c r="AX113" s="7"/>
      <c r="AY113" s="7" t="str">
        <f>IF(Table_Styles[[#This Row],[BT]]&lt;&gt;"",Table_Styles[[#This Row],[BT]],IF(Table_Styles[[#This Row],[BT Default]]&lt;&gt;"",Table_Styles[[#This Row],[BT Default]],""))</f>
        <v/>
      </c>
      <c r="AZ113" s="7"/>
      <c r="BA113" s="7"/>
      <c r="BB113" s="7" t="str">
        <f>IF(Table_Styles[[#This Row],[BR]]&lt;&gt;"",Table_Styles[[#This Row],[BR]],IF(Table_Styles[[#This Row],[BR Default]]&lt;&gt;"",Table_Styles[[#This Row],[BR Default]],""))</f>
        <v/>
      </c>
      <c r="BC113" s="7"/>
      <c r="BD113" s="7"/>
      <c r="BE113" s="7" t="str">
        <f>IF(Table_Styles[[#This Row],[BB]]&lt;&gt;"",Table_Styles[[#This Row],[BB]],IF(Table_Styles[[#This Row],[BB Default]]&lt;&gt;"",Table_Styles[[#This Row],[BB Default]],""))</f>
        <v/>
      </c>
      <c r="BF113" s="7"/>
      <c r="BG113" s="7"/>
      <c r="BH113" s="7" t="str">
        <f>IF(Table_Styles[[#This Row],[BL]]&lt;&gt;"",Table_Styles[[#This Row],[BL]],IF(Table_Styles[[#This Row],[BL Default]]&lt;&gt;"",Table_Styles[[#This Row],[BL Default]],""))</f>
        <v/>
      </c>
      <c r="BI113" s="7"/>
      <c r="BJ113" s="7"/>
      <c r="BK113" s="7" t="str">
        <f>IF(Table_Styles[[#This Row],[Width]]&lt;&gt;"",Table_Styles[[#This Row],[Width]],IF(Table_Styles[[#This Row],[Width Default]]&lt;&gt;"",Table_Styles[[#This Row],[Width Default]],""))</f>
        <v/>
      </c>
      <c r="BL113" s="7"/>
      <c r="BM113" s="7"/>
      <c r="BN113" s="7" t="str">
        <f>IF(Table_Styles[[#This Row],[Height]]&lt;&gt;"",Table_Styles[[#This Row],[Height]],IF(Table_Styles[[#This Row],[Height Default]]&lt;&gt;"",Table_Styles[[#This Row],[Height Default]],""))</f>
        <v/>
      </c>
      <c r="BO113" s="7"/>
      <c r="BP113" s="7"/>
      <c r="BQ113" s="7" t="str">
        <f>IF(Table_Styles[[#This Row],[Top]]&lt;&gt;"",Table_Styles[[#This Row],[Top]],IF(Table_Styles[[#This Row],[Top Default]]&lt;&gt;"",Table_Styles[[#This Row],[Top Default]],""))</f>
        <v/>
      </c>
      <c r="BR113" s="7"/>
      <c r="BS113" s="7"/>
      <c r="BT113" s="7" t="str">
        <f>IF(Table_Styles[[#This Row],[Right]]&lt;&gt;"",Table_Styles[[#This Row],[Right]],IF(Table_Styles[[#This Row],[Right Default]]&lt;&gt;"",Table_Styles[[#This Row],[Right Default]],""))</f>
        <v/>
      </c>
      <c r="BU113" s="7"/>
      <c r="BV113" s="7"/>
      <c r="BW113" s="7" t="str">
        <f>IF(Table_Styles[[#This Row],[Bottom]]&lt;&gt;"",Table_Styles[[#This Row],[Bottom]],IF(Table_Styles[[#This Row],[Bottom Default]]&lt;&gt;"",Table_Styles[[#This Row],[Bottom Default]],""))</f>
        <v/>
      </c>
      <c r="BX113" s="7"/>
      <c r="BY113" s="7"/>
      <c r="BZ113" s="7" t="str">
        <f>IF(Table_Styles[[#This Row],[Left]]&lt;&gt;"",Table_Styles[[#This Row],[Left]],IF(Table_Styles[[#This Row],[Left Default]]&lt;&gt;"",Table_Styles[[#This Row],[Left Default]],""))</f>
        <v/>
      </c>
      <c r="CA113" s="7"/>
      <c r="CB113" t="str">
        <f>IF(AND(Table_Styles[[#This Row],[Selector]]&lt;&gt;"",Table_Styles[[#This Row],[Font Family Used]]&lt;&gt;"",Table_Styles[[#This Row],[Font Weight Used]]&lt;&gt;""),Table_Styles[[#This Row],[Font Family Used]]&amp;" "&amp;Table_Styles[[#This Row],[Font Weight Used]],"")</f>
        <v/>
      </c>
      <c r="CC113" t="str">
        <f ca="1">IF(AND(Table_Styles[[#This Row],[Selector]],COUNTIF(OFFSET(CC:CC,0,0,ROW()-1,1),"="&amp;Table_Styles[[#This Row],[Font]])=0),Table_Styles[[#This Row],[Font]],"")</f>
        <v/>
      </c>
      <c r="CD113" t="str">
        <f ca="1">IF(Table_Styles[[#This Row],[Unique Font]]&lt;&gt;"",
"{""fontFamily"":"""&amp;Table_Styles[[#This Row],[Font Family Used]]&amp;""",""fontWeight"":"&amp;Table_Styles[[#This Row],[Font Weight Used]]&amp;"}","")</f>
        <v/>
      </c>
      <c r="CE11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13" t="str">
        <f>IF(AND(Table_Styles[[#This Row],[Selector]]&lt;&gt;"", Table_Styles[[#This Row],[Config Properties]]&lt;&gt;""),
Table_Styles[[#This Row],[Selector]]&amp;" { "&amp;Table_Styles[[#This Row],[Config Properties]]&amp;" }","")</f>
        <v>#sidebar .body nav { margin-top: 10px }</v>
      </c>
      <c r="CG113" t="str">
        <f xml:space="preserve">
SUBSTITUTE(SUBSTITUTE(SUBSTITUTE(SUBSTITUTE(SUBSTITUTE(SUBSTITUTE(SUBSTITUTE(SUBSTITUTE(Table_Styles[[#This Row],[Config]],
" {","{"),
"{ ","{"),
" }","}"),
"} ","}"),
" ,",","),
", ",","),
" :",":"),
": ",":")</f>
        <v>#sidebar .body nav{margin-top:10px}</v>
      </c>
    </row>
    <row r="114" spans="2:85" ht="21" customHeight="1">
      <c r="B114" s="91" t="s">
        <v>662</v>
      </c>
      <c r="C114" s="90" t="s">
        <v>723</v>
      </c>
      <c r="D114" s="34"/>
      <c r="E114" s="34"/>
      <c r="F114" s="15" t="str">
        <f>IF(Table_Styles[[#This Row],[Font Family]]&lt;&gt;"",Table_Styles[[#This Row],[Font Family]],IF(Table_Styles[[#This Row],[Font Family Default]]&lt;&gt;"",Table_Styles[[#This Row],[Font Family Default]],""))</f>
        <v/>
      </c>
      <c r="G114" s="34"/>
      <c r="H114" s="34"/>
      <c r="I114" s="15" t="str">
        <f>IF(Table_Styles[[#This Row],[Font Size]]&lt;&gt;"",Table_Styles[[#This Row],[Font Size]],IF(Table_Styles[[#This Row],[Font Size Default]]&lt;&gt;"",Table_Styles[[#This Row],[Font Size Default]],""))</f>
        <v/>
      </c>
      <c r="J114" s="34"/>
      <c r="K114" s="34"/>
      <c r="L114" s="15" t="str">
        <f>IF(Table_Styles[[#This Row],[Font Weight]]&lt;&gt;"",Table_Styles[[#This Row],[Font Weight]],IF(Table_Styles[[#This Row],[Font Weight Default]]&lt;&gt;"",Table_Styles[[#This Row],[Font Weight Default]],""))</f>
        <v/>
      </c>
      <c r="M114" s="34"/>
      <c r="N114" s="34"/>
      <c r="O114" s="15" t="str">
        <f>IF(Table_Styles[[#This Row],[Colour]]&lt;&gt;"",Table_Styles[[#This Row],[Colour]],IF(Table_Styles[[#This Row],[Colour Default]]&lt;&gt;"",Table_Styles[[#This Row],[Colour Default]],""))</f>
        <v/>
      </c>
      <c r="P114" s="34"/>
      <c r="Q114" s="34"/>
      <c r="R114" s="15" t="str">
        <f>IF(Table_Styles[[#This Row],[Background]]&lt;&gt;"",Table_Styles[[#This Row],[Background]],IF(Table_Styles[[#This Row],[Background Default]]&lt;&gt;"",Table_Styles[[#This Row],[Background Default]],""))</f>
        <v/>
      </c>
      <c r="S114" s="34"/>
      <c r="T114" s="34"/>
      <c r="U114" s="15" t="str">
        <f>IF(Table_Styles[[#This Row],[Border]]&lt;&gt;"",Table_Styles[[#This Row],[Border]],IF(Table_Styles[[#This Row],[Border Default]]&lt;&gt;"",Table_Styles[[#This Row],[Border Default]],""))</f>
        <v/>
      </c>
      <c r="V114" s="34"/>
      <c r="W114" s="34"/>
      <c r="X114" s="15" t="str">
        <f>IF(Table_Styles[[#This Row],[Border Radius]]&lt;&gt;"",Table_Styles[[#This Row],[Border Radius]],IF(Table_Styles[[#This Row],[Border Radius Default]]&lt;&gt;"",Table_Styles[[#This Row],[Border Radius Default]],""))</f>
        <v/>
      </c>
      <c r="Y114" s="34"/>
      <c r="Z114" s="34"/>
      <c r="AA114" s="15" t="str">
        <f>IF(Table_Styles[[#This Row],[MT]]&lt;&gt;"",Table_Styles[[#This Row],[MT]],IF(Table_Styles[[#This Row],[MT Default]]&lt;&gt;"",Table_Styles[[#This Row],[MT Default]],""))</f>
        <v/>
      </c>
      <c r="AB114" s="34"/>
      <c r="AC114" s="34"/>
      <c r="AD114" s="15" t="str">
        <f>IF(Table_Styles[[#This Row],[MR]]&lt;&gt;"",Table_Styles[[#This Row],[MR]],IF(Table_Styles[[#This Row],[MR Default]]&lt;&gt;"",Table_Styles[[#This Row],[MR Default]],""))</f>
        <v/>
      </c>
      <c r="AE114" s="34"/>
      <c r="AF114" s="34"/>
      <c r="AG114" s="15" t="str">
        <f>IF(Table_Styles[[#This Row],[MB]]&lt;&gt;"",Table_Styles[[#This Row],[MB]],IF(Table_Styles[[#This Row],[MB Default]]&lt;&gt;"",Table_Styles[[#This Row],[MB Default]],""))</f>
        <v/>
      </c>
      <c r="AH114" s="34"/>
      <c r="AI114" s="34"/>
      <c r="AJ114" s="15" t="str">
        <f>IF(Table_Styles[[#This Row],[ML]]&lt;&gt;"",Table_Styles[[#This Row],[ML]],IF(Table_Styles[[#This Row],[ML Default]]&lt;&gt;"",Table_Styles[[#This Row],[ML Default]],""))</f>
        <v/>
      </c>
      <c r="AK114" s="34"/>
      <c r="AL114" s="34"/>
      <c r="AM114" s="15" t="str">
        <f>IF(Table_Styles[[#This Row],[PT]]&lt;&gt;"",Table_Styles[[#This Row],[PT]],IF(Table_Styles[[#This Row],[PT Default]]&lt;&gt;"",Table_Styles[[#This Row],[PT Default]],""))</f>
        <v/>
      </c>
      <c r="AN114" s="34"/>
      <c r="AO114" s="34"/>
      <c r="AP114" s="15" t="str">
        <f>IF(Table_Styles[[#This Row],[PR]]&lt;&gt;"",Table_Styles[[#This Row],[PR]],IF(Table_Styles[[#This Row],[PR Default]]&lt;&gt;"",Table_Styles[[#This Row],[PR Default]],""))</f>
        <v/>
      </c>
      <c r="AQ114" s="34"/>
      <c r="AR114" s="34"/>
      <c r="AS114" s="15" t="str">
        <f>IF(Table_Styles[[#This Row],[PB]]&lt;&gt;"",Table_Styles[[#This Row],[PB]],IF(Table_Styles[[#This Row],[PB Default]]&lt;&gt;"",Table_Styles[[#This Row],[PB Default]],""))</f>
        <v/>
      </c>
      <c r="AT114" s="34"/>
      <c r="AU114" s="34"/>
      <c r="AV114" s="15" t="str">
        <f>IF(Table_Styles[[#This Row],[PL]]&lt;&gt;"",Table_Styles[[#This Row],[PL]],IF(Table_Styles[[#This Row],[PL Default]]&lt;&gt;"",Table_Styles[[#This Row],[PL Default]],""))</f>
        <v/>
      </c>
      <c r="AW114" s="34"/>
      <c r="AX114" s="34"/>
      <c r="AY114" s="15" t="str">
        <f>IF(Table_Styles[[#This Row],[BT]]&lt;&gt;"",Table_Styles[[#This Row],[BT]],IF(Table_Styles[[#This Row],[BT Default]]&lt;&gt;"",Table_Styles[[#This Row],[BT Default]],""))</f>
        <v/>
      </c>
      <c r="AZ114" s="34"/>
      <c r="BA114" s="34"/>
      <c r="BB114" s="15" t="str">
        <f>IF(Table_Styles[[#This Row],[BR]]&lt;&gt;"",Table_Styles[[#This Row],[BR]],IF(Table_Styles[[#This Row],[BR Default]]&lt;&gt;"",Table_Styles[[#This Row],[BR Default]],""))</f>
        <v/>
      </c>
      <c r="BC114" s="34"/>
      <c r="BD114" s="34"/>
      <c r="BE114" s="15" t="str">
        <f>IF(Table_Styles[[#This Row],[BB]]&lt;&gt;"",Table_Styles[[#This Row],[BB]],IF(Table_Styles[[#This Row],[BB Default]]&lt;&gt;"",Table_Styles[[#This Row],[BB Default]],""))</f>
        <v/>
      </c>
      <c r="BF114" s="34"/>
      <c r="BG114" s="34"/>
      <c r="BH114" s="15" t="str">
        <f>IF(Table_Styles[[#This Row],[BL]]&lt;&gt;"",Table_Styles[[#This Row],[BL]],IF(Table_Styles[[#This Row],[BL Default]]&lt;&gt;"",Table_Styles[[#This Row],[BL Default]],""))</f>
        <v/>
      </c>
      <c r="BI114" s="34"/>
      <c r="BJ114" s="34"/>
      <c r="BK114" s="15" t="str">
        <f>IF(Table_Styles[[#This Row],[Width]]&lt;&gt;"",Table_Styles[[#This Row],[Width]],IF(Table_Styles[[#This Row],[Width Default]]&lt;&gt;"",Table_Styles[[#This Row],[Width Default]],""))</f>
        <v/>
      </c>
      <c r="BL114" s="34"/>
      <c r="BM114" s="34"/>
      <c r="BN114" s="15" t="str">
        <f>IF(Table_Styles[[#This Row],[Height]]&lt;&gt;"",Table_Styles[[#This Row],[Height]],IF(Table_Styles[[#This Row],[Height Default]]&lt;&gt;"",Table_Styles[[#This Row],[Height Default]],""))</f>
        <v/>
      </c>
      <c r="BO114" s="15"/>
      <c r="BP114" s="15"/>
      <c r="BQ114" s="15" t="str">
        <f>IF(Table_Styles[[#This Row],[Top]]&lt;&gt;"",Table_Styles[[#This Row],[Top]],IF(Table_Styles[[#This Row],[Top Default]]&lt;&gt;"",Table_Styles[[#This Row],[Top Default]],""))</f>
        <v/>
      </c>
      <c r="BR114" s="15"/>
      <c r="BS114" s="15"/>
      <c r="BT114" s="15" t="str">
        <f>IF(Table_Styles[[#This Row],[Right]]&lt;&gt;"",Table_Styles[[#This Row],[Right]],IF(Table_Styles[[#This Row],[Right Default]]&lt;&gt;"",Table_Styles[[#This Row],[Right Default]],""))</f>
        <v/>
      </c>
      <c r="BU114" s="15"/>
      <c r="BV114" s="15"/>
      <c r="BW114" s="15" t="str">
        <f>IF(Table_Styles[[#This Row],[Bottom]]&lt;&gt;"",Table_Styles[[#This Row],[Bottom]],IF(Table_Styles[[#This Row],[Bottom Default]]&lt;&gt;"",Table_Styles[[#This Row],[Bottom Default]],""))</f>
        <v/>
      </c>
      <c r="BX114" s="15"/>
      <c r="BY114" s="15"/>
      <c r="BZ114" s="15" t="str">
        <f>IF(Table_Styles[[#This Row],[Left]]&lt;&gt;"",Table_Styles[[#This Row],[Left]],IF(Table_Styles[[#This Row],[Left Default]]&lt;&gt;"",Table_Styles[[#This Row],[Left Default]],""))</f>
        <v/>
      </c>
      <c r="CA114" s="34"/>
      <c r="CB114" s="17" t="str">
        <f>IF(AND(Table_Styles[[#This Row],[Selector]]&lt;&gt;"",Table_Styles[[#This Row],[Font Family Used]]&lt;&gt;"",Table_Styles[[#This Row],[Font Weight Used]]&lt;&gt;""),Table_Styles[[#This Row],[Font Family Used]]&amp;" "&amp;Table_Styles[[#This Row],[Font Weight Used]],"")</f>
        <v/>
      </c>
      <c r="CC114" s="17" t="str">
        <f ca="1">IF(AND(Table_Styles[[#This Row],[Selector]],COUNTIF(OFFSET(CC:CC,0,0,ROW()-1,1),"="&amp;Table_Styles[[#This Row],[Font]])=0),Table_Styles[[#This Row],[Font]],"")</f>
        <v/>
      </c>
      <c r="CD114" s="17" t="str">
        <f ca="1">IF(Table_Styles[[#This Row],[Unique Font]]&lt;&gt;"",
"{""fontFamily"":"""&amp;Table_Styles[[#This Row],[Font Family Used]]&amp;""",""fontWeight"":"&amp;Table_Styles[[#This Row],[Font Weight Used]]&amp;"}","")</f>
        <v/>
      </c>
      <c r="CE11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17" t="str">
        <f>IF(AND(Table_Styles[[#This Row],[Selector]]&lt;&gt;"", Table_Styles[[#This Row],[Config Properties]]&lt;&gt;""),
Table_Styles[[#This Row],[Selector]]&amp;" { "&amp;Table_Styles[[#This Row],[Config Properties]]&amp;" }","")</f>
        <v/>
      </c>
      <c r="CG114" s="17" t="str">
        <f xml:space="preserve">
SUBSTITUTE(SUBSTITUTE(SUBSTITUTE(SUBSTITUTE(SUBSTITUTE(SUBSTITUTE(SUBSTITUTE(SUBSTITUTE(Table_Styles[[#This Row],[Config]],
" {","{"),
"{ ","{"),
" }","}"),
"} ","}"),
" ,",","),
", ",","),
" :",":"),
": ",":")</f>
        <v/>
      </c>
    </row>
    <row r="115" spans="2:85" ht="21" customHeight="1">
      <c r="B115" s="91" t="s">
        <v>664</v>
      </c>
      <c r="C115" s="37" t="s">
        <v>724</v>
      </c>
      <c r="D115" s="15"/>
      <c r="E115" s="15"/>
      <c r="F115" s="15" t="str">
        <f>IF(Table_Styles[[#This Row],[Font Family]]&lt;&gt;"",Table_Styles[[#This Row],[Font Family]],IF(Table_Styles[[#This Row],[Font Family Default]]&lt;&gt;"",Table_Styles[[#This Row],[Font Family Default]],""))</f>
        <v/>
      </c>
      <c r="G115" s="15"/>
      <c r="H115" s="15"/>
      <c r="I115" s="15" t="str">
        <f>IF(Table_Styles[[#This Row],[Font Size]]&lt;&gt;"",Table_Styles[[#This Row],[Font Size]],IF(Table_Styles[[#This Row],[Font Size Default]]&lt;&gt;"",Table_Styles[[#This Row],[Font Size Default]],""))</f>
        <v/>
      </c>
      <c r="J115" s="15"/>
      <c r="K115" s="15"/>
      <c r="L115" s="15" t="str">
        <f>IF(Table_Styles[[#This Row],[Font Weight]]&lt;&gt;"",Table_Styles[[#This Row],[Font Weight]],IF(Table_Styles[[#This Row],[Font Weight Default]]&lt;&gt;"",Table_Styles[[#This Row],[Font Weight Default]],""))</f>
        <v/>
      </c>
      <c r="M115" s="15"/>
      <c r="N115" s="15"/>
      <c r="O115" s="15" t="str">
        <f>IF(Table_Styles[[#This Row],[Colour]]&lt;&gt;"",Table_Styles[[#This Row],[Colour]],IF(Table_Styles[[#This Row],[Colour Default]]&lt;&gt;"",Table_Styles[[#This Row],[Colour Default]],""))</f>
        <v/>
      </c>
      <c r="P115" s="15"/>
      <c r="Q115" s="15"/>
      <c r="R115" s="15" t="str">
        <f>IF(Table_Styles[[#This Row],[Background]]&lt;&gt;"",Table_Styles[[#This Row],[Background]],IF(Table_Styles[[#This Row],[Background Default]]&lt;&gt;"",Table_Styles[[#This Row],[Background Default]],""))</f>
        <v/>
      </c>
      <c r="S115" s="15"/>
      <c r="T115" s="15"/>
      <c r="U115" s="15" t="str">
        <f>IF(Table_Styles[[#This Row],[Border]]&lt;&gt;"",Table_Styles[[#This Row],[Border]],IF(Table_Styles[[#This Row],[Border Default]]&lt;&gt;"",Table_Styles[[#This Row],[Border Default]],""))</f>
        <v/>
      </c>
      <c r="V115" s="15"/>
      <c r="W115" s="15"/>
      <c r="X115" s="15" t="str">
        <f>IF(Table_Styles[[#This Row],[Border Radius]]&lt;&gt;"",Table_Styles[[#This Row],[Border Radius]],IF(Table_Styles[[#This Row],[Border Radius Default]]&lt;&gt;"",Table_Styles[[#This Row],[Border Radius Default]],""))</f>
        <v/>
      </c>
      <c r="Y115" s="15"/>
      <c r="Z115" s="15" t="s">
        <v>533</v>
      </c>
      <c r="AA115" s="15" t="str">
        <f>IF(Table_Styles[[#This Row],[MT]]&lt;&gt;"",Table_Styles[[#This Row],[MT]],IF(Table_Styles[[#This Row],[MT Default]]&lt;&gt;"",Table_Styles[[#This Row],[MT Default]],""))</f>
        <v>10px</v>
      </c>
      <c r="AB115" s="15"/>
      <c r="AC115" s="15"/>
      <c r="AD115" s="15" t="str">
        <f>IF(Table_Styles[[#This Row],[MR]]&lt;&gt;"",Table_Styles[[#This Row],[MR]],IF(Table_Styles[[#This Row],[MR Default]]&lt;&gt;"",Table_Styles[[#This Row],[MR Default]],""))</f>
        <v/>
      </c>
      <c r="AE115" s="15"/>
      <c r="AF115" s="15"/>
      <c r="AG115" s="15" t="str">
        <f>IF(Table_Styles[[#This Row],[MB]]&lt;&gt;"",Table_Styles[[#This Row],[MB]],IF(Table_Styles[[#This Row],[MB Default]]&lt;&gt;"",Table_Styles[[#This Row],[MB Default]],""))</f>
        <v/>
      </c>
      <c r="AH115" s="15"/>
      <c r="AI115" s="15"/>
      <c r="AJ115" s="15" t="str">
        <f>IF(Table_Styles[[#This Row],[ML]]&lt;&gt;"",Table_Styles[[#This Row],[ML]],IF(Table_Styles[[#This Row],[ML Default]]&lt;&gt;"",Table_Styles[[#This Row],[ML Default]],""))</f>
        <v/>
      </c>
      <c r="AK115" s="15"/>
      <c r="AL115" s="86" t="s">
        <v>551</v>
      </c>
      <c r="AM115" s="15" t="str">
        <f>IF(Table_Styles[[#This Row],[PT]]&lt;&gt;"",Table_Styles[[#This Row],[PT]],IF(Table_Styles[[#This Row],[PT Default]]&lt;&gt;"",Table_Styles[[#This Row],[PT Default]],""))</f>
        <v>13px</v>
      </c>
      <c r="AN115" s="15"/>
      <c r="AO115" s="86"/>
      <c r="AP115" s="15" t="str">
        <f>IF(Table_Styles[[#This Row],[PR]]&lt;&gt;"",Table_Styles[[#This Row],[PR]],IF(Table_Styles[[#This Row],[PR Default]]&lt;&gt;"",Table_Styles[[#This Row],[PR Default]],""))</f>
        <v/>
      </c>
      <c r="AQ115" s="15"/>
      <c r="AR115" s="86" t="s">
        <v>551</v>
      </c>
      <c r="AS115" s="15" t="str">
        <f>IF(Table_Styles[[#This Row],[PB]]&lt;&gt;"",Table_Styles[[#This Row],[PB]],IF(Table_Styles[[#This Row],[PB Default]]&lt;&gt;"",Table_Styles[[#This Row],[PB Default]],""))</f>
        <v>13px</v>
      </c>
      <c r="AT115" s="15"/>
      <c r="AU115" s="86"/>
      <c r="AV115" s="15" t="str">
        <f>IF(Table_Styles[[#This Row],[PL]]&lt;&gt;"",Table_Styles[[#This Row],[PL]],IF(Table_Styles[[#This Row],[PL Default]]&lt;&gt;"",Table_Styles[[#This Row],[PL Default]],""))</f>
        <v/>
      </c>
      <c r="AW115" s="15"/>
      <c r="AX115" s="15"/>
      <c r="AY115" s="15" t="str">
        <f>IF(Table_Styles[[#This Row],[BT]]&lt;&gt;"",Table_Styles[[#This Row],[BT]],IF(Table_Styles[[#This Row],[BT Default]]&lt;&gt;"",Table_Styles[[#This Row],[BT Default]],""))</f>
        <v/>
      </c>
      <c r="AZ115" s="15"/>
      <c r="BA115" s="15"/>
      <c r="BB115" s="15" t="str">
        <f>IF(Table_Styles[[#This Row],[BR]]&lt;&gt;"",Table_Styles[[#This Row],[BR]],IF(Table_Styles[[#This Row],[BR Default]]&lt;&gt;"",Table_Styles[[#This Row],[BR Default]],""))</f>
        <v/>
      </c>
      <c r="BC115" s="15"/>
      <c r="BD115" s="15"/>
      <c r="BE115" s="15" t="str">
        <f>IF(Table_Styles[[#This Row],[BB]]&lt;&gt;"",Table_Styles[[#This Row],[BB]],IF(Table_Styles[[#This Row],[BB Default]]&lt;&gt;"",Table_Styles[[#This Row],[BB Default]],""))</f>
        <v/>
      </c>
      <c r="BF115" s="15"/>
      <c r="BG115" s="15"/>
      <c r="BH115" s="15" t="str">
        <f>IF(Table_Styles[[#This Row],[BL]]&lt;&gt;"",Table_Styles[[#This Row],[BL]],IF(Table_Styles[[#This Row],[BL Default]]&lt;&gt;"",Table_Styles[[#This Row],[BL Default]],""))</f>
        <v/>
      </c>
      <c r="BI115" s="15"/>
      <c r="BJ115" s="87" t="s">
        <v>646</v>
      </c>
      <c r="BK115" s="15" t="str">
        <f>IF(Table_Styles[[#This Row],[Width]]&lt;&gt;"",Table_Styles[[#This Row],[Width]],IF(Table_Styles[[#This Row],[Width Default]]&lt;&gt;"",Table_Styles[[#This Row],[Width Default]],""))</f>
        <v>100%</v>
      </c>
      <c r="BL115" s="15"/>
      <c r="BM115" s="15"/>
      <c r="BN115" s="15" t="str">
        <f>IF(Table_Styles[[#This Row],[Height]]&lt;&gt;"",Table_Styles[[#This Row],[Height]],IF(Table_Styles[[#This Row],[Height Default]]&lt;&gt;"",Table_Styles[[#This Row],[Height Default]],""))</f>
        <v/>
      </c>
      <c r="BO115" s="15"/>
      <c r="BP115" s="15"/>
      <c r="BQ115" s="15" t="str">
        <f>IF(Table_Styles[[#This Row],[Top]]&lt;&gt;"",Table_Styles[[#This Row],[Top]],IF(Table_Styles[[#This Row],[Top Default]]&lt;&gt;"",Table_Styles[[#This Row],[Top Default]],""))</f>
        <v/>
      </c>
      <c r="BR115" s="15"/>
      <c r="BS115" s="15"/>
      <c r="BT115" s="15" t="str">
        <f>IF(Table_Styles[[#This Row],[Right]]&lt;&gt;"",Table_Styles[[#This Row],[Right]],IF(Table_Styles[[#This Row],[Right Default]]&lt;&gt;"",Table_Styles[[#This Row],[Right Default]],""))</f>
        <v/>
      </c>
      <c r="BU115" s="15"/>
      <c r="BV115" s="15"/>
      <c r="BW115" s="15" t="str">
        <f>IF(Table_Styles[[#This Row],[Bottom]]&lt;&gt;"",Table_Styles[[#This Row],[Bottom]],IF(Table_Styles[[#This Row],[Bottom Default]]&lt;&gt;"",Table_Styles[[#This Row],[Bottom Default]],""))</f>
        <v/>
      </c>
      <c r="BX115" s="15"/>
      <c r="BY115" s="15"/>
      <c r="BZ115" s="15" t="str">
        <f>IF(Table_Styles[[#This Row],[Left]]&lt;&gt;"",Table_Styles[[#This Row],[Left]],IF(Table_Styles[[#This Row],[Left Default]]&lt;&gt;"",Table_Styles[[#This Row],[Left Default]],""))</f>
        <v/>
      </c>
      <c r="CA115" s="15"/>
      <c r="CB115" s="17" t="str">
        <f>IF(AND(Table_Styles[[#This Row],[Selector]]&lt;&gt;"",Table_Styles[[#This Row],[Font Family Used]]&lt;&gt;"",Table_Styles[[#This Row],[Font Weight Used]]&lt;&gt;""),Table_Styles[[#This Row],[Font Family Used]]&amp;" "&amp;Table_Styles[[#This Row],[Font Weight Used]],"")</f>
        <v/>
      </c>
      <c r="CC115" s="17" t="str">
        <f ca="1">IF(AND(Table_Styles[[#This Row],[Selector]],COUNTIF(OFFSET(CC:CC,0,0,ROW()-1,1),"="&amp;Table_Styles[[#This Row],[Font]])=0),Table_Styles[[#This Row],[Font]],"")</f>
        <v/>
      </c>
      <c r="CD115" s="17" t="str">
        <f ca="1">IF(Table_Styles[[#This Row],[Unique Font]]&lt;&gt;"",
"{""fontFamily"":"""&amp;Table_Styles[[#This Row],[Font Family Used]]&amp;""",""fontWeight"":"&amp;Table_Styles[[#This Row],[Font Weight Used]]&amp;"}","")</f>
        <v/>
      </c>
      <c r="CE1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13px;padding-bottom: 13px;width: 100%</v>
      </c>
      <c r="CF115" s="17" t="str">
        <f>IF(AND(Table_Styles[[#This Row],[Selector]]&lt;&gt;"", Table_Styles[[#This Row],[Config Properties]]&lt;&gt;""),
Table_Styles[[#This Row],[Selector]]&amp;" { "&amp;Table_Styles[[#This Row],[Config Properties]]&amp;" }","")</f>
        <v>#sidebar .body nav .btn { margin-top: 10px;padding-top: 13px;padding-bottom: 13px;width: 100% }</v>
      </c>
      <c r="CG115" s="17" t="str">
        <f xml:space="preserve">
SUBSTITUTE(SUBSTITUTE(SUBSTITUTE(SUBSTITUTE(SUBSTITUTE(SUBSTITUTE(SUBSTITUTE(SUBSTITUTE(Table_Styles[[#This Row],[Config]],
" {","{"),
"{ ","{"),
" }","}"),
"} ","}"),
" ,",","),
", ",","),
" :",":"),
": ",":")</f>
        <v>#sidebar .body nav .btn{margin-top:10px;padding-top:13px;padding-bottom:13px;width:100%}</v>
      </c>
    </row>
    <row r="116" spans="2:85" ht="21" customHeight="1">
      <c r="B116" s="91" t="s">
        <v>666</v>
      </c>
      <c r="C116" s="37" t="s">
        <v>725</v>
      </c>
      <c r="D116" s="15"/>
      <c r="E116" s="15"/>
      <c r="F116" s="15" t="str">
        <f>IF(Table_Styles[[#This Row],[Font Family]]&lt;&gt;"",Table_Styles[[#This Row],[Font Family]],IF(Table_Styles[[#This Row],[Font Family Default]]&lt;&gt;"",Table_Styles[[#This Row],[Font Family Default]],""))</f>
        <v/>
      </c>
      <c r="G116" s="15"/>
      <c r="H116" s="15"/>
      <c r="I116" s="15" t="str">
        <f>IF(Table_Styles[[#This Row],[Font Size]]&lt;&gt;"",Table_Styles[[#This Row],[Font Size]],IF(Table_Styles[[#This Row],[Font Size Default]]&lt;&gt;"",Table_Styles[[#This Row],[Font Size Default]],""))</f>
        <v/>
      </c>
      <c r="J116" s="15"/>
      <c r="K116" s="15"/>
      <c r="L116" s="15" t="str">
        <f>IF(Table_Styles[[#This Row],[Font Weight]]&lt;&gt;"",Table_Styles[[#This Row],[Font Weight]],IF(Table_Styles[[#This Row],[Font Weight Default]]&lt;&gt;"",Table_Styles[[#This Row],[Font Weight Default]],""))</f>
        <v/>
      </c>
      <c r="M116" s="15"/>
      <c r="N116" s="15"/>
      <c r="O116" s="15" t="str">
        <f>IF(Table_Styles[[#This Row],[Colour]]&lt;&gt;"",Table_Styles[[#This Row],[Colour]],IF(Table_Styles[[#This Row],[Colour Default]]&lt;&gt;"",Table_Styles[[#This Row],[Colour Default]],""))</f>
        <v/>
      </c>
      <c r="P116" s="15"/>
      <c r="Q116" s="15"/>
      <c r="R116" s="15" t="str">
        <f>IF(Table_Styles[[#This Row],[Background]]&lt;&gt;"",Table_Styles[[#This Row],[Background]],IF(Table_Styles[[#This Row],[Background Default]]&lt;&gt;"",Table_Styles[[#This Row],[Background Default]],""))</f>
        <v/>
      </c>
      <c r="S116" s="15"/>
      <c r="T116" s="15"/>
      <c r="U116" s="15" t="str">
        <f>IF(Table_Styles[[#This Row],[Border]]&lt;&gt;"",Table_Styles[[#This Row],[Border]],IF(Table_Styles[[#This Row],[Border Default]]&lt;&gt;"",Table_Styles[[#This Row],[Border Default]],""))</f>
        <v/>
      </c>
      <c r="V116" s="15"/>
      <c r="W116" s="15"/>
      <c r="X116" s="15" t="str">
        <f>IF(Table_Styles[[#This Row],[Border Radius]]&lt;&gt;"",Table_Styles[[#This Row],[Border Radius]],IF(Table_Styles[[#This Row],[Border Radius Default]]&lt;&gt;"",Table_Styles[[#This Row],[Border Radius Default]],""))</f>
        <v/>
      </c>
      <c r="Y116" s="15"/>
      <c r="Z116" s="15"/>
      <c r="AA116" s="15" t="str">
        <f>IF(Table_Styles[[#This Row],[MT]]&lt;&gt;"",Table_Styles[[#This Row],[MT]],IF(Table_Styles[[#This Row],[MT Default]]&lt;&gt;"",Table_Styles[[#This Row],[MT Default]],""))</f>
        <v/>
      </c>
      <c r="AB116" s="15"/>
      <c r="AC116" s="15"/>
      <c r="AD116" s="15" t="str">
        <f>IF(Table_Styles[[#This Row],[MR]]&lt;&gt;"",Table_Styles[[#This Row],[MR]],IF(Table_Styles[[#This Row],[MR Default]]&lt;&gt;"",Table_Styles[[#This Row],[MR Default]],""))</f>
        <v/>
      </c>
      <c r="AE116" s="15"/>
      <c r="AF116" s="15"/>
      <c r="AG116" s="15" t="str">
        <f>IF(Table_Styles[[#This Row],[MB]]&lt;&gt;"",Table_Styles[[#This Row],[MB]],IF(Table_Styles[[#This Row],[MB Default]]&lt;&gt;"",Table_Styles[[#This Row],[MB Default]],""))</f>
        <v/>
      </c>
      <c r="AH116" s="15"/>
      <c r="AI116" s="15"/>
      <c r="AJ116" s="15" t="str">
        <f>IF(Table_Styles[[#This Row],[ML]]&lt;&gt;"",Table_Styles[[#This Row],[ML]],IF(Table_Styles[[#This Row],[ML Default]]&lt;&gt;"",Table_Styles[[#This Row],[ML Default]],""))</f>
        <v/>
      </c>
      <c r="AK116" s="15"/>
      <c r="AL116" s="15"/>
      <c r="AM116" s="15" t="str">
        <f>IF(Table_Styles[[#This Row],[PT]]&lt;&gt;"",Table_Styles[[#This Row],[PT]],IF(Table_Styles[[#This Row],[PT Default]]&lt;&gt;"",Table_Styles[[#This Row],[PT Default]],""))</f>
        <v/>
      </c>
      <c r="AN116" s="15"/>
      <c r="AO116" s="15"/>
      <c r="AP116" s="15" t="str">
        <f>IF(Table_Styles[[#This Row],[PR]]&lt;&gt;"",Table_Styles[[#This Row],[PR]],IF(Table_Styles[[#This Row],[PR Default]]&lt;&gt;"",Table_Styles[[#This Row],[PR Default]],""))</f>
        <v/>
      </c>
      <c r="AQ116" s="15"/>
      <c r="AR116" s="15"/>
      <c r="AS116" s="15" t="str">
        <f>IF(Table_Styles[[#This Row],[PB]]&lt;&gt;"",Table_Styles[[#This Row],[PB]],IF(Table_Styles[[#This Row],[PB Default]]&lt;&gt;"",Table_Styles[[#This Row],[PB Default]],""))</f>
        <v/>
      </c>
      <c r="AT116" s="15"/>
      <c r="AU116" s="15"/>
      <c r="AV116" s="15" t="str">
        <f>IF(Table_Styles[[#This Row],[PL]]&lt;&gt;"",Table_Styles[[#This Row],[PL]],IF(Table_Styles[[#This Row],[PL Default]]&lt;&gt;"",Table_Styles[[#This Row],[PL Default]],""))</f>
        <v/>
      </c>
      <c r="AW116" s="15"/>
      <c r="AX116" s="15"/>
      <c r="AY116" s="15" t="str">
        <f>IF(Table_Styles[[#This Row],[BT]]&lt;&gt;"",Table_Styles[[#This Row],[BT]],IF(Table_Styles[[#This Row],[BT Default]]&lt;&gt;"",Table_Styles[[#This Row],[BT Default]],""))</f>
        <v/>
      </c>
      <c r="AZ116" s="15"/>
      <c r="BA116" s="15"/>
      <c r="BB116" s="15" t="str">
        <f>IF(Table_Styles[[#This Row],[BR]]&lt;&gt;"",Table_Styles[[#This Row],[BR]],IF(Table_Styles[[#This Row],[BR Default]]&lt;&gt;"",Table_Styles[[#This Row],[BR Default]],""))</f>
        <v/>
      </c>
      <c r="BC116" s="15"/>
      <c r="BD116" s="15"/>
      <c r="BE116" s="15" t="str">
        <f>IF(Table_Styles[[#This Row],[BB]]&lt;&gt;"",Table_Styles[[#This Row],[BB]],IF(Table_Styles[[#This Row],[BB Default]]&lt;&gt;"",Table_Styles[[#This Row],[BB Default]],""))</f>
        <v/>
      </c>
      <c r="BF116" s="15"/>
      <c r="BG116" s="15"/>
      <c r="BH116" s="15" t="str">
        <f>IF(Table_Styles[[#This Row],[BL]]&lt;&gt;"",Table_Styles[[#This Row],[BL]],IF(Table_Styles[[#This Row],[BL Default]]&lt;&gt;"",Table_Styles[[#This Row],[BL Default]],""))</f>
        <v/>
      </c>
      <c r="BI116" s="15"/>
      <c r="BJ116" s="34"/>
      <c r="BK116" s="15" t="str">
        <f>IF(Table_Styles[[#This Row],[Width]]&lt;&gt;"",Table_Styles[[#This Row],[Width]],IF(Table_Styles[[#This Row],[Width Default]]&lt;&gt;"",Table_Styles[[#This Row],[Width Default]],""))</f>
        <v/>
      </c>
      <c r="BL116" s="15"/>
      <c r="BM116" s="15"/>
      <c r="BN116" s="15" t="str">
        <f>IF(Table_Styles[[#This Row],[Height]]&lt;&gt;"",Table_Styles[[#This Row],[Height]],IF(Table_Styles[[#This Row],[Height Default]]&lt;&gt;"",Table_Styles[[#This Row],[Height Default]],""))</f>
        <v/>
      </c>
      <c r="BO116" s="15"/>
      <c r="BP116" s="15"/>
      <c r="BQ116" s="15" t="str">
        <f>IF(Table_Styles[[#This Row],[Top]]&lt;&gt;"",Table_Styles[[#This Row],[Top]],IF(Table_Styles[[#This Row],[Top Default]]&lt;&gt;"",Table_Styles[[#This Row],[Top Default]],""))</f>
        <v/>
      </c>
      <c r="BR116" s="15"/>
      <c r="BS116" s="15"/>
      <c r="BT116" s="15" t="str">
        <f>IF(Table_Styles[[#This Row],[Right]]&lt;&gt;"",Table_Styles[[#This Row],[Right]],IF(Table_Styles[[#This Row],[Right Default]]&lt;&gt;"",Table_Styles[[#This Row],[Right Default]],""))</f>
        <v/>
      </c>
      <c r="BU116" s="15"/>
      <c r="BV116" s="15"/>
      <c r="BW116" s="15" t="str">
        <f>IF(Table_Styles[[#This Row],[Bottom]]&lt;&gt;"",Table_Styles[[#This Row],[Bottom]],IF(Table_Styles[[#This Row],[Bottom Default]]&lt;&gt;"",Table_Styles[[#This Row],[Bottom Default]],""))</f>
        <v/>
      </c>
      <c r="BX116" s="15"/>
      <c r="BY116" s="15"/>
      <c r="BZ116" s="15" t="str">
        <f>IF(Table_Styles[[#This Row],[Left]]&lt;&gt;"",Table_Styles[[#This Row],[Left]],IF(Table_Styles[[#This Row],[Left Default]]&lt;&gt;"",Table_Styles[[#This Row],[Left Default]],""))</f>
        <v/>
      </c>
      <c r="CA116" s="15"/>
      <c r="CB116" s="17" t="str">
        <f>IF(AND(Table_Styles[[#This Row],[Selector]]&lt;&gt;"",Table_Styles[[#This Row],[Font Family Used]]&lt;&gt;"",Table_Styles[[#This Row],[Font Weight Used]]&lt;&gt;""),Table_Styles[[#This Row],[Font Family Used]]&amp;" "&amp;Table_Styles[[#This Row],[Font Weight Used]],"")</f>
        <v/>
      </c>
      <c r="CC116" s="17" t="str">
        <f ca="1">IF(AND(Table_Styles[[#This Row],[Selector]],COUNTIF(OFFSET(CC:CC,0,0,ROW()-1,1),"="&amp;Table_Styles[[#This Row],[Font]])=0),Table_Styles[[#This Row],[Font]],"")</f>
        <v/>
      </c>
      <c r="CD116" s="17" t="str">
        <f ca="1">IF(Table_Styles[[#This Row],[Unique Font]]&lt;&gt;"",
"{""fontFamily"":"""&amp;Table_Styles[[#This Row],[Font Family Used]]&amp;""",""fontWeight"":"&amp;Table_Styles[[#This Row],[Font Weight Used]]&amp;"}","")</f>
        <v/>
      </c>
      <c r="CE1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17" t="str">
        <f>IF(AND(Table_Styles[[#This Row],[Selector]]&lt;&gt;"", Table_Styles[[#This Row],[Config Properties]]&lt;&gt;""),
Table_Styles[[#This Row],[Selector]]&amp;" { "&amp;Table_Styles[[#This Row],[Config Properties]]&amp;" }","")</f>
        <v/>
      </c>
      <c r="CG116" s="17" t="str">
        <f xml:space="preserve">
SUBSTITUTE(SUBSTITUTE(SUBSTITUTE(SUBSTITUTE(SUBSTITUTE(SUBSTITUTE(SUBSTITUTE(SUBSTITUTE(Table_Styles[[#This Row],[Config]],
" {","{"),
"{ ","{"),
" }","}"),
"} ","}"),
" ,",","),
", ",","),
" :",":"),
": ",":")</f>
        <v/>
      </c>
    </row>
    <row r="117" spans="2:85" ht="21" customHeight="1">
      <c r="B117" s="91" t="s">
        <v>669</v>
      </c>
      <c r="C117" s="37" t="s">
        <v>726</v>
      </c>
      <c r="D117" s="15"/>
      <c r="E117" s="15"/>
      <c r="F117" s="15" t="str">
        <f>IF(Table_Styles[[#This Row],[Font Family]]&lt;&gt;"",Table_Styles[[#This Row],[Font Family]],IF(Table_Styles[[#This Row],[Font Family Default]]&lt;&gt;"",Table_Styles[[#This Row],[Font Family Default]],""))</f>
        <v/>
      </c>
      <c r="G117" s="15"/>
      <c r="H117" s="15"/>
      <c r="I117" s="15" t="str">
        <f>IF(Table_Styles[[#This Row],[Font Size]]&lt;&gt;"",Table_Styles[[#This Row],[Font Size]],IF(Table_Styles[[#This Row],[Font Size Default]]&lt;&gt;"",Table_Styles[[#This Row],[Font Size Default]],""))</f>
        <v/>
      </c>
      <c r="J117" s="15"/>
      <c r="K117" s="15"/>
      <c r="L117" s="15" t="str">
        <f>IF(Table_Styles[[#This Row],[Font Weight]]&lt;&gt;"",Table_Styles[[#This Row],[Font Weight]],IF(Table_Styles[[#This Row],[Font Weight Default]]&lt;&gt;"",Table_Styles[[#This Row],[Font Weight Default]],""))</f>
        <v/>
      </c>
      <c r="M117" s="15"/>
      <c r="N117" s="15"/>
      <c r="O117" s="15" t="str">
        <f>IF(Table_Styles[[#This Row],[Colour]]&lt;&gt;"",Table_Styles[[#This Row],[Colour]],IF(Table_Styles[[#This Row],[Colour Default]]&lt;&gt;"",Table_Styles[[#This Row],[Colour Default]],""))</f>
        <v/>
      </c>
      <c r="P117" s="15"/>
      <c r="Q117" s="15"/>
      <c r="R117" s="15" t="str">
        <f>IF(Table_Styles[[#This Row],[Background]]&lt;&gt;"",Table_Styles[[#This Row],[Background]],IF(Table_Styles[[#This Row],[Background Default]]&lt;&gt;"",Table_Styles[[#This Row],[Background Default]],""))</f>
        <v/>
      </c>
      <c r="S117" s="15"/>
      <c r="T117" s="15"/>
      <c r="U117" s="15" t="str">
        <f>IF(Table_Styles[[#This Row],[Border]]&lt;&gt;"",Table_Styles[[#This Row],[Border]],IF(Table_Styles[[#This Row],[Border Default]]&lt;&gt;"",Table_Styles[[#This Row],[Border Default]],""))</f>
        <v/>
      </c>
      <c r="V117" s="15"/>
      <c r="W117" s="15"/>
      <c r="X117" s="15" t="str">
        <f>IF(Table_Styles[[#This Row],[Border Radius]]&lt;&gt;"",Table_Styles[[#This Row],[Border Radius]],IF(Table_Styles[[#This Row],[Border Radius Default]]&lt;&gt;"",Table_Styles[[#This Row],[Border Radius Default]],""))</f>
        <v/>
      </c>
      <c r="Y117" s="15"/>
      <c r="Z117" s="15"/>
      <c r="AA117" s="15" t="str">
        <f>IF(Table_Styles[[#This Row],[MT]]&lt;&gt;"",Table_Styles[[#This Row],[MT]],IF(Table_Styles[[#This Row],[MT Default]]&lt;&gt;"",Table_Styles[[#This Row],[MT Default]],""))</f>
        <v/>
      </c>
      <c r="AB117" s="15"/>
      <c r="AC117" s="15"/>
      <c r="AD117" s="15" t="str">
        <f>IF(Table_Styles[[#This Row],[MR]]&lt;&gt;"",Table_Styles[[#This Row],[MR]],IF(Table_Styles[[#This Row],[MR Default]]&lt;&gt;"",Table_Styles[[#This Row],[MR Default]],""))</f>
        <v/>
      </c>
      <c r="AE117" s="15"/>
      <c r="AF117" s="15"/>
      <c r="AG117" s="15" t="str">
        <f>IF(Table_Styles[[#This Row],[MB]]&lt;&gt;"",Table_Styles[[#This Row],[MB]],IF(Table_Styles[[#This Row],[MB Default]]&lt;&gt;"",Table_Styles[[#This Row],[MB Default]],""))</f>
        <v/>
      </c>
      <c r="AH117" s="15"/>
      <c r="AI117" s="15"/>
      <c r="AJ117" s="15" t="str">
        <f>IF(Table_Styles[[#This Row],[ML]]&lt;&gt;"",Table_Styles[[#This Row],[ML]],IF(Table_Styles[[#This Row],[ML Default]]&lt;&gt;"",Table_Styles[[#This Row],[ML Default]],""))</f>
        <v/>
      </c>
      <c r="AK117" s="15"/>
      <c r="AL117" s="15"/>
      <c r="AM117" s="15" t="str">
        <f>IF(Table_Styles[[#This Row],[PT]]&lt;&gt;"",Table_Styles[[#This Row],[PT]],IF(Table_Styles[[#This Row],[PT Default]]&lt;&gt;"",Table_Styles[[#This Row],[PT Default]],""))</f>
        <v/>
      </c>
      <c r="AN117" s="15"/>
      <c r="AO117" s="15"/>
      <c r="AP117" s="15" t="str">
        <f>IF(Table_Styles[[#This Row],[PR]]&lt;&gt;"",Table_Styles[[#This Row],[PR]],IF(Table_Styles[[#This Row],[PR Default]]&lt;&gt;"",Table_Styles[[#This Row],[PR Default]],""))</f>
        <v/>
      </c>
      <c r="AQ117" s="15"/>
      <c r="AR117" s="15"/>
      <c r="AS117" s="15" t="str">
        <f>IF(Table_Styles[[#This Row],[PB]]&lt;&gt;"",Table_Styles[[#This Row],[PB]],IF(Table_Styles[[#This Row],[PB Default]]&lt;&gt;"",Table_Styles[[#This Row],[PB Default]],""))</f>
        <v/>
      </c>
      <c r="AT117" s="15"/>
      <c r="AU117" s="15"/>
      <c r="AV117" s="15" t="str">
        <f>IF(Table_Styles[[#This Row],[PL]]&lt;&gt;"",Table_Styles[[#This Row],[PL]],IF(Table_Styles[[#This Row],[PL Default]]&lt;&gt;"",Table_Styles[[#This Row],[PL Default]],""))</f>
        <v/>
      </c>
      <c r="AW117" s="15"/>
      <c r="AX117" s="15"/>
      <c r="AY117" s="15" t="str">
        <f>IF(Table_Styles[[#This Row],[BT]]&lt;&gt;"",Table_Styles[[#This Row],[BT]],IF(Table_Styles[[#This Row],[BT Default]]&lt;&gt;"",Table_Styles[[#This Row],[BT Default]],""))</f>
        <v/>
      </c>
      <c r="AZ117" s="15"/>
      <c r="BA117" s="15"/>
      <c r="BB117" s="15" t="str">
        <f>IF(Table_Styles[[#This Row],[BR]]&lt;&gt;"",Table_Styles[[#This Row],[BR]],IF(Table_Styles[[#This Row],[BR Default]]&lt;&gt;"",Table_Styles[[#This Row],[BR Default]],""))</f>
        <v/>
      </c>
      <c r="BC117" s="15"/>
      <c r="BD117" s="15"/>
      <c r="BE117" s="15" t="str">
        <f>IF(Table_Styles[[#This Row],[BB]]&lt;&gt;"",Table_Styles[[#This Row],[BB]],IF(Table_Styles[[#This Row],[BB Default]]&lt;&gt;"",Table_Styles[[#This Row],[BB Default]],""))</f>
        <v/>
      </c>
      <c r="BF117" s="15"/>
      <c r="BG117" s="15"/>
      <c r="BH117" s="15" t="str">
        <f>IF(Table_Styles[[#This Row],[BL]]&lt;&gt;"",Table_Styles[[#This Row],[BL]],IF(Table_Styles[[#This Row],[BL Default]]&lt;&gt;"",Table_Styles[[#This Row],[BL Default]],""))</f>
        <v/>
      </c>
      <c r="BI117" s="15"/>
      <c r="BJ117" s="34"/>
      <c r="BK117" s="15" t="str">
        <f>IF(Table_Styles[[#This Row],[Width]]&lt;&gt;"",Table_Styles[[#This Row],[Width]],IF(Table_Styles[[#This Row],[Width Default]]&lt;&gt;"",Table_Styles[[#This Row],[Width Default]],""))</f>
        <v/>
      </c>
      <c r="BL117" s="15"/>
      <c r="BM117" s="15"/>
      <c r="BN117" s="15" t="str">
        <f>IF(Table_Styles[[#This Row],[Height]]&lt;&gt;"",Table_Styles[[#This Row],[Height]],IF(Table_Styles[[#This Row],[Height Default]]&lt;&gt;"",Table_Styles[[#This Row],[Height Default]],""))</f>
        <v/>
      </c>
      <c r="BO117" s="15"/>
      <c r="BP117" s="15"/>
      <c r="BQ117" s="15" t="str">
        <f>IF(Table_Styles[[#This Row],[Top]]&lt;&gt;"",Table_Styles[[#This Row],[Top]],IF(Table_Styles[[#This Row],[Top Default]]&lt;&gt;"",Table_Styles[[#This Row],[Top Default]],""))</f>
        <v/>
      </c>
      <c r="BR117" s="15"/>
      <c r="BS117" s="15"/>
      <c r="BT117" s="15" t="str">
        <f>IF(Table_Styles[[#This Row],[Right]]&lt;&gt;"",Table_Styles[[#This Row],[Right]],IF(Table_Styles[[#This Row],[Right Default]]&lt;&gt;"",Table_Styles[[#This Row],[Right Default]],""))</f>
        <v/>
      </c>
      <c r="BU117" s="15"/>
      <c r="BV117" s="15"/>
      <c r="BW117" s="15" t="str">
        <f>IF(Table_Styles[[#This Row],[Bottom]]&lt;&gt;"",Table_Styles[[#This Row],[Bottom]],IF(Table_Styles[[#This Row],[Bottom Default]]&lt;&gt;"",Table_Styles[[#This Row],[Bottom Default]],""))</f>
        <v/>
      </c>
      <c r="BX117" s="15"/>
      <c r="BY117" s="15"/>
      <c r="BZ117" s="15" t="str">
        <f>IF(Table_Styles[[#This Row],[Left]]&lt;&gt;"",Table_Styles[[#This Row],[Left]],IF(Table_Styles[[#This Row],[Left Default]]&lt;&gt;"",Table_Styles[[#This Row],[Left Default]],""))</f>
        <v/>
      </c>
      <c r="CA117" s="15"/>
      <c r="CB117" s="17" t="str">
        <f>IF(AND(Table_Styles[[#This Row],[Selector]]&lt;&gt;"",Table_Styles[[#This Row],[Font Family Used]]&lt;&gt;"",Table_Styles[[#This Row],[Font Weight Used]]&lt;&gt;""),Table_Styles[[#This Row],[Font Family Used]]&amp;" "&amp;Table_Styles[[#This Row],[Font Weight Used]],"")</f>
        <v/>
      </c>
      <c r="CC117" s="17" t="str">
        <f ca="1">IF(AND(Table_Styles[[#This Row],[Selector]],COUNTIF(OFFSET(CC:CC,0,0,ROW()-1,1),"="&amp;Table_Styles[[#This Row],[Font]])=0),Table_Styles[[#This Row],[Font]],"")</f>
        <v/>
      </c>
      <c r="CD117" s="17" t="str">
        <f ca="1">IF(Table_Styles[[#This Row],[Unique Font]]&lt;&gt;"",
"{""fontFamily"":"""&amp;Table_Styles[[#This Row],[Font Family Used]]&amp;""",""fontWeight"":"&amp;Table_Styles[[#This Row],[Font Weight Used]]&amp;"}","")</f>
        <v/>
      </c>
      <c r="CE1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7" s="17" t="str">
        <f>IF(AND(Table_Styles[[#This Row],[Selector]]&lt;&gt;"", Table_Styles[[#This Row],[Config Properties]]&lt;&gt;""),
Table_Styles[[#This Row],[Selector]]&amp;" { "&amp;Table_Styles[[#This Row],[Config Properties]]&amp;" }","")</f>
        <v/>
      </c>
      <c r="CG117" s="17" t="str">
        <f xml:space="preserve">
SUBSTITUTE(SUBSTITUTE(SUBSTITUTE(SUBSTITUTE(SUBSTITUTE(SUBSTITUTE(SUBSTITUTE(SUBSTITUTE(Table_Styles[[#This Row],[Config]],
" {","{"),
"{ ","{"),
" }","}"),
"} ","}"),
" ,",","),
", ",","),
" :",":"),
": ",":")</f>
        <v/>
      </c>
    </row>
    <row r="118" spans="2:85" ht="21" customHeight="1">
      <c r="B118" s="91" t="s">
        <v>671</v>
      </c>
      <c r="C118" s="37" t="s">
        <v>727</v>
      </c>
      <c r="D118" s="15"/>
      <c r="E118" s="15"/>
      <c r="F118" s="15" t="str">
        <f>IF(Table_Styles[[#This Row],[Font Family]]&lt;&gt;"",Table_Styles[[#This Row],[Font Family]],IF(Table_Styles[[#This Row],[Font Family Default]]&lt;&gt;"",Table_Styles[[#This Row],[Font Family Default]],""))</f>
        <v/>
      </c>
      <c r="G118" s="15"/>
      <c r="H118" s="15"/>
      <c r="I118" s="15" t="str">
        <f>IF(Table_Styles[[#This Row],[Font Size]]&lt;&gt;"",Table_Styles[[#This Row],[Font Size]],IF(Table_Styles[[#This Row],[Font Size Default]]&lt;&gt;"",Table_Styles[[#This Row],[Font Size Default]],""))</f>
        <v/>
      </c>
      <c r="J118" s="15"/>
      <c r="K118" s="15"/>
      <c r="L118" s="15" t="str">
        <f>IF(Table_Styles[[#This Row],[Font Weight]]&lt;&gt;"",Table_Styles[[#This Row],[Font Weight]],IF(Table_Styles[[#This Row],[Font Weight Default]]&lt;&gt;"",Table_Styles[[#This Row],[Font Weight Default]],""))</f>
        <v/>
      </c>
      <c r="M118" s="15"/>
      <c r="N118" s="15"/>
      <c r="O118" s="15" t="str">
        <f>IF(Table_Styles[[#This Row],[Colour]]&lt;&gt;"",Table_Styles[[#This Row],[Colour]],IF(Table_Styles[[#This Row],[Colour Default]]&lt;&gt;"",Table_Styles[[#This Row],[Colour Default]],""))</f>
        <v/>
      </c>
      <c r="P118" s="15"/>
      <c r="Q118" s="15"/>
      <c r="R118" s="15" t="str">
        <f>IF(Table_Styles[[#This Row],[Background]]&lt;&gt;"",Table_Styles[[#This Row],[Background]],IF(Table_Styles[[#This Row],[Background Default]]&lt;&gt;"",Table_Styles[[#This Row],[Background Default]],""))</f>
        <v/>
      </c>
      <c r="S118" s="15"/>
      <c r="T118" s="15"/>
      <c r="U118" s="15" t="str">
        <f>IF(Table_Styles[[#This Row],[Border]]&lt;&gt;"",Table_Styles[[#This Row],[Border]],IF(Table_Styles[[#This Row],[Border Default]]&lt;&gt;"",Table_Styles[[#This Row],[Border Default]],""))</f>
        <v/>
      </c>
      <c r="V118" s="15"/>
      <c r="W118" s="15"/>
      <c r="X118" s="15" t="str">
        <f>IF(Table_Styles[[#This Row],[Border Radius]]&lt;&gt;"",Table_Styles[[#This Row],[Border Radius]],IF(Table_Styles[[#This Row],[Border Radius Default]]&lt;&gt;"",Table_Styles[[#This Row],[Border Radius Default]],""))</f>
        <v/>
      </c>
      <c r="Y118" s="15"/>
      <c r="Z118" s="15"/>
      <c r="AA118" s="15" t="str">
        <f>IF(Table_Styles[[#This Row],[MT]]&lt;&gt;"",Table_Styles[[#This Row],[MT]],IF(Table_Styles[[#This Row],[MT Default]]&lt;&gt;"",Table_Styles[[#This Row],[MT Default]],""))</f>
        <v/>
      </c>
      <c r="AB118" s="15"/>
      <c r="AC118" s="15"/>
      <c r="AD118" s="15" t="str">
        <f>IF(Table_Styles[[#This Row],[MR]]&lt;&gt;"",Table_Styles[[#This Row],[MR]],IF(Table_Styles[[#This Row],[MR Default]]&lt;&gt;"",Table_Styles[[#This Row],[MR Default]],""))</f>
        <v/>
      </c>
      <c r="AE118" s="15"/>
      <c r="AF118" s="15"/>
      <c r="AG118" s="15" t="str">
        <f>IF(Table_Styles[[#This Row],[MB]]&lt;&gt;"",Table_Styles[[#This Row],[MB]],IF(Table_Styles[[#This Row],[MB Default]]&lt;&gt;"",Table_Styles[[#This Row],[MB Default]],""))</f>
        <v/>
      </c>
      <c r="AH118" s="15"/>
      <c r="AI118" s="15"/>
      <c r="AJ118" s="15" t="str">
        <f>IF(Table_Styles[[#This Row],[ML]]&lt;&gt;"",Table_Styles[[#This Row],[ML]],IF(Table_Styles[[#This Row],[ML Default]]&lt;&gt;"",Table_Styles[[#This Row],[ML Default]],""))</f>
        <v/>
      </c>
      <c r="AK118" s="15"/>
      <c r="AL118" s="15"/>
      <c r="AM118" s="15" t="str">
        <f>IF(Table_Styles[[#This Row],[PT]]&lt;&gt;"",Table_Styles[[#This Row],[PT]],IF(Table_Styles[[#This Row],[PT Default]]&lt;&gt;"",Table_Styles[[#This Row],[PT Default]],""))</f>
        <v/>
      </c>
      <c r="AN118" s="15"/>
      <c r="AO118" s="15"/>
      <c r="AP118" s="15" t="str">
        <f>IF(Table_Styles[[#This Row],[PR]]&lt;&gt;"",Table_Styles[[#This Row],[PR]],IF(Table_Styles[[#This Row],[PR Default]]&lt;&gt;"",Table_Styles[[#This Row],[PR Default]],""))</f>
        <v/>
      </c>
      <c r="AQ118" s="15"/>
      <c r="AR118" s="15"/>
      <c r="AS118" s="15" t="str">
        <f>IF(Table_Styles[[#This Row],[PB]]&lt;&gt;"",Table_Styles[[#This Row],[PB]],IF(Table_Styles[[#This Row],[PB Default]]&lt;&gt;"",Table_Styles[[#This Row],[PB Default]],""))</f>
        <v/>
      </c>
      <c r="AT118" s="15"/>
      <c r="AU118" s="15"/>
      <c r="AV118" s="15" t="str">
        <f>IF(Table_Styles[[#This Row],[PL]]&lt;&gt;"",Table_Styles[[#This Row],[PL]],IF(Table_Styles[[#This Row],[PL Default]]&lt;&gt;"",Table_Styles[[#This Row],[PL Default]],""))</f>
        <v/>
      </c>
      <c r="AW118" s="15"/>
      <c r="AX118" s="15"/>
      <c r="AY118" s="15" t="str">
        <f>IF(Table_Styles[[#This Row],[BT]]&lt;&gt;"",Table_Styles[[#This Row],[BT]],IF(Table_Styles[[#This Row],[BT Default]]&lt;&gt;"",Table_Styles[[#This Row],[BT Default]],""))</f>
        <v/>
      </c>
      <c r="AZ118" s="15"/>
      <c r="BA118" s="15"/>
      <c r="BB118" s="15" t="str">
        <f>IF(Table_Styles[[#This Row],[BR]]&lt;&gt;"",Table_Styles[[#This Row],[BR]],IF(Table_Styles[[#This Row],[BR Default]]&lt;&gt;"",Table_Styles[[#This Row],[BR Default]],""))</f>
        <v/>
      </c>
      <c r="BC118" s="15"/>
      <c r="BD118" s="15"/>
      <c r="BE118" s="15" t="str">
        <f>IF(Table_Styles[[#This Row],[BB]]&lt;&gt;"",Table_Styles[[#This Row],[BB]],IF(Table_Styles[[#This Row],[BB Default]]&lt;&gt;"",Table_Styles[[#This Row],[BB Default]],""))</f>
        <v/>
      </c>
      <c r="BF118" s="15"/>
      <c r="BG118" s="15"/>
      <c r="BH118" s="15" t="str">
        <f>IF(Table_Styles[[#This Row],[BL]]&lt;&gt;"",Table_Styles[[#This Row],[BL]],IF(Table_Styles[[#This Row],[BL Default]]&lt;&gt;"",Table_Styles[[#This Row],[BL Default]],""))</f>
        <v/>
      </c>
      <c r="BI118" s="15"/>
      <c r="BJ118" s="34"/>
      <c r="BK118" s="15" t="str">
        <f>IF(Table_Styles[[#This Row],[Width]]&lt;&gt;"",Table_Styles[[#This Row],[Width]],IF(Table_Styles[[#This Row],[Width Default]]&lt;&gt;"",Table_Styles[[#This Row],[Width Default]],""))</f>
        <v/>
      </c>
      <c r="BL118" s="15"/>
      <c r="BM118" s="15"/>
      <c r="BN118" s="15" t="str">
        <f>IF(Table_Styles[[#This Row],[Height]]&lt;&gt;"",Table_Styles[[#This Row],[Height]],IF(Table_Styles[[#This Row],[Height Default]]&lt;&gt;"",Table_Styles[[#This Row],[Height Default]],""))</f>
        <v/>
      </c>
      <c r="BO118" s="15"/>
      <c r="BP118" s="15"/>
      <c r="BQ118" s="15" t="str">
        <f>IF(Table_Styles[[#This Row],[Top]]&lt;&gt;"",Table_Styles[[#This Row],[Top]],IF(Table_Styles[[#This Row],[Top Default]]&lt;&gt;"",Table_Styles[[#This Row],[Top Default]],""))</f>
        <v/>
      </c>
      <c r="BR118" s="15"/>
      <c r="BS118" s="15"/>
      <c r="BT118" s="15" t="str">
        <f>IF(Table_Styles[[#This Row],[Right]]&lt;&gt;"",Table_Styles[[#This Row],[Right]],IF(Table_Styles[[#This Row],[Right Default]]&lt;&gt;"",Table_Styles[[#This Row],[Right Default]],""))</f>
        <v/>
      </c>
      <c r="BU118" s="15"/>
      <c r="BV118" s="15"/>
      <c r="BW118" s="15" t="str">
        <f>IF(Table_Styles[[#This Row],[Bottom]]&lt;&gt;"",Table_Styles[[#This Row],[Bottom]],IF(Table_Styles[[#This Row],[Bottom Default]]&lt;&gt;"",Table_Styles[[#This Row],[Bottom Default]],""))</f>
        <v/>
      </c>
      <c r="BX118" s="15"/>
      <c r="BY118" s="15"/>
      <c r="BZ118" s="15" t="str">
        <f>IF(Table_Styles[[#This Row],[Left]]&lt;&gt;"",Table_Styles[[#This Row],[Left]],IF(Table_Styles[[#This Row],[Left Default]]&lt;&gt;"",Table_Styles[[#This Row],[Left Default]],""))</f>
        <v/>
      </c>
      <c r="CA118" s="15"/>
      <c r="CB118" s="17" t="str">
        <f>IF(AND(Table_Styles[[#This Row],[Selector]]&lt;&gt;"",Table_Styles[[#This Row],[Font Family Used]]&lt;&gt;"",Table_Styles[[#This Row],[Font Weight Used]]&lt;&gt;""),Table_Styles[[#This Row],[Font Family Used]]&amp;" "&amp;Table_Styles[[#This Row],[Font Weight Used]],"")</f>
        <v/>
      </c>
      <c r="CC118" s="17" t="str">
        <f ca="1">IF(AND(Table_Styles[[#This Row],[Selector]],COUNTIF(OFFSET(CC:CC,0,0,ROW()-1,1),"="&amp;Table_Styles[[#This Row],[Font]])=0),Table_Styles[[#This Row],[Font]],"")</f>
        <v/>
      </c>
      <c r="CD118" s="17" t="str">
        <f ca="1">IF(Table_Styles[[#This Row],[Unique Font]]&lt;&gt;"",
"{""fontFamily"":"""&amp;Table_Styles[[#This Row],[Font Family Used]]&amp;""",""fontWeight"":"&amp;Table_Styles[[#This Row],[Font Weight Used]]&amp;"}","")</f>
        <v/>
      </c>
      <c r="CE11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7" t="str">
        <f>IF(AND(Table_Styles[[#This Row],[Selector]]&lt;&gt;"", Table_Styles[[#This Row],[Config Properties]]&lt;&gt;""),
Table_Styles[[#This Row],[Selector]]&amp;" { "&amp;Table_Styles[[#This Row],[Config Properties]]&amp;" }","")</f>
        <v/>
      </c>
      <c r="CG118" s="17" t="str">
        <f xml:space="preserve">
SUBSTITUTE(SUBSTITUTE(SUBSTITUTE(SUBSTITUTE(SUBSTITUTE(SUBSTITUTE(SUBSTITUTE(SUBSTITUTE(Table_Styles[[#This Row],[Config]],
" {","{"),
"{ ","{"),
" }","}"),
"} ","}"),
" ,",","),
", ",","),
" :",":"),
": ",":")</f>
        <v/>
      </c>
    </row>
    <row r="119" spans="2:85" ht="21" customHeight="1">
      <c r="B119" s="91" t="s">
        <v>673</v>
      </c>
      <c r="C119" s="37" t="s">
        <v>728</v>
      </c>
      <c r="D119" s="15"/>
      <c r="E119" s="15"/>
      <c r="F119" s="15" t="str">
        <f>IF(Table_Styles[[#This Row],[Font Family]]&lt;&gt;"",Table_Styles[[#This Row],[Font Family]],IF(Table_Styles[[#This Row],[Font Family Default]]&lt;&gt;"",Table_Styles[[#This Row],[Font Family Default]],""))</f>
        <v/>
      </c>
      <c r="G119" s="15"/>
      <c r="H119" s="15"/>
      <c r="I119" s="15" t="str">
        <f>IF(Table_Styles[[#This Row],[Font Size]]&lt;&gt;"",Table_Styles[[#This Row],[Font Size]],IF(Table_Styles[[#This Row],[Font Size Default]]&lt;&gt;"",Table_Styles[[#This Row],[Font Size Default]],""))</f>
        <v/>
      </c>
      <c r="J119" s="15"/>
      <c r="K119" s="15"/>
      <c r="L119" s="15" t="str">
        <f>IF(Table_Styles[[#This Row],[Font Weight]]&lt;&gt;"",Table_Styles[[#This Row],[Font Weight]],IF(Table_Styles[[#This Row],[Font Weight Default]]&lt;&gt;"",Table_Styles[[#This Row],[Font Weight Default]],""))</f>
        <v/>
      </c>
      <c r="M119" s="15"/>
      <c r="N119" s="15"/>
      <c r="O119" s="15" t="str">
        <f>IF(Table_Styles[[#This Row],[Colour]]&lt;&gt;"",Table_Styles[[#This Row],[Colour]],IF(Table_Styles[[#This Row],[Colour Default]]&lt;&gt;"",Table_Styles[[#This Row],[Colour Default]],""))</f>
        <v/>
      </c>
      <c r="P119" s="15"/>
      <c r="Q119" s="15"/>
      <c r="R119" s="15" t="str">
        <f>IF(Table_Styles[[#This Row],[Background]]&lt;&gt;"",Table_Styles[[#This Row],[Background]],IF(Table_Styles[[#This Row],[Background Default]]&lt;&gt;"",Table_Styles[[#This Row],[Background Default]],""))</f>
        <v/>
      </c>
      <c r="S119" s="15"/>
      <c r="T119" s="15"/>
      <c r="U119" s="15" t="str">
        <f>IF(Table_Styles[[#This Row],[Border]]&lt;&gt;"",Table_Styles[[#This Row],[Border]],IF(Table_Styles[[#This Row],[Border Default]]&lt;&gt;"",Table_Styles[[#This Row],[Border Default]],""))</f>
        <v/>
      </c>
      <c r="V119" s="15"/>
      <c r="W119" s="15"/>
      <c r="X119" s="15" t="str">
        <f>IF(Table_Styles[[#This Row],[Border Radius]]&lt;&gt;"",Table_Styles[[#This Row],[Border Radius]],IF(Table_Styles[[#This Row],[Border Radius Default]]&lt;&gt;"",Table_Styles[[#This Row],[Border Radius Default]],""))</f>
        <v/>
      </c>
      <c r="Y119" s="15"/>
      <c r="Z119" s="15"/>
      <c r="AA119" s="15" t="str">
        <f>IF(Table_Styles[[#This Row],[MT]]&lt;&gt;"",Table_Styles[[#This Row],[MT]],IF(Table_Styles[[#This Row],[MT Default]]&lt;&gt;"",Table_Styles[[#This Row],[MT Default]],""))</f>
        <v/>
      </c>
      <c r="AB119" s="15"/>
      <c r="AC119" s="15"/>
      <c r="AD119" s="15" t="str">
        <f>IF(Table_Styles[[#This Row],[MR]]&lt;&gt;"",Table_Styles[[#This Row],[MR]],IF(Table_Styles[[#This Row],[MR Default]]&lt;&gt;"",Table_Styles[[#This Row],[MR Default]],""))</f>
        <v/>
      </c>
      <c r="AE119" s="15"/>
      <c r="AF119" s="15"/>
      <c r="AG119" s="15" t="str">
        <f>IF(Table_Styles[[#This Row],[MB]]&lt;&gt;"",Table_Styles[[#This Row],[MB]],IF(Table_Styles[[#This Row],[MB Default]]&lt;&gt;"",Table_Styles[[#This Row],[MB Default]],""))</f>
        <v/>
      </c>
      <c r="AH119" s="15"/>
      <c r="AI119" s="15"/>
      <c r="AJ119" s="15" t="str">
        <f>IF(Table_Styles[[#This Row],[ML]]&lt;&gt;"",Table_Styles[[#This Row],[ML]],IF(Table_Styles[[#This Row],[ML Default]]&lt;&gt;"",Table_Styles[[#This Row],[ML Default]],""))</f>
        <v/>
      </c>
      <c r="AK119" s="15"/>
      <c r="AL119" s="15"/>
      <c r="AM119" s="15" t="str">
        <f>IF(Table_Styles[[#This Row],[PT]]&lt;&gt;"",Table_Styles[[#This Row],[PT]],IF(Table_Styles[[#This Row],[PT Default]]&lt;&gt;"",Table_Styles[[#This Row],[PT Default]],""))</f>
        <v/>
      </c>
      <c r="AN119" s="15"/>
      <c r="AO119" s="15"/>
      <c r="AP119" s="15" t="str">
        <f>IF(Table_Styles[[#This Row],[PR]]&lt;&gt;"",Table_Styles[[#This Row],[PR]],IF(Table_Styles[[#This Row],[PR Default]]&lt;&gt;"",Table_Styles[[#This Row],[PR Default]],""))</f>
        <v/>
      </c>
      <c r="AQ119" s="15"/>
      <c r="AR119" s="15"/>
      <c r="AS119" s="15" t="str">
        <f>IF(Table_Styles[[#This Row],[PB]]&lt;&gt;"",Table_Styles[[#This Row],[PB]],IF(Table_Styles[[#This Row],[PB Default]]&lt;&gt;"",Table_Styles[[#This Row],[PB Default]],""))</f>
        <v/>
      </c>
      <c r="AT119" s="15"/>
      <c r="AU119" s="15"/>
      <c r="AV119" s="15" t="str">
        <f>IF(Table_Styles[[#This Row],[PL]]&lt;&gt;"",Table_Styles[[#This Row],[PL]],IF(Table_Styles[[#This Row],[PL Default]]&lt;&gt;"",Table_Styles[[#This Row],[PL Default]],""))</f>
        <v/>
      </c>
      <c r="AW119" s="15"/>
      <c r="AX119" s="15"/>
      <c r="AY119" s="15" t="str">
        <f>IF(Table_Styles[[#This Row],[BT]]&lt;&gt;"",Table_Styles[[#This Row],[BT]],IF(Table_Styles[[#This Row],[BT Default]]&lt;&gt;"",Table_Styles[[#This Row],[BT Default]],""))</f>
        <v/>
      </c>
      <c r="AZ119" s="15"/>
      <c r="BA119" s="15"/>
      <c r="BB119" s="15" t="str">
        <f>IF(Table_Styles[[#This Row],[BR]]&lt;&gt;"",Table_Styles[[#This Row],[BR]],IF(Table_Styles[[#This Row],[BR Default]]&lt;&gt;"",Table_Styles[[#This Row],[BR Default]],""))</f>
        <v/>
      </c>
      <c r="BC119" s="15"/>
      <c r="BD119" s="15"/>
      <c r="BE119" s="15" t="str">
        <f>IF(Table_Styles[[#This Row],[BB]]&lt;&gt;"",Table_Styles[[#This Row],[BB]],IF(Table_Styles[[#This Row],[BB Default]]&lt;&gt;"",Table_Styles[[#This Row],[BB Default]],""))</f>
        <v/>
      </c>
      <c r="BF119" s="15"/>
      <c r="BG119" s="15"/>
      <c r="BH119" s="15" t="str">
        <f>IF(Table_Styles[[#This Row],[BL]]&lt;&gt;"",Table_Styles[[#This Row],[BL]],IF(Table_Styles[[#This Row],[BL Default]]&lt;&gt;"",Table_Styles[[#This Row],[BL Default]],""))</f>
        <v/>
      </c>
      <c r="BI119" s="15"/>
      <c r="BJ119" s="34"/>
      <c r="BK119" s="15" t="str">
        <f>IF(Table_Styles[[#This Row],[Width]]&lt;&gt;"",Table_Styles[[#This Row],[Width]],IF(Table_Styles[[#This Row],[Width Default]]&lt;&gt;"",Table_Styles[[#This Row],[Width Default]],""))</f>
        <v/>
      </c>
      <c r="BL119" s="15"/>
      <c r="BM119" s="15"/>
      <c r="BN119" s="15" t="str">
        <f>IF(Table_Styles[[#This Row],[Height]]&lt;&gt;"",Table_Styles[[#This Row],[Height]],IF(Table_Styles[[#This Row],[Height Default]]&lt;&gt;"",Table_Styles[[#This Row],[Height Default]],""))</f>
        <v/>
      </c>
      <c r="BO119" s="15"/>
      <c r="BP119" s="15"/>
      <c r="BQ119" s="15" t="str">
        <f>IF(Table_Styles[[#This Row],[Top]]&lt;&gt;"",Table_Styles[[#This Row],[Top]],IF(Table_Styles[[#This Row],[Top Default]]&lt;&gt;"",Table_Styles[[#This Row],[Top Default]],""))</f>
        <v/>
      </c>
      <c r="BR119" s="15"/>
      <c r="BS119" s="15"/>
      <c r="BT119" s="15" t="str">
        <f>IF(Table_Styles[[#This Row],[Right]]&lt;&gt;"",Table_Styles[[#This Row],[Right]],IF(Table_Styles[[#This Row],[Right Default]]&lt;&gt;"",Table_Styles[[#This Row],[Right Default]],""))</f>
        <v/>
      </c>
      <c r="BU119" s="15"/>
      <c r="BV119" s="15"/>
      <c r="BW119" s="15" t="str">
        <f>IF(Table_Styles[[#This Row],[Bottom]]&lt;&gt;"",Table_Styles[[#This Row],[Bottom]],IF(Table_Styles[[#This Row],[Bottom Default]]&lt;&gt;"",Table_Styles[[#This Row],[Bottom Default]],""))</f>
        <v/>
      </c>
      <c r="BX119" s="15"/>
      <c r="BY119" s="15"/>
      <c r="BZ119" s="15" t="str">
        <f>IF(Table_Styles[[#This Row],[Left]]&lt;&gt;"",Table_Styles[[#This Row],[Left]],IF(Table_Styles[[#This Row],[Left Default]]&lt;&gt;"",Table_Styles[[#This Row],[Left Default]],""))</f>
        <v/>
      </c>
      <c r="CA119" s="15"/>
      <c r="CB119" s="17" t="str">
        <f>IF(AND(Table_Styles[[#This Row],[Selector]]&lt;&gt;"",Table_Styles[[#This Row],[Font Family Used]]&lt;&gt;"",Table_Styles[[#This Row],[Font Weight Used]]&lt;&gt;""),Table_Styles[[#This Row],[Font Family Used]]&amp;" "&amp;Table_Styles[[#This Row],[Font Weight Used]],"")</f>
        <v/>
      </c>
      <c r="CC119" s="17" t="str">
        <f ca="1">IF(AND(Table_Styles[[#This Row],[Selector]],COUNTIF(OFFSET(CC:CC,0,0,ROW()-1,1),"="&amp;Table_Styles[[#This Row],[Font]])=0),Table_Styles[[#This Row],[Font]],"")</f>
        <v/>
      </c>
      <c r="CD119" s="17" t="str">
        <f ca="1">IF(Table_Styles[[#This Row],[Unique Font]]&lt;&gt;"",
"{""fontFamily"":"""&amp;Table_Styles[[#This Row],[Font Family Used]]&amp;""",""fontWeight"":"&amp;Table_Styles[[#This Row],[Font Weight Used]]&amp;"}","")</f>
        <v/>
      </c>
      <c r="CE11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17" t="str">
        <f>IF(AND(Table_Styles[[#This Row],[Selector]]&lt;&gt;"", Table_Styles[[#This Row],[Config Properties]]&lt;&gt;""),
Table_Styles[[#This Row],[Selector]]&amp;" { "&amp;Table_Styles[[#This Row],[Config Properties]]&amp;" }","")</f>
        <v/>
      </c>
      <c r="CG119" s="17" t="str">
        <f xml:space="preserve">
SUBSTITUTE(SUBSTITUTE(SUBSTITUTE(SUBSTITUTE(SUBSTITUTE(SUBSTITUTE(SUBSTITUTE(SUBSTITUTE(Table_Styles[[#This Row],[Config]],
" {","{"),
"{ ","{"),
" }","}"),
"} ","}"),
" ,",","),
", ",","),
" :",":"),
": ",":")</f>
        <v/>
      </c>
    </row>
    <row r="120" spans="2:85" ht="21" customHeight="1">
      <c r="B120" s="91" t="s">
        <v>675</v>
      </c>
      <c r="C120" s="37" t="s">
        <v>729</v>
      </c>
      <c r="D120" s="15"/>
      <c r="E120" s="15"/>
      <c r="F120" s="15" t="str">
        <f>IF(Table_Styles[[#This Row],[Font Family]]&lt;&gt;"",Table_Styles[[#This Row],[Font Family]],IF(Table_Styles[[#This Row],[Font Family Default]]&lt;&gt;"",Table_Styles[[#This Row],[Font Family Default]],""))</f>
        <v/>
      </c>
      <c r="G120" s="15"/>
      <c r="H120" s="15"/>
      <c r="I120" s="15" t="str">
        <f>IF(Table_Styles[[#This Row],[Font Size]]&lt;&gt;"",Table_Styles[[#This Row],[Font Size]],IF(Table_Styles[[#This Row],[Font Size Default]]&lt;&gt;"",Table_Styles[[#This Row],[Font Size Default]],""))</f>
        <v/>
      </c>
      <c r="J120" s="15"/>
      <c r="K120" s="15"/>
      <c r="L120" s="15" t="str">
        <f>IF(Table_Styles[[#This Row],[Font Weight]]&lt;&gt;"",Table_Styles[[#This Row],[Font Weight]],IF(Table_Styles[[#This Row],[Font Weight Default]]&lt;&gt;"",Table_Styles[[#This Row],[Font Weight Default]],""))</f>
        <v/>
      </c>
      <c r="M120" s="15"/>
      <c r="N120" s="15"/>
      <c r="O120" s="15" t="str">
        <f>IF(Table_Styles[[#This Row],[Colour]]&lt;&gt;"",Table_Styles[[#This Row],[Colour]],IF(Table_Styles[[#This Row],[Colour Default]]&lt;&gt;"",Table_Styles[[#This Row],[Colour Default]],""))</f>
        <v/>
      </c>
      <c r="P120" s="15"/>
      <c r="Q120" s="15"/>
      <c r="R120" s="15" t="str">
        <f>IF(Table_Styles[[#This Row],[Background]]&lt;&gt;"",Table_Styles[[#This Row],[Background]],IF(Table_Styles[[#This Row],[Background Default]]&lt;&gt;"",Table_Styles[[#This Row],[Background Default]],""))</f>
        <v/>
      </c>
      <c r="S120" s="15"/>
      <c r="T120" s="15"/>
      <c r="U120" s="15" t="str">
        <f>IF(Table_Styles[[#This Row],[Border]]&lt;&gt;"",Table_Styles[[#This Row],[Border]],IF(Table_Styles[[#This Row],[Border Default]]&lt;&gt;"",Table_Styles[[#This Row],[Border Default]],""))</f>
        <v/>
      </c>
      <c r="V120" s="15"/>
      <c r="W120" s="15"/>
      <c r="X120" s="15" t="str">
        <f>IF(Table_Styles[[#This Row],[Border Radius]]&lt;&gt;"",Table_Styles[[#This Row],[Border Radius]],IF(Table_Styles[[#This Row],[Border Radius Default]]&lt;&gt;"",Table_Styles[[#This Row],[Border Radius Default]],""))</f>
        <v/>
      </c>
      <c r="Y120" s="15"/>
      <c r="Z120" s="15"/>
      <c r="AA120" s="15" t="str">
        <f>IF(Table_Styles[[#This Row],[MT]]&lt;&gt;"",Table_Styles[[#This Row],[MT]],IF(Table_Styles[[#This Row],[MT Default]]&lt;&gt;"",Table_Styles[[#This Row],[MT Default]],""))</f>
        <v/>
      </c>
      <c r="AB120" s="15"/>
      <c r="AC120" s="15"/>
      <c r="AD120" s="15" t="str">
        <f>IF(Table_Styles[[#This Row],[MR]]&lt;&gt;"",Table_Styles[[#This Row],[MR]],IF(Table_Styles[[#This Row],[MR Default]]&lt;&gt;"",Table_Styles[[#This Row],[MR Default]],""))</f>
        <v/>
      </c>
      <c r="AE120" s="15"/>
      <c r="AF120" s="15"/>
      <c r="AG120" s="15" t="str">
        <f>IF(Table_Styles[[#This Row],[MB]]&lt;&gt;"",Table_Styles[[#This Row],[MB]],IF(Table_Styles[[#This Row],[MB Default]]&lt;&gt;"",Table_Styles[[#This Row],[MB Default]],""))</f>
        <v/>
      </c>
      <c r="AH120" s="15"/>
      <c r="AI120" s="15"/>
      <c r="AJ120" s="15" t="str">
        <f>IF(Table_Styles[[#This Row],[ML]]&lt;&gt;"",Table_Styles[[#This Row],[ML]],IF(Table_Styles[[#This Row],[ML Default]]&lt;&gt;"",Table_Styles[[#This Row],[ML Default]],""))</f>
        <v/>
      </c>
      <c r="AK120" s="15"/>
      <c r="AL120" s="15"/>
      <c r="AM120" s="15" t="str">
        <f>IF(Table_Styles[[#This Row],[PT]]&lt;&gt;"",Table_Styles[[#This Row],[PT]],IF(Table_Styles[[#This Row],[PT Default]]&lt;&gt;"",Table_Styles[[#This Row],[PT Default]],""))</f>
        <v/>
      </c>
      <c r="AN120" s="15"/>
      <c r="AO120" s="15"/>
      <c r="AP120" s="15" t="str">
        <f>IF(Table_Styles[[#This Row],[PR]]&lt;&gt;"",Table_Styles[[#This Row],[PR]],IF(Table_Styles[[#This Row],[PR Default]]&lt;&gt;"",Table_Styles[[#This Row],[PR Default]],""))</f>
        <v/>
      </c>
      <c r="AQ120" s="15"/>
      <c r="AR120" s="15"/>
      <c r="AS120" s="15" t="str">
        <f>IF(Table_Styles[[#This Row],[PB]]&lt;&gt;"",Table_Styles[[#This Row],[PB]],IF(Table_Styles[[#This Row],[PB Default]]&lt;&gt;"",Table_Styles[[#This Row],[PB Default]],""))</f>
        <v/>
      </c>
      <c r="AT120" s="15"/>
      <c r="AU120" s="15"/>
      <c r="AV120" s="15" t="str">
        <f>IF(Table_Styles[[#This Row],[PL]]&lt;&gt;"",Table_Styles[[#This Row],[PL]],IF(Table_Styles[[#This Row],[PL Default]]&lt;&gt;"",Table_Styles[[#This Row],[PL Default]],""))</f>
        <v/>
      </c>
      <c r="AW120" s="15"/>
      <c r="AX120" s="15"/>
      <c r="AY120" s="15" t="str">
        <f>IF(Table_Styles[[#This Row],[BT]]&lt;&gt;"",Table_Styles[[#This Row],[BT]],IF(Table_Styles[[#This Row],[BT Default]]&lt;&gt;"",Table_Styles[[#This Row],[BT Default]],""))</f>
        <v/>
      </c>
      <c r="AZ120" s="15"/>
      <c r="BA120" s="15"/>
      <c r="BB120" s="15" t="str">
        <f>IF(Table_Styles[[#This Row],[BR]]&lt;&gt;"",Table_Styles[[#This Row],[BR]],IF(Table_Styles[[#This Row],[BR Default]]&lt;&gt;"",Table_Styles[[#This Row],[BR Default]],""))</f>
        <v/>
      </c>
      <c r="BC120" s="15"/>
      <c r="BD120" s="15"/>
      <c r="BE120" s="15" t="str">
        <f>IF(Table_Styles[[#This Row],[BB]]&lt;&gt;"",Table_Styles[[#This Row],[BB]],IF(Table_Styles[[#This Row],[BB Default]]&lt;&gt;"",Table_Styles[[#This Row],[BB Default]],""))</f>
        <v/>
      </c>
      <c r="BF120" s="15"/>
      <c r="BG120" s="15"/>
      <c r="BH120" s="15" t="str">
        <f>IF(Table_Styles[[#This Row],[BL]]&lt;&gt;"",Table_Styles[[#This Row],[BL]],IF(Table_Styles[[#This Row],[BL Default]]&lt;&gt;"",Table_Styles[[#This Row],[BL Default]],""))</f>
        <v/>
      </c>
      <c r="BI120" s="15"/>
      <c r="BJ120" s="34"/>
      <c r="BK120" s="15" t="str">
        <f>IF(Table_Styles[[#This Row],[Width]]&lt;&gt;"",Table_Styles[[#This Row],[Width]],IF(Table_Styles[[#This Row],[Width Default]]&lt;&gt;"",Table_Styles[[#This Row],[Width Default]],""))</f>
        <v/>
      </c>
      <c r="BL120" s="15"/>
      <c r="BM120" s="15"/>
      <c r="BN120" s="15" t="str">
        <f>IF(Table_Styles[[#This Row],[Height]]&lt;&gt;"",Table_Styles[[#This Row],[Height]],IF(Table_Styles[[#This Row],[Height Default]]&lt;&gt;"",Table_Styles[[#This Row],[Height Default]],""))</f>
        <v/>
      </c>
      <c r="BO120" s="15"/>
      <c r="BP120" s="15"/>
      <c r="BQ120" s="15" t="str">
        <f>IF(Table_Styles[[#This Row],[Top]]&lt;&gt;"",Table_Styles[[#This Row],[Top]],IF(Table_Styles[[#This Row],[Top Default]]&lt;&gt;"",Table_Styles[[#This Row],[Top Default]],""))</f>
        <v/>
      </c>
      <c r="BR120" s="15"/>
      <c r="BS120" s="15"/>
      <c r="BT120" s="15" t="str">
        <f>IF(Table_Styles[[#This Row],[Right]]&lt;&gt;"",Table_Styles[[#This Row],[Right]],IF(Table_Styles[[#This Row],[Right Default]]&lt;&gt;"",Table_Styles[[#This Row],[Right Default]],""))</f>
        <v/>
      </c>
      <c r="BU120" s="15"/>
      <c r="BV120" s="15"/>
      <c r="BW120" s="15" t="str">
        <f>IF(Table_Styles[[#This Row],[Bottom]]&lt;&gt;"",Table_Styles[[#This Row],[Bottom]],IF(Table_Styles[[#This Row],[Bottom Default]]&lt;&gt;"",Table_Styles[[#This Row],[Bottom Default]],""))</f>
        <v/>
      </c>
      <c r="BX120" s="15"/>
      <c r="BY120" s="15"/>
      <c r="BZ120" s="15" t="str">
        <f>IF(Table_Styles[[#This Row],[Left]]&lt;&gt;"",Table_Styles[[#This Row],[Left]],IF(Table_Styles[[#This Row],[Left Default]]&lt;&gt;"",Table_Styles[[#This Row],[Left Default]],""))</f>
        <v/>
      </c>
      <c r="CA120" s="15"/>
      <c r="CB120" s="17" t="str">
        <f>IF(AND(Table_Styles[[#This Row],[Selector]]&lt;&gt;"",Table_Styles[[#This Row],[Font Family Used]]&lt;&gt;"",Table_Styles[[#This Row],[Font Weight Used]]&lt;&gt;""),Table_Styles[[#This Row],[Font Family Used]]&amp;" "&amp;Table_Styles[[#This Row],[Font Weight Used]],"")</f>
        <v/>
      </c>
      <c r="CC120" s="17" t="str">
        <f ca="1">IF(AND(Table_Styles[[#This Row],[Selector]],COUNTIF(OFFSET(CC:CC,0,0,ROW()-1,1),"="&amp;Table_Styles[[#This Row],[Font]])=0),Table_Styles[[#This Row],[Font]],"")</f>
        <v/>
      </c>
      <c r="CD120" s="17" t="str">
        <f ca="1">IF(Table_Styles[[#This Row],[Unique Font]]&lt;&gt;"",
"{""fontFamily"":"""&amp;Table_Styles[[#This Row],[Font Family Used]]&amp;""",""fontWeight"":"&amp;Table_Styles[[#This Row],[Font Weight Used]]&amp;"}","")</f>
        <v/>
      </c>
      <c r="CE1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7" t="str">
        <f>IF(AND(Table_Styles[[#This Row],[Selector]]&lt;&gt;"", Table_Styles[[#This Row],[Config Properties]]&lt;&gt;""),
Table_Styles[[#This Row],[Selector]]&amp;" { "&amp;Table_Styles[[#This Row],[Config Properties]]&amp;" }","")</f>
        <v/>
      </c>
      <c r="CG120" s="17" t="str">
        <f xml:space="preserve">
SUBSTITUTE(SUBSTITUTE(SUBSTITUTE(SUBSTITUTE(SUBSTITUTE(SUBSTITUTE(SUBSTITUTE(SUBSTITUTE(Table_Styles[[#This Row],[Config]],
" {","{"),
"{ ","{"),
" }","}"),
"} ","}"),
" ,",","),
", ",","),
" :",":"),
": ",":")</f>
        <v/>
      </c>
    </row>
    <row r="121" spans="2:85" ht="21" customHeight="1">
      <c r="B121" s="91" t="s">
        <v>677</v>
      </c>
      <c r="C121" s="37" t="s">
        <v>730</v>
      </c>
      <c r="D121" s="15"/>
      <c r="E121" s="15"/>
      <c r="F121" s="15" t="str">
        <f>IF(Table_Styles[[#This Row],[Font Family]]&lt;&gt;"",Table_Styles[[#This Row],[Font Family]],IF(Table_Styles[[#This Row],[Font Family Default]]&lt;&gt;"",Table_Styles[[#This Row],[Font Family Default]],""))</f>
        <v/>
      </c>
      <c r="G121" s="15"/>
      <c r="H121" s="15"/>
      <c r="I121" s="15" t="str">
        <f>IF(Table_Styles[[#This Row],[Font Size]]&lt;&gt;"",Table_Styles[[#This Row],[Font Size]],IF(Table_Styles[[#This Row],[Font Size Default]]&lt;&gt;"",Table_Styles[[#This Row],[Font Size Default]],""))</f>
        <v/>
      </c>
      <c r="J121" s="15"/>
      <c r="K121" s="15"/>
      <c r="L121" s="15" t="str">
        <f>IF(Table_Styles[[#This Row],[Font Weight]]&lt;&gt;"",Table_Styles[[#This Row],[Font Weight]],IF(Table_Styles[[#This Row],[Font Weight Default]]&lt;&gt;"",Table_Styles[[#This Row],[Font Weight Default]],""))</f>
        <v/>
      </c>
      <c r="M121" s="15"/>
      <c r="N121" s="15"/>
      <c r="O121" s="15" t="str">
        <f>IF(Table_Styles[[#This Row],[Colour]]&lt;&gt;"",Table_Styles[[#This Row],[Colour]],IF(Table_Styles[[#This Row],[Colour Default]]&lt;&gt;"",Table_Styles[[#This Row],[Colour Default]],""))</f>
        <v/>
      </c>
      <c r="P121" s="15"/>
      <c r="Q121" s="15"/>
      <c r="R121" s="15" t="str">
        <f>IF(Table_Styles[[#This Row],[Background]]&lt;&gt;"",Table_Styles[[#This Row],[Background]],IF(Table_Styles[[#This Row],[Background Default]]&lt;&gt;"",Table_Styles[[#This Row],[Background Default]],""))</f>
        <v/>
      </c>
      <c r="S121" s="15"/>
      <c r="T121" s="15"/>
      <c r="U121" s="15" t="str">
        <f>IF(Table_Styles[[#This Row],[Border]]&lt;&gt;"",Table_Styles[[#This Row],[Border]],IF(Table_Styles[[#This Row],[Border Default]]&lt;&gt;"",Table_Styles[[#This Row],[Border Default]],""))</f>
        <v/>
      </c>
      <c r="V121" s="15"/>
      <c r="W121" s="15"/>
      <c r="X121" s="15" t="str">
        <f>IF(Table_Styles[[#This Row],[Border Radius]]&lt;&gt;"",Table_Styles[[#This Row],[Border Radius]],IF(Table_Styles[[#This Row],[Border Radius Default]]&lt;&gt;"",Table_Styles[[#This Row],[Border Radius Default]],""))</f>
        <v/>
      </c>
      <c r="Y121" s="15"/>
      <c r="Z121" s="15"/>
      <c r="AA121" s="15" t="str">
        <f>IF(Table_Styles[[#This Row],[MT]]&lt;&gt;"",Table_Styles[[#This Row],[MT]],IF(Table_Styles[[#This Row],[MT Default]]&lt;&gt;"",Table_Styles[[#This Row],[MT Default]],""))</f>
        <v/>
      </c>
      <c r="AB121" s="15"/>
      <c r="AC121" s="15"/>
      <c r="AD121" s="15" t="str">
        <f>IF(Table_Styles[[#This Row],[MR]]&lt;&gt;"",Table_Styles[[#This Row],[MR]],IF(Table_Styles[[#This Row],[MR Default]]&lt;&gt;"",Table_Styles[[#This Row],[MR Default]],""))</f>
        <v/>
      </c>
      <c r="AE121" s="15"/>
      <c r="AF121" s="15"/>
      <c r="AG121" s="15" t="str">
        <f>IF(Table_Styles[[#This Row],[MB]]&lt;&gt;"",Table_Styles[[#This Row],[MB]],IF(Table_Styles[[#This Row],[MB Default]]&lt;&gt;"",Table_Styles[[#This Row],[MB Default]],""))</f>
        <v/>
      </c>
      <c r="AH121" s="15"/>
      <c r="AI121" s="15"/>
      <c r="AJ121" s="15" t="str">
        <f>IF(Table_Styles[[#This Row],[ML]]&lt;&gt;"",Table_Styles[[#This Row],[ML]],IF(Table_Styles[[#This Row],[ML Default]]&lt;&gt;"",Table_Styles[[#This Row],[ML Default]],""))</f>
        <v/>
      </c>
      <c r="AK121" s="15"/>
      <c r="AL121" s="15"/>
      <c r="AM121" s="15" t="str">
        <f>IF(Table_Styles[[#This Row],[PT]]&lt;&gt;"",Table_Styles[[#This Row],[PT]],IF(Table_Styles[[#This Row],[PT Default]]&lt;&gt;"",Table_Styles[[#This Row],[PT Default]],""))</f>
        <v/>
      </c>
      <c r="AN121" s="15"/>
      <c r="AO121" s="15"/>
      <c r="AP121" s="15" t="str">
        <f>IF(Table_Styles[[#This Row],[PR]]&lt;&gt;"",Table_Styles[[#This Row],[PR]],IF(Table_Styles[[#This Row],[PR Default]]&lt;&gt;"",Table_Styles[[#This Row],[PR Default]],""))</f>
        <v/>
      </c>
      <c r="AQ121" s="15"/>
      <c r="AR121" s="15"/>
      <c r="AS121" s="15" t="str">
        <f>IF(Table_Styles[[#This Row],[PB]]&lt;&gt;"",Table_Styles[[#This Row],[PB]],IF(Table_Styles[[#This Row],[PB Default]]&lt;&gt;"",Table_Styles[[#This Row],[PB Default]],""))</f>
        <v/>
      </c>
      <c r="AT121" s="15"/>
      <c r="AU121" s="15"/>
      <c r="AV121" s="15" t="str">
        <f>IF(Table_Styles[[#This Row],[PL]]&lt;&gt;"",Table_Styles[[#This Row],[PL]],IF(Table_Styles[[#This Row],[PL Default]]&lt;&gt;"",Table_Styles[[#This Row],[PL Default]],""))</f>
        <v/>
      </c>
      <c r="AW121" s="15"/>
      <c r="AX121" s="15"/>
      <c r="AY121" s="15" t="str">
        <f>IF(Table_Styles[[#This Row],[BT]]&lt;&gt;"",Table_Styles[[#This Row],[BT]],IF(Table_Styles[[#This Row],[BT Default]]&lt;&gt;"",Table_Styles[[#This Row],[BT Default]],""))</f>
        <v/>
      </c>
      <c r="AZ121" s="15"/>
      <c r="BA121" s="15"/>
      <c r="BB121" s="15" t="str">
        <f>IF(Table_Styles[[#This Row],[BR]]&lt;&gt;"",Table_Styles[[#This Row],[BR]],IF(Table_Styles[[#This Row],[BR Default]]&lt;&gt;"",Table_Styles[[#This Row],[BR Default]],""))</f>
        <v/>
      </c>
      <c r="BC121" s="15"/>
      <c r="BD121" s="15"/>
      <c r="BE121" s="15" t="str">
        <f>IF(Table_Styles[[#This Row],[BB]]&lt;&gt;"",Table_Styles[[#This Row],[BB]],IF(Table_Styles[[#This Row],[BB Default]]&lt;&gt;"",Table_Styles[[#This Row],[BB Default]],""))</f>
        <v/>
      </c>
      <c r="BF121" s="15"/>
      <c r="BG121" s="15"/>
      <c r="BH121" s="15" t="str">
        <f>IF(Table_Styles[[#This Row],[BL]]&lt;&gt;"",Table_Styles[[#This Row],[BL]],IF(Table_Styles[[#This Row],[BL Default]]&lt;&gt;"",Table_Styles[[#This Row],[BL Default]],""))</f>
        <v/>
      </c>
      <c r="BI121" s="15"/>
      <c r="BJ121" s="34"/>
      <c r="BK121" s="15" t="str">
        <f>IF(Table_Styles[[#This Row],[Width]]&lt;&gt;"",Table_Styles[[#This Row],[Width]],IF(Table_Styles[[#This Row],[Width Default]]&lt;&gt;"",Table_Styles[[#This Row],[Width Default]],""))</f>
        <v/>
      </c>
      <c r="BL121" s="15"/>
      <c r="BM121" s="15"/>
      <c r="BN121" s="15" t="str">
        <f>IF(Table_Styles[[#This Row],[Height]]&lt;&gt;"",Table_Styles[[#This Row],[Height]],IF(Table_Styles[[#This Row],[Height Default]]&lt;&gt;"",Table_Styles[[#This Row],[Height Default]],""))</f>
        <v/>
      </c>
      <c r="BO121" s="15"/>
      <c r="BP121" s="15"/>
      <c r="BQ121" s="15" t="str">
        <f>IF(Table_Styles[[#This Row],[Top]]&lt;&gt;"",Table_Styles[[#This Row],[Top]],IF(Table_Styles[[#This Row],[Top Default]]&lt;&gt;"",Table_Styles[[#This Row],[Top Default]],""))</f>
        <v/>
      </c>
      <c r="BR121" s="15"/>
      <c r="BS121" s="15"/>
      <c r="BT121" s="15" t="str">
        <f>IF(Table_Styles[[#This Row],[Right]]&lt;&gt;"",Table_Styles[[#This Row],[Right]],IF(Table_Styles[[#This Row],[Right Default]]&lt;&gt;"",Table_Styles[[#This Row],[Right Default]],""))</f>
        <v/>
      </c>
      <c r="BU121" s="15"/>
      <c r="BV121" s="15"/>
      <c r="BW121" s="15" t="str">
        <f>IF(Table_Styles[[#This Row],[Bottom]]&lt;&gt;"",Table_Styles[[#This Row],[Bottom]],IF(Table_Styles[[#This Row],[Bottom Default]]&lt;&gt;"",Table_Styles[[#This Row],[Bottom Default]],""))</f>
        <v/>
      </c>
      <c r="BX121" s="15"/>
      <c r="BY121" s="15"/>
      <c r="BZ121" s="15" t="str">
        <f>IF(Table_Styles[[#This Row],[Left]]&lt;&gt;"",Table_Styles[[#This Row],[Left]],IF(Table_Styles[[#This Row],[Left Default]]&lt;&gt;"",Table_Styles[[#This Row],[Left Default]],""))</f>
        <v/>
      </c>
      <c r="CA121" s="15"/>
      <c r="CB121" s="17" t="str">
        <f>IF(AND(Table_Styles[[#This Row],[Selector]]&lt;&gt;"",Table_Styles[[#This Row],[Font Family Used]]&lt;&gt;"",Table_Styles[[#This Row],[Font Weight Used]]&lt;&gt;""),Table_Styles[[#This Row],[Font Family Used]]&amp;" "&amp;Table_Styles[[#This Row],[Font Weight Used]],"")</f>
        <v/>
      </c>
      <c r="CC121" s="17" t="str">
        <f ca="1">IF(AND(Table_Styles[[#This Row],[Selector]],COUNTIF(OFFSET(CC:CC,0,0,ROW()-1,1),"="&amp;Table_Styles[[#This Row],[Font]])=0),Table_Styles[[#This Row],[Font]],"")</f>
        <v/>
      </c>
      <c r="CD121" s="17" t="str">
        <f ca="1">IF(Table_Styles[[#This Row],[Unique Font]]&lt;&gt;"",
"{""fontFamily"":"""&amp;Table_Styles[[#This Row],[Font Family Used]]&amp;""",""fontWeight"":"&amp;Table_Styles[[#This Row],[Font Weight Used]]&amp;"}","")</f>
        <v/>
      </c>
      <c r="CE1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17" t="str">
        <f>IF(AND(Table_Styles[[#This Row],[Selector]]&lt;&gt;"", Table_Styles[[#This Row],[Config Properties]]&lt;&gt;""),
Table_Styles[[#This Row],[Selector]]&amp;" { "&amp;Table_Styles[[#This Row],[Config Properties]]&amp;" }","")</f>
        <v/>
      </c>
      <c r="CG121" s="17" t="str">
        <f xml:space="preserve">
SUBSTITUTE(SUBSTITUTE(SUBSTITUTE(SUBSTITUTE(SUBSTITUTE(SUBSTITUTE(SUBSTITUTE(SUBSTITUTE(Table_Styles[[#This Row],[Config]],
" {","{"),
"{ ","{"),
" }","}"),
"} ","}"),
" ,",","),
", ",","),
" :",":"),
": ",":")</f>
        <v/>
      </c>
    </row>
    <row r="122" spans="2:85" ht="21" customHeight="1" thickBot="1">
      <c r="B122" s="54" t="s">
        <v>731</v>
      </c>
      <c r="C122" s="54"/>
      <c r="D122" s="54"/>
      <c r="E122" s="54"/>
      <c r="F122" s="54" t="str">
        <f>IF(Table_Styles[[#This Row],[Font Family]]&lt;&gt;"",Table_Styles[[#This Row],[Font Family]],IF(Table_Styles[[#This Row],[Font Family Default]]&lt;&gt;"",Table_Styles[[#This Row],[Font Family Default]],""))</f>
        <v/>
      </c>
      <c r="G122" s="54"/>
      <c r="H122" s="54"/>
      <c r="I122" s="54" t="str">
        <f>IF(Table_Styles[[#This Row],[Font Size]]&lt;&gt;"",Table_Styles[[#This Row],[Font Size]],IF(Table_Styles[[#This Row],[Font Size Default]]&lt;&gt;"",Table_Styles[[#This Row],[Font Size Default]],""))</f>
        <v/>
      </c>
      <c r="J122" s="54"/>
      <c r="K122" s="54"/>
      <c r="L122" s="54" t="str">
        <f>IF(Table_Styles[[#This Row],[Font Weight]]&lt;&gt;"",Table_Styles[[#This Row],[Font Weight]],IF(Table_Styles[[#This Row],[Font Weight Default]]&lt;&gt;"",Table_Styles[[#This Row],[Font Weight Default]],""))</f>
        <v/>
      </c>
      <c r="M122" s="54"/>
      <c r="N122" s="54"/>
      <c r="O122" s="54" t="str">
        <f>IF(Table_Styles[[#This Row],[Colour]]&lt;&gt;"",Table_Styles[[#This Row],[Colour]],IF(Table_Styles[[#This Row],[Colour Default]]&lt;&gt;"",Table_Styles[[#This Row],[Colour Default]],""))</f>
        <v/>
      </c>
      <c r="P122" s="54"/>
      <c r="Q122" s="54"/>
      <c r="R122" s="54" t="str">
        <f>IF(Table_Styles[[#This Row],[Background]]&lt;&gt;"",Table_Styles[[#This Row],[Background]],IF(Table_Styles[[#This Row],[Background Default]]&lt;&gt;"",Table_Styles[[#This Row],[Background Default]],""))</f>
        <v/>
      </c>
      <c r="S122" s="54"/>
      <c r="T122" s="54"/>
      <c r="U122" s="54" t="str">
        <f>IF(Table_Styles[[#This Row],[Border]]&lt;&gt;"",Table_Styles[[#This Row],[Border]],IF(Table_Styles[[#This Row],[Border Default]]&lt;&gt;"",Table_Styles[[#This Row],[Border Default]],""))</f>
        <v/>
      </c>
      <c r="V122" s="54"/>
      <c r="W122" s="54"/>
      <c r="X122" s="54" t="str">
        <f>IF(Table_Styles[[#This Row],[Border Radius]]&lt;&gt;"",Table_Styles[[#This Row],[Border Radius]],IF(Table_Styles[[#This Row],[Border Radius Default]]&lt;&gt;"",Table_Styles[[#This Row],[Border Radius Default]],""))</f>
        <v/>
      </c>
      <c r="Y122" s="54"/>
      <c r="Z122" s="54"/>
      <c r="AA122" s="54" t="str">
        <f>IF(Table_Styles[[#This Row],[MT]]&lt;&gt;"",Table_Styles[[#This Row],[MT]],IF(Table_Styles[[#This Row],[MT Default]]&lt;&gt;"",Table_Styles[[#This Row],[MT Default]],""))</f>
        <v/>
      </c>
      <c r="AB122" s="54"/>
      <c r="AC122" s="54"/>
      <c r="AD122" s="54" t="str">
        <f>IF(Table_Styles[[#This Row],[MR]]&lt;&gt;"",Table_Styles[[#This Row],[MR]],IF(Table_Styles[[#This Row],[MR Default]]&lt;&gt;"",Table_Styles[[#This Row],[MR Default]],""))</f>
        <v/>
      </c>
      <c r="AE122" s="54"/>
      <c r="AF122" s="54"/>
      <c r="AG122" s="54" t="str">
        <f>IF(Table_Styles[[#This Row],[MB]]&lt;&gt;"",Table_Styles[[#This Row],[MB]],IF(Table_Styles[[#This Row],[MB Default]]&lt;&gt;"",Table_Styles[[#This Row],[MB Default]],""))</f>
        <v/>
      </c>
      <c r="AH122" s="54"/>
      <c r="AI122" s="54"/>
      <c r="AJ122" s="54" t="str">
        <f>IF(Table_Styles[[#This Row],[ML]]&lt;&gt;"",Table_Styles[[#This Row],[ML]],IF(Table_Styles[[#This Row],[ML Default]]&lt;&gt;"",Table_Styles[[#This Row],[ML Default]],""))</f>
        <v/>
      </c>
      <c r="AK122" s="54"/>
      <c r="AL122" s="54"/>
      <c r="AM122" s="54" t="str">
        <f>IF(Table_Styles[[#This Row],[PT]]&lt;&gt;"",Table_Styles[[#This Row],[PT]],IF(Table_Styles[[#This Row],[PT Default]]&lt;&gt;"",Table_Styles[[#This Row],[PT Default]],""))</f>
        <v/>
      </c>
      <c r="AN122" s="54"/>
      <c r="AO122" s="54"/>
      <c r="AP122" s="54" t="str">
        <f>IF(Table_Styles[[#This Row],[PR]]&lt;&gt;"",Table_Styles[[#This Row],[PR]],IF(Table_Styles[[#This Row],[PR Default]]&lt;&gt;"",Table_Styles[[#This Row],[PR Default]],""))</f>
        <v/>
      </c>
      <c r="AQ122" s="54"/>
      <c r="AR122" s="54"/>
      <c r="AS122" s="54" t="str">
        <f>IF(Table_Styles[[#This Row],[PB]]&lt;&gt;"",Table_Styles[[#This Row],[PB]],IF(Table_Styles[[#This Row],[PB Default]]&lt;&gt;"",Table_Styles[[#This Row],[PB Default]],""))</f>
        <v/>
      </c>
      <c r="AT122" s="54"/>
      <c r="AU122" s="54"/>
      <c r="AV122" s="54" t="str">
        <f>IF(Table_Styles[[#This Row],[PL]]&lt;&gt;"",Table_Styles[[#This Row],[PL]],IF(Table_Styles[[#This Row],[PL Default]]&lt;&gt;"",Table_Styles[[#This Row],[PL Default]],""))</f>
        <v/>
      </c>
      <c r="AW122" s="54"/>
      <c r="AX122" s="54"/>
      <c r="AY122" s="54" t="str">
        <f>IF(Table_Styles[[#This Row],[BT]]&lt;&gt;"",Table_Styles[[#This Row],[BT]],IF(Table_Styles[[#This Row],[BT Default]]&lt;&gt;"",Table_Styles[[#This Row],[BT Default]],""))</f>
        <v/>
      </c>
      <c r="AZ122" s="54"/>
      <c r="BA122" s="54"/>
      <c r="BB122" s="54" t="str">
        <f>IF(Table_Styles[[#This Row],[BR]]&lt;&gt;"",Table_Styles[[#This Row],[BR]],IF(Table_Styles[[#This Row],[BR Default]]&lt;&gt;"",Table_Styles[[#This Row],[BR Default]],""))</f>
        <v/>
      </c>
      <c r="BC122" s="54"/>
      <c r="BD122" s="54"/>
      <c r="BE122" s="54" t="str">
        <f>IF(Table_Styles[[#This Row],[BB]]&lt;&gt;"",Table_Styles[[#This Row],[BB]],IF(Table_Styles[[#This Row],[BB Default]]&lt;&gt;"",Table_Styles[[#This Row],[BB Default]],""))</f>
        <v/>
      </c>
      <c r="BF122" s="54"/>
      <c r="BG122" s="54"/>
      <c r="BH122" s="54" t="str">
        <f>IF(Table_Styles[[#This Row],[BL]]&lt;&gt;"",Table_Styles[[#This Row],[BL]],IF(Table_Styles[[#This Row],[BL Default]]&lt;&gt;"",Table_Styles[[#This Row],[BL Default]],""))</f>
        <v/>
      </c>
      <c r="BI122" s="54"/>
      <c r="BJ122" s="54"/>
      <c r="BK122" s="54" t="str">
        <f>IF(Table_Styles[[#This Row],[Width]]&lt;&gt;"",Table_Styles[[#This Row],[Width]],IF(Table_Styles[[#This Row],[Width Default]]&lt;&gt;"",Table_Styles[[#This Row],[Width Default]],""))</f>
        <v/>
      </c>
      <c r="BL122" s="54"/>
      <c r="BM122" s="54"/>
      <c r="BN122" s="54" t="str">
        <f>IF(Table_Styles[[#This Row],[Height]]&lt;&gt;"",Table_Styles[[#This Row],[Height]],IF(Table_Styles[[#This Row],[Height Default]]&lt;&gt;"",Table_Styles[[#This Row],[Height Default]],""))</f>
        <v/>
      </c>
      <c r="BO122" s="54"/>
      <c r="BP122" s="54"/>
      <c r="BQ122" s="54" t="str">
        <f>IF(Table_Styles[[#This Row],[Top]]&lt;&gt;"",Table_Styles[[#This Row],[Top]],IF(Table_Styles[[#This Row],[Top Default]]&lt;&gt;"",Table_Styles[[#This Row],[Top Default]],""))</f>
        <v/>
      </c>
      <c r="BR122" s="54"/>
      <c r="BS122" s="54"/>
      <c r="BT122" s="54" t="str">
        <f>IF(Table_Styles[[#This Row],[Right]]&lt;&gt;"",Table_Styles[[#This Row],[Right]],IF(Table_Styles[[#This Row],[Right Default]]&lt;&gt;"",Table_Styles[[#This Row],[Right Default]],""))</f>
        <v/>
      </c>
      <c r="BU122" s="54"/>
      <c r="BV122" s="54"/>
      <c r="BW122" s="54" t="str">
        <f>IF(Table_Styles[[#This Row],[Bottom]]&lt;&gt;"",Table_Styles[[#This Row],[Bottom]],IF(Table_Styles[[#This Row],[Bottom Default]]&lt;&gt;"",Table_Styles[[#This Row],[Bottom Default]],""))</f>
        <v/>
      </c>
      <c r="BX122" s="54"/>
      <c r="BY122" s="54"/>
      <c r="BZ122" s="54" t="str">
        <f>IF(Table_Styles[[#This Row],[Left]]&lt;&gt;"",Table_Styles[[#This Row],[Left]],IF(Table_Styles[[#This Row],[Left Default]]&lt;&gt;"",Table_Styles[[#This Row],[Left Default]],""))</f>
        <v/>
      </c>
      <c r="CA122" s="54"/>
      <c r="CB122" s="54" t="str">
        <f>IF(AND(Table_Styles[[#This Row],[Selector]]&lt;&gt;"",Table_Styles[[#This Row],[Font Family Used]]&lt;&gt;"",Table_Styles[[#This Row],[Font Weight Used]]&lt;&gt;""),Table_Styles[[#This Row],[Font Family Used]]&amp;" "&amp;Table_Styles[[#This Row],[Font Weight Used]],"")</f>
        <v/>
      </c>
      <c r="CC122" s="54" t="str">
        <f ca="1">IF(AND(Table_Styles[[#This Row],[Selector]],COUNTIF(OFFSET(CC:CC,0,0,ROW()-1,1),"="&amp;Table_Styles[[#This Row],[Font]])=0),Table_Styles[[#This Row],[Font]],"")</f>
        <v/>
      </c>
      <c r="CD122" s="54" t="str">
        <f ca="1">IF(Table_Styles[[#This Row],[Unique Font]]&lt;&gt;"",
"{""fontFamily"":"""&amp;Table_Styles[[#This Row],[Font Family Used]]&amp;""",""fontWeight"":"&amp;Table_Styles[[#This Row],[Font Weight Used]]&amp;"}","")</f>
        <v/>
      </c>
      <c r="CE122"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54" t="str">
        <f>IF(AND(Table_Styles[[#This Row],[Selector]]&lt;&gt;"", Table_Styles[[#This Row],[Config Properties]]&lt;&gt;""),
Table_Styles[[#This Row],[Selector]]&amp;" { "&amp;Table_Styles[[#This Row],[Config Properties]]&amp;" }","")</f>
        <v/>
      </c>
      <c r="CG122" s="54" t="str">
        <f xml:space="preserve">
SUBSTITUTE(SUBSTITUTE(SUBSTITUTE(SUBSTITUTE(SUBSTITUTE(SUBSTITUTE(SUBSTITUTE(SUBSTITUTE(Table_Styles[[#This Row],[Config]],
" {","{"),
"{ ","{"),
" }","}"),
"} ","}"),
" ,",","),
", ",","),
" :",":"),
": ",":")</f>
        <v/>
      </c>
    </row>
    <row r="123" spans="2:85" ht="21" customHeight="1">
      <c r="B123" s="90" t="s">
        <v>721</v>
      </c>
      <c r="C123" s="1" t="s">
        <v>732</v>
      </c>
      <c r="D123" s="34"/>
      <c r="E123" s="34"/>
      <c r="F123" s="15" t="str">
        <f>IF(Table_Styles[[#This Row],[Font Family]]&lt;&gt;"",Table_Styles[[#This Row],[Font Family]],IF(Table_Styles[[#This Row],[Font Family Default]]&lt;&gt;"",Table_Styles[[#This Row],[Font Family Default]],""))</f>
        <v/>
      </c>
      <c r="G123" s="34"/>
      <c r="H123" s="34"/>
      <c r="I123" s="15" t="str">
        <f>IF(Table_Styles[[#This Row],[Font Size]]&lt;&gt;"",Table_Styles[[#This Row],[Font Size]],IF(Table_Styles[[#This Row],[Font Size Default]]&lt;&gt;"",Table_Styles[[#This Row],[Font Size Default]],""))</f>
        <v/>
      </c>
      <c r="J123" s="34"/>
      <c r="K123" s="34"/>
      <c r="L123" s="15" t="str">
        <f>IF(Table_Styles[[#This Row],[Font Weight]]&lt;&gt;"",Table_Styles[[#This Row],[Font Weight]],IF(Table_Styles[[#This Row],[Font Weight Default]]&lt;&gt;"",Table_Styles[[#This Row],[Font Weight Default]],""))</f>
        <v/>
      </c>
      <c r="M123" s="34"/>
      <c r="N123" s="34"/>
      <c r="O123" s="15" t="str">
        <f>IF(Table_Styles[[#This Row],[Colour]]&lt;&gt;"",Table_Styles[[#This Row],[Colour]],IF(Table_Styles[[#This Row],[Colour Default]]&lt;&gt;"",Table_Styles[[#This Row],[Colour Default]],""))</f>
        <v/>
      </c>
      <c r="P123" s="34"/>
      <c r="Q123" s="34"/>
      <c r="R123" s="15" t="str">
        <f>IF(Table_Styles[[#This Row],[Background]]&lt;&gt;"",Table_Styles[[#This Row],[Background]],IF(Table_Styles[[#This Row],[Background Default]]&lt;&gt;"",Table_Styles[[#This Row],[Background Default]],""))</f>
        <v/>
      </c>
      <c r="S123" s="34"/>
      <c r="T123" s="34"/>
      <c r="U123" s="15" t="str">
        <f>IF(Table_Styles[[#This Row],[Border]]&lt;&gt;"",Table_Styles[[#This Row],[Border]],IF(Table_Styles[[#This Row],[Border Default]]&lt;&gt;"",Table_Styles[[#This Row],[Border Default]],""))</f>
        <v/>
      </c>
      <c r="V123" s="34"/>
      <c r="W123" s="34"/>
      <c r="X123" s="15" t="str">
        <f>IF(Table_Styles[[#This Row],[Border Radius]]&lt;&gt;"",Table_Styles[[#This Row],[Border Radius]],IF(Table_Styles[[#This Row],[Border Radius Default]]&lt;&gt;"",Table_Styles[[#This Row],[Border Radius Default]],""))</f>
        <v/>
      </c>
      <c r="Y123" s="34"/>
      <c r="Z123" s="15" t="s">
        <v>533</v>
      </c>
      <c r="AA123" s="15" t="str">
        <f>IF(Table_Styles[[#This Row],[MT]]&lt;&gt;"",Table_Styles[[#This Row],[MT]],IF(Table_Styles[[#This Row],[MT Default]]&lt;&gt;"",Table_Styles[[#This Row],[MT Default]],""))</f>
        <v>10px</v>
      </c>
      <c r="AB123" s="34"/>
      <c r="AC123" s="34"/>
      <c r="AD123" s="15" t="str">
        <f>IF(Table_Styles[[#This Row],[MR]]&lt;&gt;"",Table_Styles[[#This Row],[MR]],IF(Table_Styles[[#This Row],[MR Default]]&lt;&gt;"",Table_Styles[[#This Row],[MR Default]],""))</f>
        <v/>
      </c>
      <c r="AE123" s="34"/>
      <c r="AF123" s="34"/>
      <c r="AG123" s="15" t="str">
        <f>IF(Table_Styles[[#This Row],[MB]]&lt;&gt;"",Table_Styles[[#This Row],[MB]],IF(Table_Styles[[#This Row],[MB Default]]&lt;&gt;"",Table_Styles[[#This Row],[MB Default]],""))</f>
        <v/>
      </c>
      <c r="AH123" s="34"/>
      <c r="AI123" s="34"/>
      <c r="AJ123" s="15" t="str">
        <f>IF(Table_Styles[[#This Row],[ML]]&lt;&gt;"",Table_Styles[[#This Row],[ML]],IF(Table_Styles[[#This Row],[ML Default]]&lt;&gt;"",Table_Styles[[#This Row],[ML Default]],""))</f>
        <v/>
      </c>
      <c r="AK123" s="34"/>
      <c r="AL123" s="34"/>
      <c r="AM123" s="15" t="str">
        <f>IF(Table_Styles[[#This Row],[PT]]&lt;&gt;"",Table_Styles[[#This Row],[PT]],IF(Table_Styles[[#This Row],[PT Default]]&lt;&gt;"",Table_Styles[[#This Row],[PT Default]],""))</f>
        <v/>
      </c>
      <c r="AN123" s="34"/>
      <c r="AO123" s="34"/>
      <c r="AP123" s="15" t="str">
        <f>IF(Table_Styles[[#This Row],[PR]]&lt;&gt;"",Table_Styles[[#This Row],[PR]],IF(Table_Styles[[#This Row],[PR Default]]&lt;&gt;"",Table_Styles[[#This Row],[PR Default]],""))</f>
        <v/>
      </c>
      <c r="AQ123" s="34"/>
      <c r="AR123" s="34"/>
      <c r="AS123" s="15" t="str">
        <f>IF(Table_Styles[[#This Row],[PB]]&lt;&gt;"",Table_Styles[[#This Row],[PB]],IF(Table_Styles[[#This Row],[PB Default]]&lt;&gt;"",Table_Styles[[#This Row],[PB Default]],""))</f>
        <v/>
      </c>
      <c r="AT123" s="34"/>
      <c r="AU123" s="34"/>
      <c r="AV123" s="15" t="str">
        <f>IF(Table_Styles[[#This Row],[PL]]&lt;&gt;"",Table_Styles[[#This Row],[PL]],IF(Table_Styles[[#This Row],[PL Default]]&lt;&gt;"",Table_Styles[[#This Row],[PL Default]],""))</f>
        <v/>
      </c>
      <c r="AW123" s="34"/>
      <c r="AX123" s="34"/>
      <c r="AY123" s="15" t="str">
        <f>IF(Table_Styles[[#This Row],[BT]]&lt;&gt;"",Table_Styles[[#This Row],[BT]],IF(Table_Styles[[#This Row],[BT Default]]&lt;&gt;"",Table_Styles[[#This Row],[BT Default]],""))</f>
        <v/>
      </c>
      <c r="AZ123" s="34"/>
      <c r="BA123" s="34"/>
      <c r="BB123" s="15" t="str">
        <f>IF(Table_Styles[[#This Row],[BR]]&lt;&gt;"",Table_Styles[[#This Row],[BR]],IF(Table_Styles[[#This Row],[BR Default]]&lt;&gt;"",Table_Styles[[#This Row],[BR Default]],""))</f>
        <v/>
      </c>
      <c r="BC123" s="34"/>
      <c r="BD123" s="34"/>
      <c r="BE123" s="15" t="str">
        <f>IF(Table_Styles[[#This Row],[BB]]&lt;&gt;"",Table_Styles[[#This Row],[BB]],IF(Table_Styles[[#This Row],[BB Default]]&lt;&gt;"",Table_Styles[[#This Row],[BB Default]],""))</f>
        <v/>
      </c>
      <c r="BF123" s="34"/>
      <c r="BG123" s="34"/>
      <c r="BH123" s="15" t="str">
        <f>IF(Table_Styles[[#This Row],[BL]]&lt;&gt;"",Table_Styles[[#This Row],[BL]],IF(Table_Styles[[#This Row],[BL Default]]&lt;&gt;"",Table_Styles[[#This Row],[BL Default]],""))</f>
        <v/>
      </c>
      <c r="BI123" s="34"/>
      <c r="BJ123" s="34"/>
      <c r="BK123" s="15" t="str">
        <f>IF(Table_Styles[[#This Row],[Width]]&lt;&gt;"",Table_Styles[[#This Row],[Width]],IF(Table_Styles[[#This Row],[Width Default]]&lt;&gt;"",Table_Styles[[#This Row],[Width Default]],""))</f>
        <v/>
      </c>
      <c r="BL123" s="34"/>
      <c r="BM123" s="34"/>
      <c r="BN123" s="15" t="str">
        <f>IF(Table_Styles[[#This Row],[Height]]&lt;&gt;"",Table_Styles[[#This Row],[Height]],IF(Table_Styles[[#This Row],[Height Default]]&lt;&gt;"",Table_Styles[[#This Row],[Height Default]],""))</f>
        <v/>
      </c>
      <c r="BO123" s="15"/>
      <c r="BP123" s="15"/>
      <c r="BQ123" s="15" t="str">
        <f>IF(Table_Styles[[#This Row],[Top]]&lt;&gt;"",Table_Styles[[#This Row],[Top]],IF(Table_Styles[[#This Row],[Top Default]]&lt;&gt;"",Table_Styles[[#This Row],[Top Default]],""))</f>
        <v/>
      </c>
      <c r="BR123" s="15"/>
      <c r="BS123" s="15"/>
      <c r="BT123" s="15" t="str">
        <f>IF(Table_Styles[[#This Row],[Right]]&lt;&gt;"",Table_Styles[[#This Row],[Right]],IF(Table_Styles[[#This Row],[Right Default]]&lt;&gt;"",Table_Styles[[#This Row],[Right Default]],""))</f>
        <v/>
      </c>
      <c r="BU123" s="15"/>
      <c r="BV123" s="15"/>
      <c r="BW123" s="15" t="str">
        <f>IF(Table_Styles[[#This Row],[Bottom]]&lt;&gt;"",Table_Styles[[#This Row],[Bottom]],IF(Table_Styles[[#This Row],[Bottom Default]]&lt;&gt;"",Table_Styles[[#This Row],[Bottom Default]],""))</f>
        <v/>
      </c>
      <c r="BX123" s="15"/>
      <c r="BY123" s="15"/>
      <c r="BZ123" s="15" t="str">
        <f>IF(Table_Styles[[#This Row],[Left]]&lt;&gt;"",Table_Styles[[#This Row],[Left]],IF(Table_Styles[[#This Row],[Left Default]]&lt;&gt;"",Table_Styles[[#This Row],[Left Default]],""))</f>
        <v/>
      </c>
      <c r="CA123" s="34"/>
      <c r="CB123" s="17" t="str">
        <f>IF(AND(Table_Styles[[#This Row],[Selector]]&lt;&gt;"",Table_Styles[[#This Row],[Font Family Used]]&lt;&gt;"",Table_Styles[[#This Row],[Font Weight Used]]&lt;&gt;""),Table_Styles[[#This Row],[Font Family Used]]&amp;" "&amp;Table_Styles[[#This Row],[Font Weight Used]],"")</f>
        <v/>
      </c>
      <c r="CC123" s="17" t="str">
        <f ca="1">IF(AND(Table_Styles[[#This Row],[Selector]],COUNTIF(OFFSET(CC:CC,0,0,ROW()-1,1),"="&amp;Table_Styles[[#This Row],[Font]])=0),Table_Styles[[#This Row],[Font]],"")</f>
        <v/>
      </c>
      <c r="CD123" s="17" t="str">
        <f ca="1">IF(Table_Styles[[#This Row],[Unique Font]]&lt;&gt;"",
"{""fontFamily"":"""&amp;Table_Styles[[#This Row],[Font Family Used]]&amp;""",""fontWeight"":"&amp;Table_Styles[[#This Row],[Font Weight Used]]&amp;"}","")</f>
        <v/>
      </c>
      <c r="CE1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3" s="17" t="str">
        <f>IF(AND(Table_Styles[[#This Row],[Selector]]&lt;&gt;"", Table_Styles[[#This Row],[Config Properties]]&lt;&gt;""),
Table_Styles[[#This Row],[Selector]]&amp;" { "&amp;Table_Styles[[#This Row],[Config Properties]]&amp;" }","")</f>
        <v>#sidebar .header nav { margin-top: 10px }</v>
      </c>
      <c r="CG123" s="17" t="str">
        <f xml:space="preserve">
SUBSTITUTE(SUBSTITUTE(SUBSTITUTE(SUBSTITUTE(SUBSTITUTE(SUBSTITUTE(SUBSTITUTE(SUBSTITUTE(Table_Styles[[#This Row],[Config]],
" {","{"),
"{ ","{"),
" }","}"),
"} ","}"),
" ,",","),
", ",","),
" :",":"),
": ",":")</f>
        <v>#sidebar .header nav{margin-top:10px}</v>
      </c>
    </row>
    <row r="124" spans="2:85" ht="21" customHeight="1">
      <c r="B124" s="91" t="s">
        <v>662</v>
      </c>
      <c r="C124" s="90" t="s">
        <v>733</v>
      </c>
      <c r="D124" s="34"/>
      <c r="E124" s="34"/>
      <c r="F124" s="15" t="str">
        <f>IF(Table_Styles[[#This Row],[Font Family]]&lt;&gt;"",Table_Styles[[#This Row],[Font Family]],IF(Table_Styles[[#This Row],[Font Family Default]]&lt;&gt;"",Table_Styles[[#This Row],[Font Family Default]],""))</f>
        <v/>
      </c>
      <c r="G124" s="34"/>
      <c r="H124" s="34"/>
      <c r="I124" s="15" t="str">
        <f>IF(Table_Styles[[#This Row],[Font Size]]&lt;&gt;"",Table_Styles[[#This Row],[Font Size]],IF(Table_Styles[[#This Row],[Font Size Default]]&lt;&gt;"",Table_Styles[[#This Row],[Font Size Default]],""))</f>
        <v/>
      </c>
      <c r="J124" s="34"/>
      <c r="K124" s="34"/>
      <c r="L124" s="15" t="str">
        <f>IF(Table_Styles[[#This Row],[Font Weight]]&lt;&gt;"",Table_Styles[[#This Row],[Font Weight]],IF(Table_Styles[[#This Row],[Font Weight Default]]&lt;&gt;"",Table_Styles[[#This Row],[Font Weight Default]],""))</f>
        <v/>
      </c>
      <c r="M124" s="34"/>
      <c r="N124" s="34"/>
      <c r="O124" s="15" t="str">
        <f>IF(Table_Styles[[#This Row],[Colour]]&lt;&gt;"",Table_Styles[[#This Row],[Colour]],IF(Table_Styles[[#This Row],[Colour Default]]&lt;&gt;"",Table_Styles[[#This Row],[Colour Default]],""))</f>
        <v/>
      </c>
      <c r="P124" s="34"/>
      <c r="Q124" s="34"/>
      <c r="R124" s="15" t="str">
        <f>IF(Table_Styles[[#This Row],[Background]]&lt;&gt;"",Table_Styles[[#This Row],[Background]],IF(Table_Styles[[#This Row],[Background Default]]&lt;&gt;"",Table_Styles[[#This Row],[Background Default]],""))</f>
        <v/>
      </c>
      <c r="S124" s="34"/>
      <c r="T124" s="34"/>
      <c r="U124" s="15" t="str">
        <f>IF(Table_Styles[[#This Row],[Border]]&lt;&gt;"",Table_Styles[[#This Row],[Border]],IF(Table_Styles[[#This Row],[Border Default]]&lt;&gt;"",Table_Styles[[#This Row],[Border Default]],""))</f>
        <v/>
      </c>
      <c r="V124" s="34"/>
      <c r="W124" s="34"/>
      <c r="X124" s="15" t="str">
        <f>IF(Table_Styles[[#This Row],[Border Radius]]&lt;&gt;"",Table_Styles[[#This Row],[Border Radius]],IF(Table_Styles[[#This Row],[Border Radius Default]]&lt;&gt;"",Table_Styles[[#This Row],[Border Radius Default]],""))</f>
        <v/>
      </c>
      <c r="Y124" s="34"/>
      <c r="Z124" s="34"/>
      <c r="AA124" s="15" t="str">
        <f>IF(Table_Styles[[#This Row],[MT]]&lt;&gt;"",Table_Styles[[#This Row],[MT]],IF(Table_Styles[[#This Row],[MT Default]]&lt;&gt;"",Table_Styles[[#This Row],[MT Default]],""))</f>
        <v/>
      </c>
      <c r="AB124" s="34"/>
      <c r="AC124" s="34"/>
      <c r="AD124" s="15" t="str">
        <f>IF(Table_Styles[[#This Row],[MR]]&lt;&gt;"",Table_Styles[[#This Row],[MR]],IF(Table_Styles[[#This Row],[MR Default]]&lt;&gt;"",Table_Styles[[#This Row],[MR Default]],""))</f>
        <v/>
      </c>
      <c r="AE124" s="34"/>
      <c r="AF124" s="34"/>
      <c r="AG124" s="15" t="str">
        <f>IF(Table_Styles[[#This Row],[MB]]&lt;&gt;"",Table_Styles[[#This Row],[MB]],IF(Table_Styles[[#This Row],[MB Default]]&lt;&gt;"",Table_Styles[[#This Row],[MB Default]],""))</f>
        <v/>
      </c>
      <c r="AH124" s="34"/>
      <c r="AI124" s="34"/>
      <c r="AJ124" s="15" t="str">
        <f>IF(Table_Styles[[#This Row],[ML]]&lt;&gt;"",Table_Styles[[#This Row],[ML]],IF(Table_Styles[[#This Row],[ML Default]]&lt;&gt;"",Table_Styles[[#This Row],[ML Default]],""))</f>
        <v/>
      </c>
      <c r="AK124" s="34"/>
      <c r="AL124" s="34"/>
      <c r="AM124" s="15" t="str">
        <f>IF(Table_Styles[[#This Row],[PT]]&lt;&gt;"",Table_Styles[[#This Row],[PT]],IF(Table_Styles[[#This Row],[PT Default]]&lt;&gt;"",Table_Styles[[#This Row],[PT Default]],""))</f>
        <v/>
      </c>
      <c r="AN124" s="34"/>
      <c r="AO124" s="34"/>
      <c r="AP124" s="15" t="str">
        <f>IF(Table_Styles[[#This Row],[PR]]&lt;&gt;"",Table_Styles[[#This Row],[PR]],IF(Table_Styles[[#This Row],[PR Default]]&lt;&gt;"",Table_Styles[[#This Row],[PR Default]],""))</f>
        <v/>
      </c>
      <c r="AQ124" s="34"/>
      <c r="AR124" s="34"/>
      <c r="AS124" s="15" t="str">
        <f>IF(Table_Styles[[#This Row],[PB]]&lt;&gt;"",Table_Styles[[#This Row],[PB]],IF(Table_Styles[[#This Row],[PB Default]]&lt;&gt;"",Table_Styles[[#This Row],[PB Default]],""))</f>
        <v/>
      </c>
      <c r="AT124" s="34"/>
      <c r="AU124" s="34"/>
      <c r="AV124" s="15" t="str">
        <f>IF(Table_Styles[[#This Row],[PL]]&lt;&gt;"",Table_Styles[[#This Row],[PL]],IF(Table_Styles[[#This Row],[PL Default]]&lt;&gt;"",Table_Styles[[#This Row],[PL Default]],""))</f>
        <v/>
      </c>
      <c r="AW124" s="34"/>
      <c r="AX124" s="34"/>
      <c r="AY124" s="15" t="str">
        <f>IF(Table_Styles[[#This Row],[BT]]&lt;&gt;"",Table_Styles[[#This Row],[BT]],IF(Table_Styles[[#This Row],[BT Default]]&lt;&gt;"",Table_Styles[[#This Row],[BT Default]],""))</f>
        <v/>
      </c>
      <c r="AZ124" s="34"/>
      <c r="BA124" s="34"/>
      <c r="BB124" s="15" t="str">
        <f>IF(Table_Styles[[#This Row],[BR]]&lt;&gt;"",Table_Styles[[#This Row],[BR]],IF(Table_Styles[[#This Row],[BR Default]]&lt;&gt;"",Table_Styles[[#This Row],[BR Default]],""))</f>
        <v/>
      </c>
      <c r="BC124" s="34"/>
      <c r="BD124" s="34"/>
      <c r="BE124" s="15" t="str">
        <f>IF(Table_Styles[[#This Row],[BB]]&lt;&gt;"",Table_Styles[[#This Row],[BB]],IF(Table_Styles[[#This Row],[BB Default]]&lt;&gt;"",Table_Styles[[#This Row],[BB Default]],""))</f>
        <v/>
      </c>
      <c r="BF124" s="34"/>
      <c r="BG124" s="34"/>
      <c r="BH124" s="15" t="str">
        <f>IF(Table_Styles[[#This Row],[BL]]&lt;&gt;"",Table_Styles[[#This Row],[BL]],IF(Table_Styles[[#This Row],[BL Default]]&lt;&gt;"",Table_Styles[[#This Row],[BL Default]],""))</f>
        <v/>
      </c>
      <c r="BI124" s="34"/>
      <c r="BJ124" s="34"/>
      <c r="BK124" s="15" t="str">
        <f>IF(Table_Styles[[#This Row],[Width]]&lt;&gt;"",Table_Styles[[#This Row],[Width]],IF(Table_Styles[[#This Row],[Width Default]]&lt;&gt;"",Table_Styles[[#This Row],[Width Default]],""))</f>
        <v/>
      </c>
      <c r="BL124" s="34"/>
      <c r="BM124" s="34"/>
      <c r="BN124" s="15" t="str">
        <f>IF(Table_Styles[[#This Row],[Height]]&lt;&gt;"",Table_Styles[[#This Row],[Height]],IF(Table_Styles[[#This Row],[Height Default]]&lt;&gt;"",Table_Styles[[#This Row],[Height Default]],""))</f>
        <v/>
      </c>
      <c r="BO124" s="15"/>
      <c r="BP124" s="15"/>
      <c r="BQ124" s="15" t="str">
        <f>IF(Table_Styles[[#This Row],[Top]]&lt;&gt;"",Table_Styles[[#This Row],[Top]],IF(Table_Styles[[#This Row],[Top Default]]&lt;&gt;"",Table_Styles[[#This Row],[Top Default]],""))</f>
        <v/>
      </c>
      <c r="BR124" s="15"/>
      <c r="BS124" s="15"/>
      <c r="BT124" s="15" t="str">
        <f>IF(Table_Styles[[#This Row],[Right]]&lt;&gt;"",Table_Styles[[#This Row],[Right]],IF(Table_Styles[[#This Row],[Right Default]]&lt;&gt;"",Table_Styles[[#This Row],[Right Default]],""))</f>
        <v/>
      </c>
      <c r="BU124" s="15"/>
      <c r="BV124" s="15"/>
      <c r="BW124" s="15" t="str">
        <f>IF(Table_Styles[[#This Row],[Bottom]]&lt;&gt;"",Table_Styles[[#This Row],[Bottom]],IF(Table_Styles[[#This Row],[Bottom Default]]&lt;&gt;"",Table_Styles[[#This Row],[Bottom Default]],""))</f>
        <v/>
      </c>
      <c r="BX124" s="15"/>
      <c r="BY124" s="15"/>
      <c r="BZ124" s="15" t="str">
        <f>IF(Table_Styles[[#This Row],[Left]]&lt;&gt;"",Table_Styles[[#This Row],[Left]],IF(Table_Styles[[#This Row],[Left Default]]&lt;&gt;"",Table_Styles[[#This Row],[Left Default]],""))</f>
        <v/>
      </c>
      <c r="CA124" s="34"/>
      <c r="CB124" s="17" t="str">
        <f>IF(AND(Table_Styles[[#This Row],[Selector]]&lt;&gt;"",Table_Styles[[#This Row],[Font Family Used]]&lt;&gt;"",Table_Styles[[#This Row],[Font Weight Used]]&lt;&gt;""),Table_Styles[[#This Row],[Font Family Used]]&amp;" "&amp;Table_Styles[[#This Row],[Font Weight Used]],"")</f>
        <v/>
      </c>
      <c r="CC124" s="17" t="str">
        <f ca="1">IF(AND(Table_Styles[[#This Row],[Selector]],COUNTIF(OFFSET(CC:CC,0,0,ROW()-1,1),"="&amp;Table_Styles[[#This Row],[Font]])=0),Table_Styles[[#This Row],[Font]],"")</f>
        <v/>
      </c>
      <c r="CD124" s="17" t="str">
        <f ca="1">IF(Table_Styles[[#This Row],[Unique Font]]&lt;&gt;"",
"{""fontFamily"":"""&amp;Table_Styles[[#This Row],[Font Family Used]]&amp;""",""fontWeight"":"&amp;Table_Styles[[#This Row],[Font Weight Used]]&amp;"}","")</f>
        <v/>
      </c>
      <c r="CE1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17" t="str">
        <f>IF(AND(Table_Styles[[#This Row],[Selector]]&lt;&gt;"", Table_Styles[[#This Row],[Config Properties]]&lt;&gt;""),
Table_Styles[[#This Row],[Selector]]&amp;" { "&amp;Table_Styles[[#This Row],[Config Properties]]&amp;" }","")</f>
        <v/>
      </c>
      <c r="CG124" s="17" t="str">
        <f xml:space="preserve">
SUBSTITUTE(SUBSTITUTE(SUBSTITUTE(SUBSTITUTE(SUBSTITUTE(SUBSTITUTE(SUBSTITUTE(SUBSTITUTE(Table_Styles[[#This Row],[Config]],
" {","{"),
"{ ","{"),
" }","}"),
"} ","}"),
" ,",","),
", ",","),
" :",":"),
": ",":")</f>
        <v/>
      </c>
    </row>
    <row r="125" spans="2:85" ht="21" customHeight="1">
      <c r="B125" s="91" t="s">
        <v>664</v>
      </c>
      <c r="C125" s="37" t="s">
        <v>734</v>
      </c>
      <c r="D125" s="34"/>
      <c r="E125" s="34"/>
      <c r="F125" s="15" t="str">
        <f>IF(Table_Styles[[#This Row],[Font Family]]&lt;&gt;"",Table_Styles[[#This Row],[Font Family]],IF(Table_Styles[[#This Row],[Font Family Default]]&lt;&gt;"",Table_Styles[[#This Row],[Font Family Default]],""))</f>
        <v/>
      </c>
      <c r="G125" s="34"/>
      <c r="H125" s="34"/>
      <c r="I125" s="15" t="str">
        <f>IF(Table_Styles[[#This Row],[Font Size]]&lt;&gt;"",Table_Styles[[#This Row],[Font Size]],IF(Table_Styles[[#This Row],[Font Size Default]]&lt;&gt;"",Table_Styles[[#This Row],[Font Size Default]],""))</f>
        <v/>
      </c>
      <c r="J125" s="34"/>
      <c r="K125" s="34"/>
      <c r="L125" s="15" t="str">
        <f>IF(Table_Styles[[#This Row],[Font Weight]]&lt;&gt;"",Table_Styles[[#This Row],[Font Weight]],IF(Table_Styles[[#This Row],[Font Weight Default]]&lt;&gt;"",Table_Styles[[#This Row],[Font Weight Default]],""))</f>
        <v/>
      </c>
      <c r="M125" s="34"/>
      <c r="N125" s="34"/>
      <c r="O125" s="15" t="str">
        <f>IF(Table_Styles[[#This Row],[Colour]]&lt;&gt;"",Table_Styles[[#This Row],[Colour]],IF(Table_Styles[[#This Row],[Colour Default]]&lt;&gt;"",Table_Styles[[#This Row],[Colour Default]],""))</f>
        <v/>
      </c>
      <c r="P125" s="34"/>
      <c r="Q125" s="34"/>
      <c r="R125" s="15" t="str">
        <f>IF(Table_Styles[[#This Row],[Background]]&lt;&gt;"",Table_Styles[[#This Row],[Background]],IF(Table_Styles[[#This Row],[Background Default]]&lt;&gt;"",Table_Styles[[#This Row],[Background Default]],""))</f>
        <v/>
      </c>
      <c r="S125" s="34"/>
      <c r="T125" s="34"/>
      <c r="U125" s="15" t="str">
        <f>IF(Table_Styles[[#This Row],[Border]]&lt;&gt;"",Table_Styles[[#This Row],[Border]],IF(Table_Styles[[#This Row],[Border Default]]&lt;&gt;"",Table_Styles[[#This Row],[Border Default]],""))</f>
        <v/>
      </c>
      <c r="V125" s="34"/>
      <c r="W125" s="34"/>
      <c r="X125" s="15" t="str">
        <f>IF(Table_Styles[[#This Row],[Border Radius]]&lt;&gt;"",Table_Styles[[#This Row],[Border Radius]],IF(Table_Styles[[#This Row],[Border Radius Default]]&lt;&gt;"",Table_Styles[[#This Row],[Border Radius Default]],""))</f>
        <v/>
      </c>
      <c r="Y125" s="34"/>
      <c r="Z125" s="15" t="s">
        <v>533</v>
      </c>
      <c r="AA125" s="15" t="str">
        <f>IF(Table_Styles[[#This Row],[MT]]&lt;&gt;"",Table_Styles[[#This Row],[MT]],IF(Table_Styles[[#This Row],[MT Default]]&lt;&gt;"",Table_Styles[[#This Row],[MT Default]],""))</f>
        <v>10px</v>
      </c>
      <c r="AB125" s="34"/>
      <c r="AC125" s="34"/>
      <c r="AD125" s="15" t="str">
        <f>IF(Table_Styles[[#This Row],[MR]]&lt;&gt;"",Table_Styles[[#This Row],[MR]],IF(Table_Styles[[#This Row],[MR Default]]&lt;&gt;"",Table_Styles[[#This Row],[MR Default]],""))</f>
        <v/>
      </c>
      <c r="AE125" s="34"/>
      <c r="AF125" s="34"/>
      <c r="AG125" s="15" t="str">
        <f>IF(Table_Styles[[#This Row],[MB]]&lt;&gt;"",Table_Styles[[#This Row],[MB]],IF(Table_Styles[[#This Row],[MB Default]]&lt;&gt;"",Table_Styles[[#This Row],[MB Default]],""))</f>
        <v/>
      </c>
      <c r="AH125" s="34"/>
      <c r="AI125" s="34"/>
      <c r="AJ125" s="15" t="str">
        <f>IF(Table_Styles[[#This Row],[ML]]&lt;&gt;"",Table_Styles[[#This Row],[ML]],IF(Table_Styles[[#This Row],[ML Default]]&lt;&gt;"",Table_Styles[[#This Row],[ML Default]],""))</f>
        <v/>
      </c>
      <c r="AK125" s="34"/>
      <c r="AL125" s="86" t="s">
        <v>533</v>
      </c>
      <c r="AM125" s="15" t="str">
        <f>IF(Table_Styles[[#This Row],[PT]]&lt;&gt;"",Table_Styles[[#This Row],[PT]],IF(Table_Styles[[#This Row],[PT Default]]&lt;&gt;"",Table_Styles[[#This Row],[PT Default]],""))</f>
        <v>10px</v>
      </c>
      <c r="AN125" s="34"/>
      <c r="AO125" s="86" t="s">
        <v>525</v>
      </c>
      <c r="AP125" s="15" t="str">
        <f>IF(Table_Styles[[#This Row],[PR]]&lt;&gt;"",Table_Styles[[#This Row],[PR]],IF(Table_Styles[[#This Row],[PR Default]]&lt;&gt;"",Table_Styles[[#This Row],[PR Default]],""))</f>
        <v>20px</v>
      </c>
      <c r="AQ125" s="34"/>
      <c r="AR125" s="86" t="s">
        <v>533</v>
      </c>
      <c r="AS125" s="15" t="str">
        <f>IF(Table_Styles[[#This Row],[PB]]&lt;&gt;"",Table_Styles[[#This Row],[PB]],IF(Table_Styles[[#This Row],[PB Default]]&lt;&gt;"",Table_Styles[[#This Row],[PB Default]],""))</f>
        <v>10px</v>
      </c>
      <c r="AT125" s="34"/>
      <c r="AU125" s="86" t="s">
        <v>525</v>
      </c>
      <c r="AV125" s="15" t="str">
        <f>IF(Table_Styles[[#This Row],[PL]]&lt;&gt;"",Table_Styles[[#This Row],[PL]],IF(Table_Styles[[#This Row],[PL Default]]&lt;&gt;"",Table_Styles[[#This Row],[PL Default]],""))</f>
        <v>20px</v>
      </c>
      <c r="AW125" s="34"/>
      <c r="AX125" s="34"/>
      <c r="AY125" s="15" t="str">
        <f>IF(Table_Styles[[#This Row],[BT]]&lt;&gt;"",Table_Styles[[#This Row],[BT]],IF(Table_Styles[[#This Row],[BT Default]]&lt;&gt;"",Table_Styles[[#This Row],[BT Default]],""))</f>
        <v/>
      </c>
      <c r="AZ125" s="34"/>
      <c r="BA125" s="34"/>
      <c r="BB125" s="15" t="str">
        <f>IF(Table_Styles[[#This Row],[BR]]&lt;&gt;"",Table_Styles[[#This Row],[BR]],IF(Table_Styles[[#This Row],[BR Default]]&lt;&gt;"",Table_Styles[[#This Row],[BR Default]],""))</f>
        <v/>
      </c>
      <c r="BC125" s="34"/>
      <c r="BD125" s="34"/>
      <c r="BE125" s="15" t="str">
        <f>IF(Table_Styles[[#This Row],[BB]]&lt;&gt;"",Table_Styles[[#This Row],[BB]],IF(Table_Styles[[#This Row],[BB Default]]&lt;&gt;"",Table_Styles[[#This Row],[BB Default]],""))</f>
        <v/>
      </c>
      <c r="BF125" s="34"/>
      <c r="BG125" s="34"/>
      <c r="BH125" s="15" t="str">
        <f>IF(Table_Styles[[#This Row],[BL]]&lt;&gt;"",Table_Styles[[#This Row],[BL]],IF(Table_Styles[[#This Row],[BL Default]]&lt;&gt;"",Table_Styles[[#This Row],[BL Default]],""))</f>
        <v/>
      </c>
      <c r="BI125" s="34"/>
      <c r="BJ125" s="87"/>
      <c r="BK125" s="15"/>
      <c r="BL125" s="34"/>
      <c r="BM125" s="34"/>
      <c r="BN125" s="15" t="str">
        <f>IF(Table_Styles[[#This Row],[Height]]&lt;&gt;"",Table_Styles[[#This Row],[Height]],IF(Table_Styles[[#This Row],[Height Default]]&lt;&gt;"",Table_Styles[[#This Row],[Height Default]],""))</f>
        <v/>
      </c>
      <c r="BO125" s="15"/>
      <c r="BP125" s="15"/>
      <c r="BQ125" s="15" t="str">
        <f>IF(Table_Styles[[#This Row],[Top]]&lt;&gt;"",Table_Styles[[#This Row],[Top]],IF(Table_Styles[[#This Row],[Top Default]]&lt;&gt;"",Table_Styles[[#This Row],[Top Default]],""))</f>
        <v/>
      </c>
      <c r="BR125" s="15"/>
      <c r="BS125" s="15"/>
      <c r="BT125" s="15" t="str">
        <f>IF(Table_Styles[[#This Row],[Right]]&lt;&gt;"",Table_Styles[[#This Row],[Right]],IF(Table_Styles[[#This Row],[Right Default]]&lt;&gt;"",Table_Styles[[#This Row],[Right Default]],""))</f>
        <v/>
      </c>
      <c r="BU125" s="15"/>
      <c r="BV125" s="15"/>
      <c r="BW125" s="15" t="str">
        <f>IF(Table_Styles[[#This Row],[Bottom]]&lt;&gt;"",Table_Styles[[#This Row],[Bottom]],IF(Table_Styles[[#This Row],[Bottom Default]]&lt;&gt;"",Table_Styles[[#This Row],[Bottom Default]],""))</f>
        <v/>
      </c>
      <c r="BX125" s="15"/>
      <c r="BY125" s="15"/>
      <c r="BZ125" s="15" t="str">
        <f>IF(Table_Styles[[#This Row],[Left]]&lt;&gt;"",Table_Styles[[#This Row],[Left]],IF(Table_Styles[[#This Row],[Left Default]]&lt;&gt;"",Table_Styles[[#This Row],[Left Default]],""))</f>
        <v/>
      </c>
      <c r="CA125" s="34"/>
      <c r="CB125" s="17" t="str">
        <f>IF(AND(Table_Styles[[#This Row],[Selector]]&lt;&gt;"",Table_Styles[[#This Row],[Font Family Used]]&lt;&gt;"",Table_Styles[[#This Row],[Font Weight Used]]&lt;&gt;""),Table_Styles[[#This Row],[Font Family Used]]&amp;" "&amp;Table_Styles[[#This Row],[Font Weight Used]],"")</f>
        <v/>
      </c>
      <c r="CC125" s="17" t="str">
        <f ca="1">IF(AND(Table_Styles[[#This Row],[Selector]],COUNTIF(OFFSET(CC:CC,0,0,ROW()-1,1),"="&amp;Table_Styles[[#This Row],[Font]])=0),Table_Styles[[#This Row],[Font]],"")</f>
        <v/>
      </c>
      <c r="CD125" s="17" t="str">
        <f ca="1">IF(Table_Styles[[#This Row],[Unique Font]]&lt;&gt;"",
"{""fontFamily"":"""&amp;Table_Styles[[#This Row],[Font Family Used]]&amp;""",""fontWeight"":"&amp;Table_Styles[[#This Row],[Font Weight Used]]&amp;"}","")</f>
        <v/>
      </c>
      <c r="CE1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5" s="17"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5" s="17" t="str">
        <f xml:space="preserve">
SUBSTITUTE(SUBSTITUTE(SUBSTITUTE(SUBSTITUTE(SUBSTITUTE(SUBSTITUTE(SUBSTITUTE(SUBSTITUTE(Table_Styles[[#This Row],[Config]],
" {","{"),
"{ ","{"),
" }","}"),
"} ","}"),
" ,",","),
", ",","),
" :",":"),
": ",":")</f>
        <v>#sidebar .header nav .btn{margin-top:10px;padding-top:10px;padding-right:20px;padding-bottom:10px;padding-left:20px}</v>
      </c>
    </row>
    <row r="126" spans="2:85" ht="21" customHeight="1">
      <c r="B126" s="91" t="s">
        <v>666</v>
      </c>
      <c r="C126" s="37" t="s">
        <v>735</v>
      </c>
      <c r="D126" s="34"/>
      <c r="E126" s="34"/>
      <c r="F126" s="15" t="str">
        <f>IF(Table_Styles[[#This Row],[Font Family]]&lt;&gt;"",Table_Styles[[#This Row],[Font Family]],IF(Table_Styles[[#This Row],[Font Family Default]]&lt;&gt;"",Table_Styles[[#This Row],[Font Family Default]],""))</f>
        <v/>
      </c>
      <c r="G126" s="34"/>
      <c r="H126" s="34"/>
      <c r="I126" s="15" t="str">
        <f>IF(Table_Styles[[#This Row],[Font Size]]&lt;&gt;"",Table_Styles[[#This Row],[Font Size]],IF(Table_Styles[[#This Row],[Font Size Default]]&lt;&gt;"",Table_Styles[[#This Row],[Font Size Default]],""))</f>
        <v/>
      </c>
      <c r="J126" s="34"/>
      <c r="K126" s="34"/>
      <c r="L126" s="15" t="str">
        <f>IF(Table_Styles[[#This Row],[Font Weight]]&lt;&gt;"",Table_Styles[[#This Row],[Font Weight]],IF(Table_Styles[[#This Row],[Font Weight Default]]&lt;&gt;"",Table_Styles[[#This Row],[Font Weight Default]],""))</f>
        <v/>
      </c>
      <c r="M126" s="34"/>
      <c r="N126" s="34" t="str">
        <f>Colour_Foreground_1</f>
        <v>#65686b</v>
      </c>
      <c r="O126" s="15" t="str">
        <f>IF(Table_Styles[[#This Row],[Colour]]&lt;&gt;"",Table_Styles[[#This Row],[Colour]],IF(Table_Styles[[#This Row],[Colour Default]]&lt;&gt;"",Table_Styles[[#This Row],[Colour Default]],""))</f>
        <v>#65686b</v>
      </c>
      <c r="P126" s="34"/>
      <c r="Q126" s="34" t="str">
        <f>Colour_Background_1</f>
        <v>#FFFFFF</v>
      </c>
      <c r="R126" s="15" t="str">
        <f>IF(Table_Styles[[#This Row],[Background]]&lt;&gt;"",Table_Styles[[#This Row],[Background]],IF(Table_Styles[[#This Row],[Background Default]]&lt;&gt;"",Table_Styles[[#This Row],[Background Default]],""))</f>
        <v>#FFFFFF</v>
      </c>
      <c r="S126" s="34"/>
      <c r="T126" s="34"/>
      <c r="U126" s="15" t="str">
        <f>IF(Table_Styles[[#This Row],[Border]]&lt;&gt;"",Table_Styles[[#This Row],[Border]],IF(Table_Styles[[#This Row],[Border Default]]&lt;&gt;"",Table_Styles[[#This Row],[Border Default]],""))</f>
        <v/>
      </c>
      <c r="V126" s="34"/>
      <c r="W126" s="34"/>
      <c r="X126" s="15" t="str">
        <f>IF(Table_Styles[[#This Row],[Border Radius]]&lt;&gt;"",Table_Styles[[#This Row],[Border Radius]],IF(Table_Styles[[#This Row],[Border Radius Default]]&lt;&gt;"",Table_Styles[[#This Row],[Border Radius Default]],""))</f>
        <v/>
      </c>
      <c r="Y126" s="34"/>
      <c r="Z126" s="34"/>
      <c r="AA126" s="15" t="str">
        <f>IF(Table_Styles[[#This Row],[MT]]&lt;&gt;"",Table_Styles[[#This Row],[MT]],IF(Table_Styles[[#This Row],[MT Default]]&lt;&gt;"",Table_Styles[[#This Row],[MT Default]],""))</f>
        <v/>
      </c>
      <c r="AB126" s="34"/>
      <c r="AC126" s="34"/>
      <c r="AD126" s="15" t="str">
        <f>IF(Table_Styles[[#This Row],[MR]]&lt;&gt;"",Table_Styles[[#This Row],[MR]],IF(Table_Styles[[#This Row],[MR Default]]&lt;&gt;"",Table_Styles[[#This Row],[MR Default]],""))</f>
        <v/>
      </c>
      <c r="AE126" s="34"/>
      <c r="AF126" s="34"/>
      <c r="AG126" s="15" t="str">
        <f>IF(Table_Styles[[#This Row],[MB]]&lt;&gt;"",Table_Styles[[#This Row],[MB]],IF(Table_Styles[[#This Row],[MB Default]]&lt;&gt;"",Table_Styles[[#This Row],[MB Default]],""))</f>
        <v/>
      </c>
      <c r="AH126" s="34"/>
      <c r="AI126" s="34"/>
      <c r="AJ126" s="15" t="str">
        <f>IF(Table_Styles[[#This Row],[ML]]&lt;&gt;"",Table_Styles[[#This Row],[ML]],IF(Table_Styles[[#This Row],[ML Default]]&lt;&gt;"",Table_Styles[[#This Row],[ML Default]],""))</f>
        <v/>
      </c>
      <c r="AK126" s="34"/>
      <c r="AL126" s="34"/>
      <c r="AM126" s="15" t="str">
        <f>IF(Table_Styles[[#This Row],[PT]]&lt;&gt;"",Table_Styles[[#This Row],[PT]],IF(Table_Styles[[#This Row],[PT Default]]&lt;&gt;"",Table_Styles[[#This Row],[PT Default]],""))</f>
        <v/>
      </c>
      <c r="AN126" s="34"/>
      <c r="AO126" s="34"/>
      <c r="AP126" s="15" t="str">
        <f>IF(Table_Styles[[#This Row],[PR]]&lt;&gt;"",Table_Styles[[#This Row],[PR]],IF(Table_Styles[[#This Row],[PR Default]]&lt;&gt;"",Table_Styles[[#This Row],[PR Default]],""))</f>
        <v/>
      </c>
      <c r="AQ126" s="34"/>
      <c r="AR126" s="34"/>
      <c r="AS126" s="15" t="str">
        <f>IF(Table_Styles[[#This Row],[PB]]&lt;&gt;"",Table_Styles[[#This Row],[PB]],IF(Table_Styles[[#This Row],[PB Default]]&lt;&gt;"",Table_Styles[[#This Row],[PB Default]],""))</f>
        <v/>
      </c>
      <c r="AT126" s="34"/>
      <c r="AU126" s="34"/>
      <c r="AV126" s="15" t="str">
        <f>IF(Table_Styles[[#This Row],[PL]]&lt;&gt;"",Table_Styles[[#This Row],[PL]],IF(Table_Styles[[#This Row],[PL Default]]&lt;&gt;"",Table_Styles[[#This Row],[PL Default]],""))</f>
        <v/>
      </c>
      <c r="AW126" s="34"/>
      <c r="AX126" s="34"/>
      <c r="AY126" s="15" t="str">
        <f>IF(Table_Styles[[#This Row],[BT]]&lt;&gt;"",Table_Styles[[#This Row],[BT]],IF(Table_Styles[[#This Row],[BT Default]]&lt;&gt;"",Table_Styles[[#This Row],[BT Default]],""))</f>
        <v/>
      </c>
      <c r="AZ126" s="34"/>
      <c r="BA126" s="34"/>
      <c r="BB126" s="15" t="str">
        <f>IF(Table_Styles[[#This Row],[BR]]&lt;&gt;"",Table_Styles[[#This Row],[BR]],IF(Table_Styles[[#This Row],[BR Default]]&lt;&gt;"",Table_Styles[[#This Row],[BR Default]],""))</f>
        <v/>
      </c>
      <c r="BC126" s="34"/>
      <c r="BD126" s="34"/>
      <c r="BE126" s="15" t="str">
        <f>IF(Table_Styles[[#This Row],[BB]]&lt;&gt;"",Table_Styles[[#This Row],[BB]],IF(Table_Styles[[#This Row],[BB Default]]&lt;&gt;"",Table_Styles[[#This Row],[BB Default]],""))</f>
        <v/>
      </c>
      <c r="BF126" s="34"/>
      <c r="BG126" s="34"/>
      <c r="BH126" s="15" t="str">
        <f>IF(Table_Styles[[#This Row],[BL]]&lt;&gt;"",Table_Styles[[#This Row],[BL]],IF(Table_Styles[[#This Row],[BL Default]]&lt;&gt;"",Table_Styles[[#This Row],[BL Default]],""))</f>
        <v/>
      </c>
      <c r="BI126" s="34"/>
      <c r="BJ126" s="34"/>
      <c r="BK126" s="15" t="str">
        <f>IF(Table_Styles[[#This Row],[Width]]&lt;&gt;"",Table_Styles[[#This Row],[Width]],IF(Table_Styles[[#This Row],[Width Default]]&lt;&gt;"",Table_Styles[[#This Row],[Width Default]],""))</f>
        <v/>
      </c>
      <c r="BL126" s="34"/>
      <c r="BM126" s="34"/>
      <c r="BN126" s="15" t="str">
        <f>IF(Table_Styles[[#This Row],[Height]]&lt;&gt;"",Table_Styles[[#This Row],[Height]],IF(Table_Styles[[#This Row],[Height Default]]&lt;&gt;"",Table_Styles[[#This Row],[Height Default]],""))</f>
        <v/>
      </c>
      <c r="BO126" s="15"/>
      <c r="BP126" s="15"/>
      <c r="BQ126" s="15" t="str">
        <f>IF(Table_Styles[[#This Row],[Top]]&lt;&gt;"",Table_Styles[[#This Row],[Top]],IF(Table_Styles[[#This Row],[Top Default]]&lt;&gt;"",Table_Styles[[#This Row],[Top Default]],""))</f>
        <v/>
      </c>
      <c r="BR126" s="15"/>
      <c r="BS126" s="15"/>
      <c r="BT126" s="15" t="str">
        <f>IF(Table_Styles[[#This Row],[Right]]&lt;&gt;"",Table_Styles[[#This Row],[Right]],IF(Table_Styles[[#This Row],[Right Default]]&lt;&gt;"",Table_Styles[[#This Row],[Right Default]],""))</f>
        <v/>
      </c>
      <c r="BU126" s="15"/>
      <c r="BV126" s="15"/>
      <c r="BW126" s="15" t="str">
        <f>IF(Table_Styles[[#This Row],[Bottom]]&lt;&gt;"",Table_Styles[[#This Row],[Bottom]],IF(Table_Styles[[#This Row],[Bottom Default]]&lt;&gt;"",Table_Styles[[#This Row],[Bottom Default]],""))</f>
        <v/>
      </c>
      <c r="BX126" s="15"/>
      <c r="BY126" s="15"/>
      <c r="BZ126" s="15" t="str">
        <f>IF(Table_Styles[[#This Row],[Left]]&lt;&gt;"",Table_Styles[[#This Row],[Left]],IF(Table_Styles[[#This Row],[Left Default]]&lt;&gt;"",Table_Styles[[#This Row],[Left Default]],""))</f>
        <v/>
      </c>
      <c r="CA126" s="34"/>
      <c r="CB126" s="17" t="str">
        <f>IF(AND(Table_Styles[[#This Row],[Selector]]&lt;&gt;"",Table_Styles[[#This Row],[Font Family Used]]&lt;&gt;"",Table_Styles[[#This Row],[Font Weight Used]]&lt;&gt;""),Table_Styles[[#This Row],[Font Family Used]]&amp;" "&amp;Table_Styles[[#This Row],[Font Weight Used]],"")</f>
        <v/>
      </c>
      <c r="CC126" s="17" t="str">
        <f ca="1">IF(AND(Table_Styles[[#This Row],[Selector]],COUNTIF(OFFSET(CC:CC,0,0,ROW()-1,1),"="&amp;Table_Styles[[#This Row],[Font]])=0),Table_Styles[[#This Row],[Font]],"")</f>
        <v/>
      </c>
      <c r="CD126" s="17" t="str">
        <f ca="1">IF(Table_Styles[[#This Row],[Unique Font]]&lt;&gt;"",
"{""fontFamily"":"""&amp;Table_Styles[[#This Row],[Font Family Used]]&amp;""",""fontWeight"":"&amp;Table_Styles[[#This Row],[Font Weight Used]]&amp;"}","")</f>
        <v/>
      </c>
      <c r="CE1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v>
      </c>
      <c r="CF126" s="17" t="str">
        <f>IF(AND(Table_Styles[[#This Row],[Selector]]&lt;&gt;"", Table_Styles[[#This Row],[Config Properties]]&lt;&gt;""),
Table_Styles[[#This Row],[Selector]]&amp;" { "&amp;Table_Styles[[#This Row],[Config Properties]]&amp;" }","")</f>
        <v>#sidebar .header nav .btn.btn-primary { color: #65686b;background: #FFFFFF }</v>
      </c>
      <c r="CG126" s="17" t="str">
        <f xml:space="preserve">
SUBSTITUTE(SUBSTITUTE(SUBSTITUTE(SUBSTITUTE(SUBSTITUTE(SUBSTITUTE(SUBSTITUTE(SUBSTITUTE(Table_Styles[[#This Row],[Config]],
" {","{"),
"{ ","{"),
" }","}"),
"} ","}"),
" ,",","),
", ",","),
" :",":"),
": ",":")</f>
        <v>#sidebar .header nav .btn.btn-primary{color:#65686b;background:#FFFFFF}</v>
      </c>
    </row>
    <row r="127" spans="2:85" ht="21" customHeight="1">
      <c r="B127" s="91" t="s">
        <v>669</v>
      </c>
      <c r="C127" s="37" t="s">
        <v>736</v>
      </c>
      <c r="D127" s="34"/>
      <c r="E127" s="34"/>
      <c r="F127" s="15" t="str">
        <f>IF(Table_Styles[[#This Row],[Font Family]]&lt;&gt;"",Table_Styles[[#This Row],[Font Family]],IF(Table_Styles[[#This Row],[Font Family Default]]&lt;&gt;"",Table_Styles[[#This Row],[Font Family Default]],""))</f>
        <v/>
      </c>
      <c r="G127" s="34"/>
      <c r="H127" s="34"/>
      <c r="I127" s="15" t="str">
        <f>IF(Table_Styles[[#This Row],[Font Size]]&lt;&gt;"",Table_Styles[[#This Row],[Font Size]],IF(Table_Styles[[#This Row],[Font Size Default]]&lt;&gt;"",Table_Styles[[#This Row],[Font Size Default]],""))</f>
        <v/>
      </c>
      <c r="J127" s="34"/>
      <c r="K127" s="34"/>
      <c r="L127" s="15" t="str">
        <f>IF(Table_Styles[[#This Row],[Font Weight]]&lt;&gt;"",Table_Styles[[#This Row],[Font Weight]],IF(Table_Styles[[#This Row],[Font Weight Default]]&lt;&gt;"",Table_Styles[[#This Row],[Font Weight Default]],""))</f>
        <v/>
      </c>
      <c r="M127" s="34"/>
      <c r="N127" s="34"/>
      <c r="O127" s="15" t="str">
        <f>IF(Table_Styles[[#This Row],[Colour]]&lt;&gt;"",Table_Styles[[#This Row],[Colour]],IF(Table_Styles[[#This Row],[Colour Default]]&lt;&gt;"",Table_Styles[[#This Row],[Colour Default]],""))</f>
        <v/>
      </c>
      <c r="P127" s="34"/>
      <c r="Q127" s="34"/>
      <c r="R127" s="15" t="str">
        <f>IF(Table_Styles[[#This Row],[Background]]&lt;&gt;"",Table_Styles[[#This Row],[Background]],IF(Table_Styles[[#This Row],[Background Default]]&lt;&gt;"",Table_Styles[[#This Row],[Background Default]],""))</f>
        <v/>
      </c>
      <c r="S127" s="34"/>
      <c r="T127" s="34"/>
      <c r="U127" s="15" t="str">
        <f>IF(Table_Styles[[#This Row],[Border]]&lt;&gt;"",Table_Styles[[#This Row],[Border]],IF(Table_Styles[[#This Row],[Border Default]]&lt;&gt;"",Table_Styles[[#This Row],[Border Default]],""))</f>
        <v/>
      </c>
      <c r="V127" s="34"/>
      <c r="W127" s="34"/>
      <c r="X127" s="15" t="str">
        <f>IF(Table_Styles[[#This Row],[Border Radius]]&lt;&gt;"",Table_Styles[[#This Row],[Border Radius]],IF(Table_Styles[[#This Row],[Border Radius Default]]&lt;&gt;"",Table_Styles[[#This Row],[Border Radius Default]],""))</f>
        <v/>
      </c>
      <c r="Y127" s="34"/>
      <c r="Z127" s="34"/>
      <c r="AA127" s="15" t="str">
        <f>IF(Table_Styles[[#This Row],[MT]]&lt;&gt;"",Table_Styles[[#This Row],[MT]],IF(Table_Styles[[#This Row],[MT Default]]&lt;&gt;"",Table_Styles[[#This Row],[MT Default]],""))</f>
        <v/>
      </c>
      <c r="AB127" s="34"/>
      <c r="AC127" s="34"/>
      <c r="AD127" s="15" t="str">
        <f>IF(Table_Styles[[#This Row],[MR]]&lt;&gt;"",Table_Styles[[#This Row],[MR]],IF(Table_Styles[[#This Row],[MR Default]]&lt;&gt;"",Table_Styles[[#This Row],[MR Default]],""))</f>
        <v/>
      </c>
      <c r="AE127" s="34"/>
      <c r="AF127" s="34"/>
      <c r="AG127" s="15" t="str">
        <f>IF(Table_Styles[[#This Row],[MB]]&lt;&gt;"",Table_Styles[[#This Row],[MB]],IF(Table_Styles[[#This Row],[MB Default]]&lt;&gt;"",Table_Styles[[#This Row],[MB Default]],""))</f>
        <v/>
      </c>
      <c r="AH127" s="34"/>
      <c r="AI127" s="34"/>
      <c r="AJ127" s="15" t="str">
        <f>IF(Table_Styles[[#This Row],[ML]]&lt;&gt;"",Table_Styles[[#This Row],[ML]],IF(Table_Styles[[#This Row],[ML Default]]&lt;&gt;"",Table_Styles[[#This Row],[ML Default]],""))</f>
        <v/>
      </c>
      <c r="AK127" s="34"/>
      <c r="AL127" s="34"/>
      <c r="AM127" s="15" t="str">
        <f>IF(Table_Styles[[#This Row],[PT]]&lt;&gt;"",Table_Styles[[#This Row],[PT]],IF(Table_Styles[[#This Row],[PT Default]]&lt;&gt;"",Table_Styles[[#This Row],[PT Default]],""))</f>
        <v/>
      </c>
      <c r="AN127" s="34"/>
      <c r="AO127" s="34"/>
      <c r="AP127" s="15" t="str">
        <f>IF(Table_Styles[[#This Row],[PR]]&lt;&gt;"",Table_Styles[[#This Row],[PR]],IF(Table_Styles[[#This Row],[PR Default]]&lt;&gt;"",Table_Styles[[#This Row],[PR Default]],""))</f>
        <v/>
      </c>
      <c r="AQ127" s="34"/>
      <c r="AR127" s="34"/>
      <c r="AS127" s="15" t="str">
        <f>IF(Table_Styles[[#This Row],[PB]]&lt;&gt;"",Table_Styles[[#This Row],[PB]],IF(Table_Styles[[#This Row],[PB Default]]&lt;&gt;"",Table_Styles[[#This Row],[PB Default]],""))</f>
        <v/>
      </c>
      <c r="AT127" s="34"/>
      <c r="AU127" s="34"/>
      <c r="AV127" s="15" t="str">
        <f>IF(Table_Styles[[#This Row],[PL]]&lt;&gt;"",Table_Styles[[#This Row],[PL]],IF(Table_Styles[[#This Row],[PL Default]]&lt;&gt;"",Table_Styles[[#This Row],[PL Default]],""))</f>
        <v/>
      </c>
      <c r="AW127" s="34"/>
      <c r="AX127" s="34"/>
      <c r="AY127" s="15" t="str">
        <f>IF(Table_Styles[[#This Row],[BT]]&lt;&gt;"",Table_Styles[[#This Row],[BT]],IF(Table_Styles[[#This Row],[BT Default]]&lt;&gt;"",Table_Styles[[#This Row],[BT Default]],""))</f>
        <v/>
      </c>
      <c r="AZ127" s="34"/>
      <c r="BA127" s="34"/>
      <c r="BB127" s="15" t="str">
        <f>IF(Table_Styles[[#This Row],[BR]]&lt;&gt;"",Table_Styles[[#This Row],[BR]],IF(Table_Styles[[#This Row],[BR Default]]&lt;&gt;"",Table_Styles[[#This Row],[BR Default]],""))</f>
        <v/>
      </c>
      <c r="BC127" s="34"/>
      <c r="BD127" s="34"/>
      <c r="BE127" s="15" t="str">
        <f>IF(Table_Styles[[#This Row],[BB]]&lt;&gt;"",Table_Styles[[#This Row],[BB]],IF(Table_Styles[[#This Row],[BB Default]]&lt;&gt;"",Table_Styles[[#This Row],[BB Default]],""))</f>
        <v/>
      </c>
      <c r="BF127" s="34"/>
      <c r="BG127" s="34"/>
      <c r="BH127" s="15" t="str">
        <f>IF(Table_Styles[[#This Row],[BL]]&lt;&gt;"",Table_Styles[[#This Row],[BL]],IF(Table_Styles[[#This Row],[BL Default]]&lt;&gt;"",Table_Styles[[#This Row],[BL Default]],""))</f>
        <v/>
      </c>
      <c r="BI127" s="34"/>
      <c r="BJ127" s="34"/>
      <c r="BK127" s="15" t="str">
        <f>IF(Table_Styles[[#This Row],[Width]]&lt;&gt;"",Table_Styles[[#This Row],[Width]],IF(Table_Styles[[#This Row],[Width Default]]&lt;&gt;"",Table_Styles[[#This Row],[Width Default]],""))</f>
        <v/>
      </c>
      <c r="BL127" s="34"/>
      <c r="BM127" s="34"/>
      <c r="BN127" s="15" t="str">
        <f>IF(Table_Styles[[#This Row],[Height]]&lt;&gt;"",Table_Styles[[#This Row],[Height]],IF(Table_Styles[[#This Row],[Height Default]]&lt;&gt;"",Table_Styles[[#This Row],[Height Default]],""))</f>
        <v/>
      </c>
      <c r="BO127" s="15"/>
      <c r="BP127" s="15"/>
      <c r="BQ127" s="15" t="str">
        <f>IF(Table_Styles[[#This Row],[Top]]&lt;&gt;"",Table_Styles[[#This Row],[Top]],IF(Table_Styles[[#This Row],[Top Default]]&lt;&gt;"",Table_Styles[[#This Row],[Top Default]],""))</f>
        <v/>
      </c>
      <c r="BR127" s="15"/>
      <c r="BS127" s="15"/>
      <c r="BT127" s="15" t="str">
        <f>IF(Table_Styles[[#This Row],[Right]]&lt;&gt;"",Table_Styles[[#This Row],[Right]],IF(Table_Styles[[#This Row],[Right Default]]&lt;&gt;"",Table_Styles[[#This Row],[Right Default]],""))</f>
        <v/>
      </c>
      <c r="BU127" s="15"/>
      <c r="BV127" s="15"/>
      <c r="BW127" s="15" t="str">
        <f>IF(Table_Styles[[#This Row],[Bottom]]&lt;&gt;"",Table_Styles[[#This Row],[Bottom]],IF(Table_Styles[[#This Row],[Bottom Default]]&lt;&gt;"",Table_Styles[[#This Row],[Bottom Default]],""))</f>
        <v/>
      </c>
      <c r="BX127" s="15"/>
      <c r="BY127" s="15"/>
      <c r="BZ127" s="15" t="str">
        <f>IF(Table_Styles[[#This Row],[Left]]&lt;&gt;"",Table_Styles[[#This Row],[Left]],IF(Table_Styles[[#This Row],[Left Default]]&lt;&gt;"",Table_Styles[[#This Row],[Left Default]],""))</f>
        <v/>
      </c>
      <c r="CA127" s="34"/>
      <c r="CB127" s="17" t="str">
        <f>IF(AND(Table_Styles[[#This Row],[Selector]]&lt;&gt;"",Table_Styles[[#This Row],[Font Family Used]]&lt;&gt;"",Table_Styles[[#This Row],[Font Weight Used]]&lt;&gt;""),Table_Styles[[#This Row],[Font Family Used]]&amp;" "&amp;Table_Styles[[#This Row],[Font Weight Used]],"")</f>
        <v/>
      </c>
      <c r="CC127" s="17" t="str">
        <f ca="1">IF(AND(Table_Styles[[#This Row],[Selector]],COUNTIF(OFFSET(CC:CC,0,0,ROW()-1,1),"="&amp;Table_Styles[[#This Row],[Font]])=0),Table_Styles[[#This Row],[Font]],"")</f>
        <v/>
      </c>
      <c r="CD127" s="17" t="str">
        <f ca="1">IF(Table_Styles[[#This Row],[Unique Font]]&lt;&gt;"",
"{""fontFamily"":"""&amp;Table_Styles[[#This Row],[Font Family Used]]&amp;""",""fontWeight"":"&amp;Table_Styles[[#This Row],[Font Weight Used]]&amp;"}","")</f>
        <v/>
      </c>
      <c r="CE1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17" t="str">
        <f>IF(AND(Table_Styles[[#This Row],[Selector]]&lt;&gt;"", Table_Styles[[#This Row],[Config Properties]]&lt;&gt;""),
Table_Styles[[#This Row],[Selector]]&amp;" { "&amp;Table_Styles[[#This Row],[Config Properties]]&amp;" }","")</f>
        <v/>
      </c>
      <c r="CG127" s="17" t="str">
        <f xml:space="preserve">
SUBSTITUTE(SUBSTITUTE(SUBSTITUTE(SUBSTITUTE(SUBSTITUTE(SUBSTITUTE(SUBSTITUTE(SUBSTITUTE(Table_Styles[[#This Row],[Config]],
" {","{"),
"{ ","{"),
" }","}"),
"} ","}"),
" ,",","),
", ",","),
" :",":"),
": ",":")</f>
        <v/>
      </c>
    </row>
    <row r="128" spans="2:85" ht="21" customHeight="1">
      <c r="B128" s="91" t="s">
        <v>671</v>
      </c>
      <c r="C128" s="37" t="s">
        <v>737</v>
      </c>
      <c r="D128" s="34"/>
      <c r="E128" s="34"/>
      <c r="F128" s="15" t="str">
        <f>IF(Table_Styles[[#This Row],[Font Family]]&lt;&gt;"",Table_Styles[[#This Row],[Font Family]],IF(Table_Styles[[#This Row],[Font Family Default]]&lt;&gt;"",Table_Styles[[#This Row],[Font Family Default]],""))</f>
        <v/>
      </c>
      <c r="G128" s="34"/>
      <c r="H128" s="34"/>
      <c r="I128" s="15" t="str">
        <f>IF(Table_Styles[[#This Row],[Font Size]]&lt;&gt;"",Table_Styles[[#This Row],[Font Size]],IF(Table_Styles[[#This Row],[Font Size Default]]&lt;&gt;"",Table_Styles[[#This Row],[Font Size Default]],""))</f>
        <v/>
      </c>
      <c r="J128" s="34"/>
      <c r="K128" s="34"/>
      <c r="L128" s="15" t="str">
        <f>IF(Table_Styles[[#This Row],[Font Weight]]&lt;&gt;"",Table_Styles[[#This Row],[Font Weight]],IF(Table_Styles[[#This Row],[Font Weight Default]]&lt;&gt;"",Table_Styles[[#This Row],[Font Weight Default]],""))</f>
        <v/>
      </c>
      <c r="M128" s="34"/>
      <c r="N128" s="34"/>
      <c r="O128" s="15" t="str">
        <f>IF(Table_Styles[[#This Row],[Colour]]&lt;&gt;"",Table_Styles[[#This Row],[Colour]],IF(Table_Styles[[#This Row],[Colour Default]]&lt;&gt;"",Table_Styles[[#This Row],[Colour Default]],""))</f>
        <v/>
      </c>
      <c r="P128" s="34"/>
      <c r="Q128" s="34"/>
      <c r="R128" s="15" t="str">
        <f>IF(Table_Styles[[#This Row],[Background]]&lt;&gt;"",Table_Styles[[#This Row],[Background]],IF(Table_Styles[[#This Row],[Background Default]]&lt;&gt;"",Table_Styles[[#This Row],[Background Default]],""))</f>
        <v/>
      </c>
      <c r="S128" s="34"/>
      <c r="T128" s="34"/>
      <c r="U128" s="15" t="str">
        <f>IF(Table_Styles[[#This Row],[Border]]&lt;&gt;"",Table_Styles[[#This Row],[Border]],IF(Table_Styles[[#This Row],[Border Default]]&lt;&gt;"",Table_Styles[[#This Row],[Border Default]],""))</f>
        <v/>
      </c>
      <c r="V128" s="34"/>
      <c r="W128" s="34"/>
      <c r="X128" s="15" t="str">
        <f>IF(Table_Styles[[#This Row],[Border Radius]]&lt;&gt;"",Table_Styles[[#This Row],[Border Radius]],IF(Table_Styles[[#This Row],[Border Radius Default]]&lt;&gt;"",Table_Styles[[#This Row],[Border Radius Default]],""))</f>
        <v/>
      </c>
      <c r="Y128" s="34"/>
      <c r="Z128" s="34"/>
      <c r="AA128" s="15" t="str">
        <f>IF(Table_Styles[[#This Row],[MT]]&lt;&gt;"",Table_Styles[[#This Row],[MT]],IF(Table_Styles[[#This Row],[MT Default]]&lt;&gt;"",Table_Styles[[#This Row],[MT Default]],""))</f>
        <v/>
      </c>
      <c r="AB128" s="34"/>
      <c r="AC128" s="34"/>
      <c r="AD128" s="15" t="str">
        <f>IF(Table_Styles[[#This Row],[MR]]&lt;&gt;"",Table_Styles[[#This Row],[MR]],IF(Table_Styles[[#This Row],[MR Default]]&lt;&gt;"",Table_Styles[[#This Row],[MR Default]],""))</f>
        <v/>
      </c>
      <c r="AE128" s="34"/>
      <c r="AF128" s="34"/>
      <c r="AG128" s="15" t="str">
        <f>IF(Table_Styles[[#This Row],[MB]]&lt;&gt;"",Table_Styles[[#This Row],[MB]],IF(Table_Styles[[#This Row],[MB Default]]&lt;&gt;"",Table_Styles[[#This Row],[MB Default]],""))</f>
        <v/>
      </c>
      <c r="AH128" s="34"/>
      <c r="AI128" s="34"/>
      <c r="AJ128" s="15" t="str">
        <f>IF(Table_Styles[[#This Row],[ML]]&lt;&gt;"",Table_Styles[[#This Row],[ML]],IF(Table_Styles[[#This Row],[ML Default]]&lt;&gt;"",Table_Styles[[#This Row],[ML Default]],""))</f>
        <v/>
      </c>
      <c r="AK128" s="34"/>
      <c r="AL128" s="34"/>
      <c r="AM128" s="15" t="str">
        <f>IF(Table_Styles[[#This Row],[PT]]&lt;&gt;"",Table_Styles[[#This Row],[PT]],IF(Table_Styles[[#This Row],[PT Default]]&lt;&gt;"",Table_Styles[[#This Row],[PT Default]],""))</f>
        <v/>
      </c>
      <c r="AN128" s="34"/>
      <c r="AO128" s="34"/>
      <c r="AP128" s="15" t="str">
        <f>IF(Table_Styles[[#This Row],[PR]]&lt;&gt;"",Table_Styles[[#This Row],[PR]],IF(Table_Styles[[#This Row],[PR Default]]&lt;&gt;"",Table_Styles[[#This Row],[PR Default]],""))</f>
        <v/>
      </c>
      <c r="AQ128" s="34"/>
      <c r="AR128" s="34"/>
      <c r="AS128" s="15" t="str">
        <f>IF(Table_Styles[[#This Row],[PB]]&lt;&gt;"",Table_Styles[[#This Row],[PB]],IF(Table_Styles[[#This Row],[PB Default]]&lt;&gt;"",Table_Styles[[#This Row],[PB Default]],""))</f>
        <v/>
      </c>
      <c r="AT128" s="34"/>
      <c r="AU128" s="34"/>
      <c r="AV128" s="15" t="str">
        <f>IF(Table_Styles[[#This Row],[PL]]&lt;&gt;"",Table_Styles[[#This Row],[PL]],IF(Table_Styles[[#This Row],[PL Default]]&lt;&gt;"",Table_Styles[[#This Row],[PL Default]],""))</f>
        <v/>
      </c>
      <c r="AW128" s="34"/>
      <c r="AX128" s="34"/>
      <c r="AY128" s="15" t="str">
        <f>IF(Table_Styles[[#This Row],[BT]]&lt;&gt;"",Table_Styles[[#This Row],[BT]],IF(Table_Styles[[#This Row],[BT Default]]&lt;&gt;"",Table_Styles[[#This Row],[BT Default]],""))</f>
        <v/>
      </c>
      <c r="AZ128" s="34"/>
      <c r="BA128" s="34"/>
      <c r="BB128" s="15" t="str">
        <f>IF(Table_Styles[[#This Row],[BR]]&lt;&gt;"",Table_Styles[[#This Row],[BR]],IF(Table_Styles[[#This Row],[BR Default]]&lt;&gt;"",Table_Styles[[#This Row],[BR Default]],""))</f>
        <v/>
      </c>
      <c r="BC128" s="34"/>
      <c r="BD128" s="34"/>
      <c r="BE128" s="15" t="str">
        <f>IF(Table_Styles[[#This Row],[BB]]&lt;&gt;"",Table_Styles[[#This Row],[BB]],IF(Table_Styles[[#This Row],[BB Default]]&lt;&gt;"",Table_Styles[[#This Row],[BB Default]],""))</f>
        <v/>
      </c>
      <c r="BF128" s="34"/>
      <c r="BG128" s="34"/>
      <c r="BH128" s="15" t="str">
        <f>IF(Table_Styles[[#This Row],[BL]]&lt;&gt;"",Table_Styles[[#This Row],[BL]],IF(Table_Styles[[#This Row],[BL Default]]&lt;&gt;"",Table_Styles[[#This Row],[BL Default]],""))</f>
        <v/>
      </c>
      <c r="BI128" s="34"/>
      <c r="BJ128" s="34"/>
      <c r="BK128" s="15" t="str">
        <f>IF(Table_Styles[[#This Row],[Width]]&lt;&gt;"",Table_Styles[[#This Row],[Width]],IF(Table_Styles[[#This Row],[Width Default]]&lt;&gt;"",Table_Styles[[#This Row],[Width Default]],""))</f>
        <v/>
      </c>
      <c r="BL128" s="34"/>
      <c r="BM128" s="34"/>
      <c r="BN128" s="15" t="str">
        <f>IF(Table_Styles[[#This Row],[Height]]&lt;&gt;"",Table_Styles[[#This Row],[Height]],IF(Table_Styles[[#This Row],[Height Default]]&lt;&gt;"",Table_Styles[[#This Row],[Height Default]],""))</f>
        <v/>
      </c>
      <c r="BO128" s="15"/>
      <c r="BP128" s="15"/>
      <c r="BQ128" s="15" t="str">
        <f>IF(Table_Styles[[#This Row],[Top]]&lt;&gt;"",Table_Styles[[#This Row],[Top]],IF(Table_Styles[[#This Row],[Top Default]]&lt;&gt;"",Table_Styles[[#This Row],[Top Default]],""))</f>
        <v/>
      </c>
      <c r="BR128" s="15"/>
      <c r="BS128" s="15"/>
      <c r="BT128" s="15" t="str">
        <f>IF(Table_Styles[[#This Row],[Right]]&lt;&gt;"",Table_Styles[[#This Row],[Right]],IF(Table_Styles[[#This Row],[Right Default]]&lt;&gt;"",Table_Styles[[#This Row],[Right Default]],""))</f>
        <v/>
      </c>
      <c r="BU128" s="15"/>
      <c r="BV128" s="15"/>
      <c r="BW128" s="15" t="str">
        <f>IF(Table_Styles[[#This Row],[Bottom]]&lt;&gt;"",Table_Styles[[#This Row],[Bottom]],IF(Table_Styles[[#This Row],[Bottom Default]]&lt;&gt;"",Table_Styles[[#This Row],[Bottom Default]],""))</f>
        <v/>
      </c>
      <c r="BX128" s="15"/>
      <c r="BY128" s="15"/>
      <c r="BZ128" s="15" t="str">
        <f>IF(Table_Styles[[#This Row],[Left]]&lt;&gt;"",Table_Styles[[#This Row],[Left]],IF(Table_Styles[[#This Row],[Left Default]]&lt;&gt;"",Table_Styles[[#This Row],[Left Default]],""))</f>
        <v/>
      </c>
      <c r="CA128" s="34"/>
      <c r="CB128" s="17" t="str">
        <f>IF(AND(Table_Styles[[#This Row],[Selector]]&lt;&gt;"",Table_Styles[[#This Row],[Font Family Used]]&lt;&gt;"",Table_Styles[[#This Row],[Font Weight Used]]&lt;&gt;""),Table_Styles[[#This Row],[Font Family Used]]&amp;" "&amp;Table_Styles[[#This Row],[Font Weight Used]],"")</f>
        <v/>
      </c>
      <c r="CC128" s="17" t="str">
        <f ca="1">IF(AND(Table_Styles[[#This Row],[Selector]],COUNTIF(OFFSET(CC:CC,0,0,ROW()-1,1),"="&amp;Table_Styles[[#This Row],[Font]])=0),Table_Styles[[#This Row],[Font]],"")</f>
        <v/>
      </c>
      <c r="CD128" s="17" t="str">
        <f ca="1">IF(Table_Styles[[#This Row],[Unique Font]]&lt;&gt;"",
"{""fontFamily"":"""&amp;Table_Styles[[#This Row],[Font Family Used]]&amp;""",""fontWeight"":"&amp;Table_Styles[[#This Row],[Font Weight Used]]&amp;"}","")</f>
        <v/>
      </c>
      <c r="CE12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17" t="str">
        <f>IF(AND(Table_Styles[[#This Row],[Selector]]&lt;&gt;"", Table_Styles[[#This Row],[Config Properties]]&lt;&gt;""),
Table_Styles[[#This Row],[Selector]]&amp;" { "&amp;Table_Styles[[#This Row],[Config Properties]]&amp;" }","")</f>
        <v/>
      </c>
      <c r="CG128" s="17" t="str">
        <f xml:space="preserve">
SUBSTITUTE(SUBSTITUTE(SUBSTITUTE(SUBSTITUTE(SUBSTITUTE(SUBSTITUTE(SUBSTITUTE(SUBSTITUTE(Table_Styles[[#This Row],[Config]],
" {","{"),
"{ ","{"),
" }","}"),
"} ","}"),
" ,",","),
", ",","),
" :",":"),
": ",":")</f>
        <v/>
      </c>
    </row>
    <row r="129" spans="2:85" ht="21" customHeight="1">
      <c r="B129" s="91" t="s">
        <v>673</v>
      </c>
      <c r="C129" s="37" t="s">
        <v>738</v>
      </c>
      <c r="D129" s="34"/>
      <c r="E129" s="34"/>
      <c r="F129" s="15" t="str">
        <f>IF(Table_Styles[[#This Row],[Font Family]]&lt;&gt;"",Table_Styles[[#This Row],[Font Family]],IF(Table_Styles[[#This Row],[Font Family Default]]&lt;&gt;"",Table_Styles[[#This Row],[Font Family Default]],""))</f>
        <v/>
      </c>
      <c r="G129" s="34"/>
      <c r="H129" s="34"/>
      <c r="I129" s="15" t="str">
        <f>IF(Table_Styles[[#This Row],[Font Size]]&lt;&gt;"",Table_Styles[[#This Row],[Font Size]],IF(Table_Styles[[#This Row],[Font Size Default]]&lt;&gt;"",Table_Styles[[#This Row],[Font Size Default]],""))</f>
        <v/>
      </c>
      <c r="J129" s="34"/>
      <c r="K129" s="34"/>
      <c r="L129" s="15" t="str">
        <f>IF(Table_Styles[[#This Row],[Font Weight]]&lt;&gt;"",Table_Styles[[#This Row],[Font Weight]],IF(Table_Styles[[#This Row],[Font Weight Default]]&lt;&gt;"",Table_Styles[[#This Row],[Font Weight Default]],""))</f>
        <v/>
      </c>
      <c r="M129" s="34"/>
      <c r="N129" s="34" t="str">
        <f>Colour_Foreground_1</f>
        <v>#65686b</v>
      </c>
      <c r="O129" s="15" t="str">
        <f>IF(Table_Styles[[#This Row],[Colour]]&lt;&gt;"",Table_Styles[[#This Row],[Colour]],IF(Table_Styles[[#This Row],[Colour Default]]&lt;&gt;"",Table_Styles[[#This Row],[Colour Default]],""))</f>
        <v>#65686b</v>
      </c>
      <c r="P129" s="34"/>
      <c r="Q129" s="34" t="str">
        <f>Colour_Background_1</f>
        <v>#FFFFFF</v>
      </c>
      <c r="R129" s="15" t="str">
        <f>IF(Table_Styles[[#This Row],[Background]]&lt;&gt;"",Table_Styles[[#This Row],[Background]],IF(Table_Styles[[#This Row],[Background Default]]&lt;&gt;"",Table_Styles[[#This Row],[Background Default]],""))</f>
        <v>#FFFFFF</v>
      </c>
      <c r="S129" s="34"/>
      <c r="T129" s="34"/>
      <c r="U129" s="15" t="str">
        <f>IF(Table_Styles[[#This Row],[Border]]&lt;&gt;"",Table_Styles[[#This Row],[Border]],IF(Table_Styles[[#This Row],[Border Default]]&lt;&gt;"",Table_Styles[[#This Row],[Border Default]],""))</f>
        <v/>
      </c>
      <c r="V129" s="34"/>
      <c r="W129" s="34"/>
      <c r="X129" s="15" t="str">
        <f>IF(Table_Styles[[#This Row],[Border Radius]]&lt;&gt;"",Table_Styles[[#This Row],[Border Radius]],IF(Table_Styles[[#This Row],[Border Radius Default]]&lt;&gt;"",Table_Styles[[#This Row],[Border Radius Default]],""))</f>
        <v/>
      </c>
      <c r="Y129" s="34"/>
      <c r="Z129" s="34"/>
      <c r="AA129" s="15" t="str">
        <f>IF(Table_Styles[[#This Row],[MT]]&lt;&gt;"",Table_Styles[[#This Row],[MT]],IF(Table_Styles[[#This Row],[MT Default]]&lt;&gt;"",Table_Styles[[#This Row],[MT Default]],""))</f>
        <v/>
      </c>
      <c r="AB129" s="34"/>
      <c r="AC129" s="34"/>
      <c r="AD129" s="15" t="str">
        <f>IF(Table_Styles[[#This Row],[MR]]&lt;&gt;"",Table_Styles[[#This Row],[MR]],IF(Table_Styles[[#This Row],[MR Default]]&lt;&gt;"",Table_Styles[[#This Row],[MR Default]],""))</f>
        <v/>
      </c>
      <c r="AE129" s="34"/>
      <c r="AF129" s="34"/>
      <c r="AG129" s="15" t="str">
        <f>IF(Table_Styles[[#This Row],[MB]]&lt;&gt;"",Table_Styles[[#This Row],[MB]],IF(Table_Styles[[#This Row],[MB Default]]&lt;&gt;"",Table_Styles[[#This Row],[MB Default]],""))</f>
        <v/>
      </c>
      <c r="AH129" s="34"/>
      <c r="AI129" s="34"/>
      <c r="AJ129" s="15" t="str">
        <f>IF(Table_Styles[[#This Row],[ML]]&lt;&gt;"",Table_Styles[[#This Row],[ML]],IF(Table_Styles[[#This Row],[ML Default]]&lt;&gt;"",Table_Styles[[#This Row],[ML Default]],""))</f>
        <v/>
      </c>
      <c r="AK129" s="34"/>
      <c r="AL129" s="34"/>
      <c r="AM129" s="15" t="str">
        <f>IF(Table_Styles[[#This Row],[PT]]&lt;&gt;"",Table_Styles[[#This Row],[PT]],IF(Table_Styles[[#This Row],[PT Default]]&lt;&gt;"",Table_Styles[[#This Row],[PT Default]],""))</f>
        <v/>
      </c>
      <c r="AN129" s="34"/>
      <c r="AO129" s="34"/>
      <c r="AP129" s="15" t="str">
        <f>IF(Table_Styles[[#This Row],[PR]]&lt;&gt;"",Table_Styles[[#This Row],[PR]],IF(Table_Styles[[#This Row],[PR Default]]&lt;&gt;"",Table_Styles[[#This Row],[PR Default]],""))</f>
        <v/>
      </c>
      <c r="AQ129" s="34"/>
      <c r="AR129" s="34"/>
      <c r="AS129" s="15" t="str">
        <f>IF(Table_Styles[[#This Row],[PB]]&lt;&gt;"",Table_Styles[[#This Row],[PB]],IF(Table_Styles[[#This Row],[PB Default]]&lt;&gt;"",Table_Styles[[#This Row],[PB Default]],""))</f>
        <v/>
      </c>
      <c r="AT129" s="34"/>
      <c r="AU129" s="34"/>
      <c r="AV129" s="15" t="str">
        <f>IF(Table_Styles[[#This Row],[PL]]&lt;&gt;"",Table_Styles[[#This Row],[PL]],IF(Table_Styles[[#This Row],[PL Default]]&lt;&gt;"",Table_Styles[[#This Row],[PL Default]],""))</f>
        <v/>
      </c>
      <c r="AW129" s="34"/>
      <c r="AX129" s="34"/>
      <c r="AY129" s="15" t="str">
        <f>IF(Table_Styles[[#This Row],[BT]]&lt;&gt;"",Table_Styles[[#This Row],[BT]],IF(Table_Styles[[#This Row],[BT Default]]&lt;&gt;"",Table_Styles[[#This Row],[BT Default]],""))</f>
        <v/>
      </c>
      <c r="AZ129" s="34"/>
      <c r="BA129" s="34"/>
      <c r="BB129" s="15" t="str">
        <f>IF(Table_Styles[[#This Row],[BR]]&lt;&gt;"",Table_Styles[[#This Row],[BR]],IF(Table_Styles[[#This Row],[BR Default]]&lt;&gt;"",Table_Styles[[#This Row],[BR Default]],""))</f>
        <v/>
      </c>
      <c r="BC129" s="34"/>
      <c r="BD129" s="34"/>
      <c r="BE129" s="15" t="str">
        <f>IF(Table_Styles[[#This Row],[BB]]&lt;&gt;"",Table_Styles[[#This Row],[BB]],IF(Table_Styles[[#This Row],[BB Default]]&lt;&gt;"",Table_Styles[[#This Row],[BB Default]],""))</f>
        <v/>
      </c>
      <c r="BF129" s="34"/>
      <c r="BG129" s="34"/>
      <c r="BH129" s="15" t="str">
        <f>IF(Table_Styles[[#This Row],[BL]]&lt;&gt;"",Table_Styles[[#This Row],[BL]],IF(Table_Styles[[#This Row],[BL Default]]&lt;&gt;"",Table_Styles[[#This Row],[BL Default]],""))</f>
        <v/>
      </c>
      <c r="BI129" s="34"/>
      <c r="BJ129" s="34"/>
      <c r="BK129" s="15" t="str">
        <f>IF(Table_Styles[[#This Row],[Width]]&lt;&gt;"",Table_Styles[[#This Row],[Width]],IF(Table_Styles[[#This Row],[Width Default]]&lt;&gt;"",Table_Styles[[#This Row],[Width Default]],""))</f>
        <v/>
      </c>
      <c r="BL129" s="34"/>
      <c r="BM129" s="34"/>
      <c r="BN129" s="15" t="str">
        <f>IF(Table_Styles[[#This Row],[Height]]&lt;&gt;"",Table_Styles[[#This Row],[Height]],IF(Table_Styles[[#This Row],[Height Default]]&lt;&gt;"",Table_Styles[[#This Row],[Height Default]],""))</f>
        <v/>
      </c>
      <c r="BO129" s="15"/>
      <c r="BP129" s="15"/>
      <c r="BQ129" s="15" t="str">
        <f>IF(Table_Styles[[#This Row],[Top]]&lt;&gt;"",Table_Styles[[#This Row],[Top]],IF(Table_Styles[[#This Row],[Top Default]]&lt;&gt;"",Table_Styles[[#This Row],[Top Default]],""))</f>
        <v/>
      </c>
      <c r="BR129" s="15"/>
      <c r="BS129" s="15"/>
      <c r="BT129" s="15" t="str">
        <f>IF(Table_Styles[[#This Row],[Right]]&lt;&gt;"",Table_Styles[[#This Row],[Right]],IF(Table_Styles[[#This Row],[Right Default]]&lt;&gt;"",Table_Styles[[#This Row],[Right Default]],""))</f>
        <v/>
      </c>
      <c r="BU129" s="15"/>
      <c r="BV129" s="15"/>
      <c r="BW129" s="15" t="str">
        <f>IF(Table_Styles[[#This Row],[Bottom]]&lt;&gt;"",Table_Styles[[#This Row],[Bottom]],IF(Table_Styles[[#This Row],[Bottom Default]]&lt;&gt;"",Table_Styles[[#This Row],[Bottom Default]],""))</f>
        <v/>
      </c>
      <c r="BX129" s="15"/>
      <c r="BY129" s="15"/>
      <c r="BZ129" s="15" t="str">
        <f>IF(Table_Styles[[#This Row],[Left]]&lt;&gt;"",Table_Styles[[#This Row],[Left]],IF(Table_Styles[[#This Row],[Left Default]]&lt;&gt;"",Table_Styles[[#This Row],[Left Default]],""))</f>
        <v/>
      </c>
      <c r="CA129" s="34"/>
      <c r="CB129" s="17" t="str">
        <f>IF(AND(Table_Styles[[#This Row],[Selector]]&lt;&gt;"",Table_Styles[[#This Row],[Font Family Used]]&lt;&gt;"",Table_Styles[[#This Row],[Font Weight Used]]&lt;&gt;""),Table_Styles[[#This Row],[Font Family Used]]&amp;" "&amp;Table_Styles[[#This Row],[Font Weight Used]],"")</f>
        <v/>
      </c>
      <c r="CC129" s="17" t="str">
        <f ca="1">IF(AND(Table_Styles[[#This Row],[Selector]],COUNTIF(OFFSET(CC:CC,0,0,ROW()-1,1),"="&amp;Table_Styles[[#This Row],[Font]])=0),Table_Styles[[#This Row],[Font]],"")</f>
        <v/>
      </c>
      <c r="CD129" s="17" t="str">
        <f ca="1">IF(Table_Styles[[#This Row],[Unique Font]]&lt;&gt;"",
"{""fontFamily"":"""&amp;Table_Styles[[#This Row],[Font Family Used]]&amp;""",""fontWeight"":"&amp;Table_Styles[[#This Row],[Font Weight Used]]&amp;"}","")</f>
        <v/>
      </c>
      <c r="CE1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#65686b;background: #FFFFFF</v>
      </c>
      <c r="CF129" s="17" t="str">
        <f>IF(AND(Table_Styles[[#This Row],[Selector]]&lt;&gt;"", Table_Styles[[#This Row],[Config Properties]]&lt;&gt;""),
Table_Styles[[#This Row],[Selector]]&amp;" { "&amp;Table_Styles[[#This Row],[Config Properties]]&amp;" }","")</f>
        <v>#sidebar .header nav .btn.btn-secondary { color: #65686b;background: #FFFFFF }</v>
      </c>
      <c r="CG129" s="17" t="str">
        <f xml:space="preserve">
SUBSTITUTE(SUBSTITUTE(SUBSTITUTE(SUBSTITUTE(SUBSTITUTE(SUBSTITUTE(SUBSTITUTE(SUBSTITUTE(Table_Styles[[#This Row],[Config]],
" {","{"),
"{ ","{"),
" }","}"),
"} ","}"),
" ,",","),
", ",","),
" :",":"),
": ",":")</f>
        <v>#sidebar .header nav .btn.btn-secondary{color:#65686b;background:#FFFFFF}</v>
      </c>
    </row>
    <row r="130" spans="2:85" ht="21" customHeight="1">
      <c r="B130" s="91" t="s">
        <v>675</v>
      </c>
      <c r="C130" s="37" t="s">
        <v>739</v>
      </c>
      <c r="D130" s="34"/>
      <c r="E130" s="34"/>
      <c r="F130" s="15" t="str">
        <f>IF(Table_Styles[[#This Row],[Font Family]]&lt;&gt;"",Table_Styles[[#This Row],[Font Family]],IF(Table_Styles[[#This Row],[Font Family Default]]&lt;&gt;"",Table_Styles[[#This Row],[Font Family Default]],""))</f>
        <v/>
      </c>
      <c r="G130" s="34"/>
      <c r="H130" s="34"/>
      <c r="I130" s="15" t="str">
        <f>IF(Table_Styles[[#This Row],[Font Size]]&lt;&gt;"",Table_Styles[[#This Row],[Font Size]],IF(Table_Styles[[#This Row],[Font Size Default]]&lt;&gt;"",Table_Styles[[#This Row],[Font Size Default]],""))</f>
        <v/>
      </c>
      <c r="J130" s="34"/>
      <c r="K130" s="34"/>
      <c r="L130" s="15" t="str">
        <f>IF(Table_Styles[[#This Row],[Font Weight]]&lt;&gt;"",Table_Styles[[#This Row],[Font Weight]],IF(Table_Styles[[#This Row],[Font Weight Default]]&lt;&gt;"",Table_Styles[[#This Row],[Font Weight Default]],""))</f>
        <v/>
      </c>
      <c r="M130" s="34"/>
      <c r="N130" s="34"/>
      <c r="O130" s="15" t="str">
        <f>IF(Table_Styles[[#This Row],[Colour]]&lt;&gt;"",Table_Styles[[#This Row],[Colour]],IF(Table_Styles[[#This Row],[Colour Default]]&lt;&gt;"",Table_Styles[[#This Row],[Colour Default]],""))</f>
        <v/>
      </c>
      <c r="P130" s="34"/>
      <c r="Q130" s="34"/>
      <c r="R130" s="15" t="str">
        <f>IF(Table_Styles[[#This Row],[Background]]&lt;&gt;"",Table_Styles[[#This Row],[Background]],IF(Table_Styles[[#This Row],[Background Default]]&lt;&gt;"",Table_Styles[[#This Row],[Background Default]],""))</f>
        <v/>
      </c>
      <c r="S130" s="34"/>
      <c r="T130" s="34"/>
      <c r="U130" s="15" t="str">
        <f>IF(Table_Styles[[#This Row],[Border]]&lt;&gt;"",Table_Styles[[#This Row],[Border]],IF(Table_Styles[[#This Row],[Border Default]]&lt;&gt;"",Table_Styles[[#This Row],[Border Default]],""))</f>
        <v/>
      </c>
      <c r="V130" s="34"/>
      <c r="W130" s="34"/>
      <c r="X130" s="15" t="str">
        <f>IF(Table_Styles[[#This Row],[Border Radius]]&lt;&gt;"",Table_Styles[[#This Row],[Border Radius]],IF(Table_Styles[[#This Row],[Border Radius Default]]&lt;&gt;"",Table_Styles[[#This Row],[Border Radius Default]],""))</f>
        <v/>
      </c>
      <c r="Y130" s="34"/>
      <c r="Z130" s="34"/>
      <c r="AA130" s="15" t="str">
        <f>IF(Table_Styles[[#This Row],[MT]]&lt;&gt;"",Table_Styles[[#This Row],[MT]],IF(Table_Styles[[#This Row],[MT Default]]&lt;&gt;"",Table_Styles[[#This Row],[MT Default]],""))</f>
        <v/>
      </c>
      <c r="AB130" s="34"/>
      <c r="AC130" s="34"/>
      <c r="AD130" s="15" t="str">
        <f>IF(Table_Styles[[#This Row],[MR]]&lt;&gt;"",Table_Styles[[#This Row],[MR]],IF(Table_Styles[[#This Row],[MR Default]]&lt;&gt;"",Table_Styles[[#This Row],[MR Default]],""))</f>
        <v/>
      </c>
      <c r="AE130" s="34"/>
      <c r="AF130" s="34"/>
      <c r="AG130" s="15" t="str">
        <f>IF(Table_Styles[[#This Row],[MB]]&lt;&gt;"",Table_Styles[[#This Row],[MB]],IF(Table_Styles[[#This Row],[MB Default]]&lt;&gt;"",Table_Styles[[#This Row],[MB Default]],""))</f>
        <v/>
      </c>
      <c r="AH130" s="34"/>
      <c r="AI130" s="34"/>
      <c r="AJ130" s="15" t="str">
        <f>IF(Table_Styles[[#This Row],[ML]]&lt;&gt;"",Table_Styles[[#This Row],[ML]],IF(Table_Styles[[#This Row],[ML Default]]&lt;&gt;"",Table_Styles[[#This Row],[ML Default]],""))</f>
        <v/>
      </c>
      <c r="AK130" s="34"/>
      <c r="AL130" s="34"/>
      <c r="AM130" s="15" t="str">
        <f>IF(Table_Styles[[#This Row],[PT]]&lt;&gt;"",Table_Styles[[#This Row],[PT]],IF(Table_Styles[[#This Row],[PT Default]]&lt;&gt;"",Table_Styles[[#This Row],[PT Default]],""))</f>
        <v/>
      </c>
      <c r="AN130" s="34"/>
      <c r="AO130" s="34"/>
      <c r="AP130" s="15" t="str">
        <f>IF(Table_Styles[[#This Row],[PR]]&lt;&gt;"",Table_Styles[[#This Row],[PR]],IF(Table_Styles[[#This Row],[PR Default]]&lt;&gt;"",Table_Styles[[#This Row],[PR Default]],""))</f>
        <v/>
      </c>
      <c r="AQ130" s="34"/>
      <c r="AR130" s="34"/>
      <c r="AS130" s="15" t="str">
        <f>IF(Table_Styles[[#This Row],[PB]]&lt;&gt;"",Table_Styles[[#This Row],[PB]],IF(Table_Styles[[#This Row],[PB Default]]&lt;&gt;"",Table_Styles[[#This Row],[PB Default]],""))</f>
        <v/>
      </c>
      <c r="AT130" s="34"/>
      <c r="AU130" s="34"/>
      <c r="AV130" s="15" t="str">
        <f>IF(Table_Styles[[#This Row],[PL]]&lt;&gt;"",Table_Styles[[#This Row],[PL]],IF(Table_Styles[[#This Row],[PL Default]]&lt;&gt;"",Table_Styles[[#This Row],[PL Default]],""))</f>
        <v/>
      </c>
      <c r="AW130" s="34"/>
      <c r="AX130" s="34"/>
      <c r="AY130" s="15" t="str">
        <f>IF(Table_Styles[[#This Row],[BT]]&lt;&gt;"",Table_Styles[[#This Row],[BT]],IF(Table_Styles[[#This Row],[BT Default]]&lt;&gt;"",Table_Styles[[#This Row],[BT Default]],""))</f>
        <v/>
      </c>
      <c r="AZ130" s="34"/>
      <c r="BA130" s="34"/>
      <c r="BB130" s="15" t="str">
        <f>IF(Table_Styles[[#This Row],[BR]]&lt;&gt;"",Table_Styles[[#This Row],[BR]],IF(Table_Styles[[#This Row],[BR Default]]&lt;&gt;"",Table_Styles[[#This Row],[BR Default]],""))</f>
        <v/>
      </c>
      <c r="BC130" s="34"/>
      <c r="BD130" s="34"/>
      <c r="BE130" s="15" t="str">
        <f>IF(Table_Styles[[#This Row],[BB]]&lt;&gt;"",Table_Styles[[#This Row],[BB]],IF(Table_Styles[[#This Row],[BB Default]]&lt;&gt;"",Table_Styles[[#This Row],[BB Default]],""))</f>
        <v/>
      </c>
      <c r="BF130" s="34"/>
      <c r="BG130" s="34"/>
      <c r="BH130" s="15" t="str">
        <f>IF(Table_Styles[[#This Row],[BL]]&lt;&gt;"",Table_Styles[[#This Row],[BL]],IF(Table_Styles[[#This Row],[BL Default]]&lt;&gt;"",Table_Styles[[#This Row],[BL Default]],""))</f>
        <v/>
      </c>
      <c r="BI130" s="34"/>
      <c r="BJ130" s="34"/>
      <c r="BK130" s="15" t="str">
        <f>IF(Table_Styles[[#This Row],[Width]]&lt;&gt;"",Table_Styles[[#This Row],[Width]],IF(Table_Styles[[#This Row],[Width Default]]&lt;&gt;"",Table_Styles[[#This Row],[Width Default]],""))</f>
        <v/>
      </c>
      <c r="BL130" s="34"/>
      <c r="BM130" s="34"/>
      <c r="BN130" s="15" t="str">
        <f>IF(Table_Styles[[#This Row],[Height]]&lt;&gt;"",Table_Styles[[#This Row],[Height]],IF(Table_Styles[[#This Row],[Height Default]]&lt;&gt;"",Table_Styles[[#This Row],[Height Default]],""))</f>
        <v/>
      </c>
      <c r="BO130" s="15"/>
      <c r="BP130" s="15"/>
      <c r="BQ130" s="15" t="str">
        <f>IF(Table_Styles[[#This Row],[Top]]&lt;&gt;"",Table_Styles[[#This Row],[Top]],IF(Table_Styles[[#This Row],[Top Default]]&lt;&gt;"",Table_Styles[[#This Row],[Top Default]],""))</f>
        <v/>
      </c>
      <c r="BR130" s="15"/>
      <c r="BS130" s="15"/>
      <c r="BT130" s="15" t="str">
        <f>IF(Table_Styles[[#This Row],[Right]]&lt;&gt;"",Table_Styles[[#This Row],[Right]],IF(Table_Styles[[#This Row],[Right Default]]&lt;&gt;"",Table_Styles[[#This Row],[Right Default]],""))</f>
        <v/>
      </c>
      <c r="BU130" s="15"/>
      <c r="BV130" s="15"/>
      <c r="BW130" s="15" t="str">
        <f>IF(Table_Styles[[#This Row],[Bottom]]&lt;&gt;"",Table_Styles[[#This Row],[Bottom]],IF(Table_Styles[[#This Row],[Bottom Default]]&lt;&gt;"",Table_Styles[[#This Row],[Bottom Default]],""))</f>
        <v/>
      </c>
      <c r="BX130" s="15"/>
      <c r="BY130" s="15"/>
      <c r="BZ130" s="15" t="str">
        <f>IF(Table_Styles[[#This Row],[Left]]&lt;&gt;"",Table_Styles[[#This Row],[Left]],IF(Table_Styles[[#This Row],[Left Default]]&lt;&gt;"",Table_Styles[[#This Row],[Left Default]],""))</f>
        <v/>
      </c>
      <c r="CA130" s="34"/>
      <c r="CB130" s="17" t="str">
        <f>IF(AND(Table_Styles[[#This Row],[Selector]]&lt;&gt;"",Table_Styles[[#This Row],[Font Family Used]]&lt;&gt;"",Table_Styles[[#This Row],[Font Weight Used]]&lt;&gt;""),Table_Styles[[#This Row],[Font Family Used]]&amp;" "&amp;Table_Styles[[#This Row],[Font Weight Used]],"")</f>
        <v/>
      </c>
      <c r="CC130" s="17" t="str">
        <f ca="1">IF(AND(Table_Styles[[#This Row],[Selector]],COUNTIF(OFFSET(CC:CC,0,0,ROW()-1,1),"="&amp;Table_Styles[[#This Row],[Font]])=0),Table_Styles[[#This Row],[Font]],"")</f>
        <v/>
      </c>
      <c r="CD130" s="17" t="str">
        <f ca="1">IF(Table_Styles[[#This Row],[Unique Font]]&lt;&gt;"",
"{""fontFamily"":"""&amp;Table_Styles[[#This Row],[Font Family Used]]&amp;""",""fontWeight"":"&amp;Table_Styles[[#This Row],[Font Weight Used]]&amp;"}","")</f>
        <v/>
      </c>
      <c r="CE1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7" t="str">
        <f>IF(AND(Table_Styles[[#This Row],[Selector]]&lt;&gt;"", Table_Styles[[#This Row],[Config Properties]]&lt;&gt;""),
Table_Styles[[#This Row],[Selector]]&amp;" { "&amp;Table_Styles[[#This Row],[Config Properties]]&amp;" }","")</f>
        <v/>
      </c>
      <c r="CG130" s="17" t="str">
        <f xml:space="preserve">
SUBSTITUTE(SUBSTITUTE(SUBSTITUTE(SUBSTITUTE(SUBSTITUTE(SUBSTITUTE(SUBSTITUTE(SUBSTITUTE(Table_Styles[[#This Row],[Config]],
" {","{"),
"{ ","{"),
" }","}"),
"} ","}"),
" ,",","),
", ",","),
" :",":"),
": ",":")</f>
        <v/>
      </c>
    </row>
    <row r="131" spans="2:85" ht="21" customHeight="1">
      <c r="B131" s="91" t="s">
        <v>677</v>
      </c>
      <c r="C131" s="37" t="s">
        <v>740</v>
      </c>
      <c r="D131" s="34"/>
      <c r="E131" s="34"/>
      <c r="F131" s="15" t="str">
        <f>IF(Table_Styles[[#This Row],[Font Family]]&lt;&gt;"",Table_Styles[[#This Row],[Font Family]],IF(Table_Styles[[#This Row],[Font Family Default]]&lt;&gt;"",Table_Styles[[#This Row],[Font Family Default]],""))</f>
        <v/>
      </c>
      <c r="G131" s="34"/>
      <c r="H131" s="34"/>
      <c r="I131" s="15" t="str">
        <f>IF(Table_Styles[[#This Row],[Font Size]]&lt;&gt;"",Table_Styles[[#This Row],[Font Size]],IF(Table_Styles[[#This Row],[Font Size Default]]&lt;&gt;"",Table_Styles[[#This Row],[Font Size Default]],""))</f>
        <v/>
      </c>
      <c r="J131" s="34"/>
      <c r="K131" s="34"/>
      <c r="L131" s="15" t="str">
        <f>IF(Table_Styles[[#This Row],[Font Weight]]&lt;&gt;"",Table_Styles[[#This Row],[Font Weight]],IF(Table_Styles[[#This Row],[Font Weight Default]]&lt;&gt;"",Table_Styles[[#This Row],[Font Weight Default]],""))</f>
        <v/>
      </c>
      <c r="M131" s="34"/>
      <c r="N131" s="34"/>
      <c r="O131" s="15" t="str">
        <f>IF(Table_Styles[[#This Row],[Colour]]&lt;&gt;"",Table_Styles[[#This Row],[Colour]],IF(Table_Styles[[#This Row],[Colour Default]]&lt;&gt;"",Table_Styles[[#This Row],[Colour Default]],""))</f>
        <v/>
      </c>
      <c r="P131" s="34"/>
      <c r="Q131" s="34"/>
      <c r="R131" s="15" t="str">
        <f>IF(Table_Styles[[#This Row],[Background]]&lt;&gt;"",Table_Styles[[#This Row],[Background]],IF(Table_Styles[[#This Row],[Background Default]]&lt;&gt;"",Table_Styles[[#This Row],[Background Default]],""))</f>
        <v/>
      </c>
      <c r="S131" s="34"/>
      <c r="T131" s="34"/>
      <c r="U131" s="15" t="str">
        <f>IF(Table_Styles[[#This Row],[Border]]&lt;&gt;"",Table_Styles[[#This Row],[Border]],IF(Table_Styles[[#This Row],[Border Default]]&lt;&gt;"",Table_Styles[[#This Row],[Border Default]],""))</f>
        <v/>
      </c>
      <c r="V131" s="34"/>
      <c r="W131" s="34"/>
      <c r="X131" s="15" t="str">
        <f>IF(Table_Styles[[#This Row],[Border Radius]]&lt;&gt;"",Table_Styles[[#This Row],[Border Radius]],IF(Table_Styles[[#This Row],[Border Radius Default]]&lt;&gt;"",Table_Styles[[#This Row],[Border Radius Default]],""))</f>
        <v/>
      </c>
      <c r="Y131" s="34"/>
      <c r="Z131" s="34"/>
      <c r="AA131" s="15" t="str">
        <f>IF(Table_Styles[[#This Row],[MT]]&lt;&gt;"",Table_Styles[[#This Row],[MT]],IF(Table_Styles[[#This Row],[MT Default]]&lt;&gt;"",Table_Styles[[#This Row],[MT Default]],""))</f>
        <v/>
      </c>
      <c r="AB131" s="34"/>
      <c r="AC131" s="34"/>
      <c r="AD131" s="15" t="str">
        <f>IF(Table_Styles[[#This Row],[MR]]&lt;&gt;"",Table_Styles[[#This Row],[MR]],IF(Table_Styles[[#This Row],[MR Default]]&lt;&gt;"",Table_Styles[[#This Row],[MR Default]],""))</f>
        <v/>
      </c>
      <c r="AE131" s="34"/>
      <c r="AF131" s="34"/>
      <c r="AG131" s="15" t="str">
        <f>IF(Table_Styles[[#This Row],[MB]]&lt;&gt;"",Table_Styles[[#This Row],[MB]],IF(Table_Styles[[#This Row],[MB Default]]&lt;&gt;"",Table_Styles[[#This Row],[MB Default]],""))</f>
        <v/>
      </c>
      <c r="AH131" s="34"/>
      <c r="AI131" s="34"/>
      <c r="AJ131" s="15" t="str">
        <f>IF(Table_Styles[[#This Row],[ML]]&lt;&gt;"",Table_Styles[[#This Row],[ML]],IF(Table_Styles[[#This Row],[ML Default]]&lt;&gt;"",Table_Styles[[#This Row],[ML Default]],""))</f>
        <v/>
      </c>
      <c r="AK131" s="34"/>
      <c r="AL131" s="34"/>
      <c r="AM131" s="15" t="str">
        <f>IF(Table_Styles[[#This Row],[PT]]&lt;&gt;"",Table_Styles[[#This Row],[PT]],IF(Table_Styles[[#This Row],[PT Default]]&lt;&gt;"",Table_Styles[[#This Row],[PT Default]],""))</f>
        <v/>
      </c>
      <c r="AN131" s="34"/>
      <c r="AO131" s="34"/>
      <c r="AP131" s="15" t="str">
        <f>IF(Table_Styles[[#This Row],[PR]]&lt;&gt;"",Table_Styles[[#This Row],[PR]],IF(Table_Styles[[#This Row],[PR Default]]&lt;&gt;"",Table_Styles[[#This Row],[PR Default]],""))</f>
        <v/>
      </c>
      <c r="AQ131" s="34"/>
      <c r="AR131" s="34"/>
      <c r="AS131" s="15" t="str">
        <f>IF(Table_Styles[[#This Row],[PB]]&lt;&gt;"",Table_Styles[[#This Row],[PB]],IF(Table_Styles[[#This Row],[PB Default]]&lt;&gt;"",Table_Styles[[#This Row],[PB Default]],""))</f>
        <v/>
      </c>
      <c r="AT131" s="34"/>
      <c r="AU131" s="34"/>
      <c r="AV131" s="15" t="str">
        <f>IF(Table_Styles[[#This Row],[PL]]&lt;&gt;"",Table_Styles[[#This Row],[PL]],IF(Table_Styles[[#This Row],[PL Default]]&lt;&gt;"",Table_Styles[[#This Row],[PL Default]],""))</f>
        <v/>
      </c>
      <c r="AW131" s="34"/>
      <c r="AX131" s="34"/>
      <c r="AY131" s="15" t="str">
        <f>IF(Table_Styles[[#This Row],[BT]]&lt;&gt;"",Table_Styles[[#This Row],[BT]],IF(Table_Styles[[#This Row],[BT Default]]&lt;&gt;"",Table_Styles[[#This Row],[BT Default]],""))</f>
        <v/>
      </c>
      <c r="AZ131" s="34"/>
      <c r="BA131" s="34"/>
      <c r="BB131" s="15" t="str">
        <f>IF(Table_Styles[[#This Row],[BR]]&lt;&gt;"",Table_Styles[[#This Row],[BR]],IF(Table_Styles[[#This Row],[BR Default]]&lt;&gt;"",Table_Styles[[#This Row],[BR Default]],""))</f>
        <v/>
      </c>
      <c r="BC131" s="34"/>
      <c r="BD131" s="34"/>
      <c r="BE131" s="15" t="str">
        <f>IF(Table_Styles[[#This Row],[BB]]&lt;&gt;"",Table_Styles[[#This Row],[BB]],IF(Table_Styles[[#This Row],[BB Default]]&lt;&gt;"",Table_Styles[[#This Row],[BB Default]],""))</f>
        <v/>
      </c>
      <c r="BF131" s="34"/>
      <c r="BG131" s="34"/>
      <c r="BH131" s="15" t="str">
        <f>IF(Table_Styles[[#This Row],[BL]]&lt;&gt;"",Table_Styles[[#This Row],[BL]],IF(Table_Styles[[#This Row],[BL Default]]&lt;&gt;"",Table_Styles[[#This Row],[BL Default]],""))</f>
        <v/>
      </c>
      <c r="BI131" s="34"/>
      <c r="BJ131" s="34"/>
      <c r="BK131" s="15" t="str">
        <f>IF(Table_Styles[[#This Row],[Width]]&lt;&gt;"",Table_Styles[[#This Row],[Width]],IF(Table_Styles[[#This Row],[Width Default]]&lt;&gt;"",Table_Styles[[#This Row],[Width Default]],""))</f>
        <v/>
      </c>
      <c r="BL131" s="34"/>
      <c r="BM131" s="34"/>
      <c r="BN131" s="15" t="str">
        <f>IF(Table_Styles[[#This Row],[Height]]&lt;&gt;"",Table_Styles[[#This Row],[Height]],IF(Table_Styles[[#This Row],[Height Default]]&lt;&gt;"",Table_Styles[[#This Row],[Height Default]],""))</f>
        <v/>
      </c>
      <c r="BO131" s="15"/>
      <c r="BP131" s="15"/>
      <c r="BQ131" s="15" t="str">
        <f>IF(Table_Styles[[#This Row],[Top]]&lt;&gt;"",Table_Styles[[#This Row],[Top]],IF(Table_Styles[[#This Row],[Top Default]]&lt;&gt;"",Table_Styles[[#This Row],[Top Default]],""))</f>
        <v/>
      </c>
      <c r="BR131" s="15"/>
      <c r="BS131" s="15"/>
      <c r="BT131" s="15" t="str">
        <f>IF(Table_Styles[[#This Row],[Right]]&lt;&gt;"",Table_Styles[[#This Row],[Right]],IF(Table_Styles[[#This Row],[Right Default]]&lt;&gt;"",Table_Styles[[#This Row],[Right Default]],""))</f>
        <v/>
      </c>
      <c r="BU131" s="15"/>
      <c r="BV131" s="15"/>
      <c r="BW131" s="15" t="str">
        <f>IF(Table_Styles[[#This Row],[Bottom]]&lt;&gt;"",Table_Styles[[#This Row],[Bottom]],IF(Table_Styles[[#This Row],[Bottom Default]]&lt;&gt;"",Table_Styles[[#This Row],[Bottom Default]],""))</f>
        <v/>
      </c>
      <c r="BX131" s="15"/>
      <c r="BY131" s="15"/>
      <c r="BZ131" s="15" t="str">
        <f>IF(Table_Styles[[#This Row],[Left]]&lt;&gt;"",Table_Styles[[#This Row],[Left]],IF(Table_Styles[[#This Row],[Left Default]]&lt;&gt;"",Table_Styles[[#This Row],[Left Default]],""))</f>
        <v/>
      </c>
      <c r="CA131" s="34"/>
      <c r="CB131" s="17" t="str">
        <f>IF(AND(Table_Styles[[#This Row],[Selector]]&lt;&gt;"",Table_Styles[[#This Row],[Font Family Used]]&lt;&gt;"",Table_Styles[[#This Row],[Font Weight Used]]&lt;&gt;""),Table_Styles[[#This Row],[Font Family Used]]&amp;" "&amp;Table_Styles[[#This Row],[Font Weight Used]],"")</f>
        <v/>
      </c>
      <c r="CC131" s="17" t="str">
        <f ca="1">IF(AND(Table_Styles[[#This Row],[Selector]],COUNTIF(OFFSET(CC:CC,0,0,ROW()-1,1),"="&amp;Table_Styles[[#This Row],[Font]])=0),Table_Styles[[#This Row],[Font]],"")</f>
        <v/>
      </c>
      <c r="CD131" s="17" t="str">
        <f ca="1">IF(Table_Styles[[#This Row],[Unique Font]]&lt;&gt;"",
"{""fontFamily"":"""&amp;Table_Styles[[#This Row],[Font Family Used]]&amp;""",""fontWeight"":"&amp;Table_Styles[[#This Row],[Font Weight Used]]&amp;"}","")</f>
        <v/>
      </c>
      <c r="CE1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1" s="17" t="str">
        <f>IF(AND(Table_Styles[[#This Row],[Selector]]&lt;&gt;"", Table_Styles[[#This Row],[Config Properties]]&lt;&gt;""),
Table_Styles[[#This Row],[Selector]]&amp;" { "&amp;Table_Styles[[#This Row],[Config Properties]]&amp;" }","")</f>
        <v/>
      </c>
      <c r="CG131" s="17" t="str">
        <f xml:space="preserve">
SUBSTITUTE(SUBSTITUTE(SUBSTITUTE(SUBSTITUTE(SUBSTITUTE(SUBSTITUTE(SUBSTITUTE(SUBSTITUTE(Table_Styles[[#This Row],[Config]],
" {","{"),
"{ ","{"),
" }","}"),
"} ","}"),
" ,",","),
", ",","),
" :",":"),
": ",":")</f>
        <v/>
      </c>
    </row>
    <row r="132" spans="2:85" ht="29.25" thickBot="1">
      <c r="B132" s="18" t="s">
        <v>692</v>
      </c>
      <c r="C132" s="18"/>
      <c r="D132" s="18"/>
      <c r="E132" s="18"/>
      <c r="F132" s="18" t="str">
        <f>IF(Table_Styles[[#This Row],[Font Family]]&lt;&gt;"",Table_Styles[[#This Row],[Font Family]],IF(Table_Styles[[#This Row],[Font Family Default]]&lt;&gt;"",Table_Styles[[#This Row],[Font Family Default]],""))</f>
        <v/>
      </c>
      <c r="G132" s="18"/>
      <c r="H132" s="18"/>
      <c r="I132" s="18" t="str">
        <f>IF(Table_Styles[[#This Row],[Font Size]]&lt;&gt;"",Table_Styles[[#This Row],[Font Size]],IF(Table_Styles[[#This Row],[Font Size Default]]&lt;&gt;"",Table_Styles[[#This Row],[Font Size Default]],""))</f>
        <v/>
      </c>
      <c r="J132" s="18"/>
      <c r="K132" s="18"/>
      <c r="L132" s="18" t="str">
        <f>IF(Table_Styles[[#This Row],[Font Weight]]&lt;&gt;"",Table_Styles[[#This Row],[Font Weight]],IF(Table_Styles[[#This Row],[Font Weight Default]]&lt;&gt;"",Table_Styles[[#This Row],[Font Weight Default]],""))</f>
        <v/>
      </c>
      <c r="M132" s="18"/>
      <c r="N132" s="18"/>
      <c r="O132" s="18" t="str">
        <f>IF(Table_Styles[[#This Row],[Colour]]&lt;&gt;"",Table_Styles[[#This Row],[Colour]],IF(Table_Styles[[#This Row],[Colour Default]]&lt;&gt;"",Table_Styles[[#This Row],[Colour Default]],""))</f>
        <v/>
      </c>
      <c r="P132" s="18"/>
      <c r="Q132" s="18"/>
      <c r="R132" s="18" t="str">
        <f>IF(Table_Styles[[#This Row],[Background]]&lt;&gt;"",Table_Styles[[#This Row],[Background]],IF(Table_Styles[[#This Row],[Background Default]]&lt;&gt;"",Table_Styles[[#This Row],[Background Default]],""))</f>
        <v/>
      </c>
      <c r="S132" s="18"/>
      <c r="T132" s="18"/>
      <c r="U132" s="18" t="str">
        <f>IF(Table_Styles[[#This Row],[Border]]&lt;&gt;"",Table_Styles[[#This Row],[Border]],IF(Table_Styles[[#This Row],[Border Default]]&lt;&gt;"",Table_Styles[[#This Row],[Border Default]],""))</f>
        <v/>
      </c>
      <c r="V132" s="18"/>
      <c r="W132" s="18"/>
      <c r="X132" s="18" t="str">
        <f>IF(Table_Styles[[#This Row],[Border Radius]]&lt;&gt;"",Table_Styles[[#This Row],[Border Radius]],IF(Table_Styles[[#This Row],[Border Radius Default]]&lt;&gt;"",Table_Styles[[#This Row],[Border Radius Default]],""))</f>
        <v/>
      </c>
      <c r="Y132" s="18"/>
      <c r="Z132" s="18"/>
      <c r="AA132" s="18" t="str">
        <f>IF(Table_Styles[[#This Row],[MT]]&lt;&gt;"",Table_Styles[[#This Row],[MT]],IF(Table_Styles[[#This Row],[MT Default]]&lt;&gt;"",Table_Styles[[#This Row],[MT Default]],""))</f>
        <v/>
      </c>
      <c r="AB132" s="18"/>
      <c r="AC132" s="18"/>
      <c r="AD132" s="18" t="str">
        <f>IF(Table_Styles[[#This Row],[MR]]&lt;&gt;"",Table_Styles[[#This Row],[MR]],IF(Table_Styles[[#This Row],[MR Default]]&lt;&gt;"",Table_Styles[[#This Row],[MR Default]],""))</f>
        <v/>
      </c>
      <c r="AE132" s="18"/>
      <c r="AF132" s="18"/>
      <c r="AG132" s="18" t="str">
        <f>IF(Table_Styles[[#This Row],[MB]]&lt;&gt;"",Table_Styles[[#This Row],[MB]],IF(Table_Styles[[#This Row],[MB Default]]&lt;&gt;"",Table_Styles[[#This Row],[MB Default]],""))</f>
        <v/>
      </c>
      <c r="AH132" s="18"/>
      <c r="AI132" s="18"/>
      <c r="AJ132" s="18" t="str">
        <f>IF(Table_Styles[[#This Row],[ML]]&lt;&gt;"",Table_Styles[[#This Row],[ML]],IF(Table_Styles[[#This Row],[ML Default]]&lt;&gt;"",Table_Styles[[#This Row],[ML Default]],""))</f>
        <v/>
      </c>
      <c r="AK132" s="18"/>
      <c r="AL132" s="18"/>
      <c r="AM132" s="18" t="str">
        <f>IF(Table_Styles[[#This Row],[PT]]&lt;&gt;"",Table_Styles[[#This Row],[PT]],IF(Table_Styles[[#This Row],[PT Default]]&lt;&gt;"",Table_Styles[[#This Row],[PT Default]],""))</f>
        <v/>
      </c>
      <c r="AN132" s="18"/>
      <c r="AO132" s="18"/>
      <c r="AP132" s="18" t="str">
        <f>IF(Table_Styles[[#This Row],[PR]]&lt;&gt;"",Table_Styles[[#This Row],[PR]],IF(Table_Styles[[#This Row],[PR Default]]&lt;&gt;"",Table_Styles[[#This Row],[PR Default]],""))</f>
        <v/>
      </c>
      <c r="AQ132" s="18"/>
      <c r="AR132" s="18"/>
      <c r="AS132" s="18" t="str">
        <f>IF(Table_Styles[[#This Row],[PB]]&lt;&gt;"",Table_Styles[[#This Row],[PB]],IF(Table_Styles[[#This Row],[PB Default]]&lt;&gt;"",Table_Styles[[#This Row],[PB Default]],""))</f>
        <v/>
      </c>
      <c r="AT132" s="18"/>
      <c r="AU132" s="18"/>
      <c r="AV132" s="18" t="str">
        <f>IF(Table_Styles[[#This Row],[PL]]&lt;&gt;"",Table_Styles[[#This Row],[PL]],IF(Table_Styles[[#This Row],[PL Default]]&lt;&gt;"",Table_Styles[[#This Row],[PL Default]],""))</f>
        <v/>
      </c>
      <c r="AW132" s="18"/>
      <c r="AX132" s="18"/>
      <c r="AY132" s="18" t="str">
        <f>IF(Table_Styles[[#This Row],[BT]]&lt;&gt;"",Table_Styles[[#This Row],[BT]],IF(Table_Styles[[#This Row],[BT Default]]&lt;&gt;"",Table_Styles[[#This Row],[BT Default]],""))</f>
        <v/>
      </c>
      <c r="AZ132" s="18"/>
      <c r="BA132" s="18"/>
      <c r="BB132" s="18" t="str">
        <f>IF(Table_Styles[[#This Row],[BR]]&lt;&gt;"",Table_Styles[[#This Row],[BR]],IF(Table_Styles[[#This Row],[BR Default]]&lt;&gt;"",Table_Styles[[#This Row],[BR Default]],""))</f>
        <v/>
      </c>
      <c r="BC132" s="18"/>
      <c r="BD132" s="18"/>
      <c r="BE132" s="18" t="str">
        <f>IF(Table_Styles[[#This Row],[BB]]&lt;&gt;"",Table_Styles[[#This Row],[BB]],IF(Table_Styles[[#This Row],[BB Default]]&lt;&gt;"",Table_Styles[[#This Row],[BB Default]],""))</f>
        <v/>
      </c>
      <c r="BF132" s="18"/>
      <c r="BG132" s="18"/>
      <c r="BH132" s="18" t="str">
        <f>IF(Table_Styles[[#This Row],[BL]]&lt;&gt;"",Table_Styles[[#This Row],[BL]],IF(Table_Styles[[#This Row],[BL Default]]&lt;&gt;"",Table_Styles[[#This Row],[BL Default]],""))</f>
        <v/>
      </c>
      <c r="BI132" s="18"/>
      <c r="BJ132" s="33"/>
      <c r="BK132" s="18" t="str">
        <f>IF(Table_Styles[[#This Row],[Width]]&lt;&gt;"",Table_Styles[[#This Row],[Width]],IF(Table_Styles[[#This Row],[Width Default]]&lt;&gt;"",Table_Styles[[#This Row],[Width Default]],""))</f>
        <v/>
      </c>
      <c r="BL132" s="18"/>
      <c r="BM132" s="18"/>
      <c r="BN132" s="18" t="str">
        <f>IF(Table_Styles[[#This Row],[Height]]&lt;&gt;"",Table_Styles[[#This Row],[Height]],IF(Table_Styles[[#This Row],[Height Default]]&lt;&gt;"",Table_Styles[[#This Row],[Height Default]],""))</f>
        <v/>
      </c>
      <c r="BO132" s="18"/>
      <c r="BP132" s="18"/>
      <c r="BQ132" s="18" t="str">
        <f>IF(Table_Styles[[#This Row],[Top]]&lt;&gt;"",Table_Styles[[#This Row],[Top]],IF(Table_Styles[[#This Row],[Top Default]]&lt;&gt;"",Table_Styles[[#This Row],[Top Default]],""))</f>
        <v/>
      </c>
      <c r="BR132" s="18"/>
      <c r="BS132" s="18"/>
      <c r="BT132" s="18" t="str">
        <f>IF(Table_Styles[[#This Row],[Right]]&lt;&gt;"",Table_Styles[[#This Row],[Right]],IF(Table_Styles[[#This Row],[Right Default]]&lt;&gt;"",Table_Styles[[#This Row],[Right Default]],""))</f>
        <v/>
      </c>
      <c r="BU132" s="18"/>
      <c r="BV132" s="18"/>
      <c r="BW132" s="18" t="str">
        <f>IF(Table_Styles[[#This Row],[Bottom]]&lt;&gt;"",Table_Styles[[#This Row],[Bottom]],IF(Table_Styles[[#This Row],[Bottom Default]]&lt;&gt;"",Table_Styles[[#This Row],[Bottom Default]],""))</f>
        <v/>
      </c>
      <c r="BX132" s="18"/>
      <c r="BY132" s="18"/>
      <c r="BZ132" s="18" t="str">
        <f>IF(Table_Styles[[#This Row],[Left]]&lt;&gt;"",Table_Styles[[#This Row],[Left]],IF(Table_Styles[[#This Row],[Left Default]]&lt;&gt;"",Table_Styles[[#This Row],[Left Default]],""))</f>
        <v/>
      </c>
      <c r="CA132" s="18"/>
      <c r="CB132" s="18" t="str">
        <f>IF(AND(Table_Styles[[#This Row],[Selector]]&lt;&gt;"",Table_Styles[[#This Row],[Font Family Used]]&lt;&gt;"",Table_Styles[[#This Row],[Font Weight Used]]&lt;&gt;""),Table_Styles[[#This Row],[Font Family Used]]&amp;" "&amp;Table_Styles[[#This Row],[Font Weight Used]],"")</f>
        <v/>
      </c>
      <c r="CC132" s="18" t="str">
        <f ca="1">IF(AND(Table_Styles[[#This Row],[Selector]],COUNTIF(OFFSET(CC:CC,0,0,ROW()-1,1),"="&amp;Table_Styles[[#This Row],[Font]])=0),Table_Styles[[#This Row],[Font]],"")</f>
        <v/>
      </c>
      <c r="CD132" s="18" t="str">
        <f ca="1">IF(Table_Styles[[#This Row],[Unique Font]]&lt;&gt;"",
"{""fontFamily"":"""&amp;Table_Styles[[#This Row],[Font Family Used]]&amp;""",""fontWeight"":"&amp;Table_Styles[[#This Row],[Font Weight Used]]&amp;"}","")</f>
        <v/>
      </c>
      <c r="CE13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18" t="str">
        <f>IF(AND(Table_Styles[[#This Row],[Selector]]&lt;&gt;"", Table_Styles[[#This Row],[Config Properties]]&lt;&gt;""),
Table_Styles[[#This Row],[Selector]]&amp;" { "&amp;Table_Styles[[#This Row],[Config Properties]]&amp;" }","")</f>
        <v/>
      </c>
      <c r="CG132" s="18" t="str">
        <f xml:space="preserve">
SUBSTITUTE(SUBSTITUTE(SUBSTITUTE(SUBSTITUTE(SUBSTITUTE(SUBSTITUTE(SUBSTITUTE(SUBSTITUTE(Table_Styles[[#This Row],[Config]],
" {","{"),
"{ ","{"),
" }","}"),
"} ","}"),
" ,",","),
", ",","),
" :",":"),
": ",":")</f>
        <v/>
      </c>
    </row>
    <row r="133" spans="2:85" ht="21.75" thickBot="1">
      <c r="B133" s="54" t="s">
        <v>526</v>
      </c>
      <c r="C133" s="54"/>
      <c r="D133" s="54"/>
      <c r="E133" s="54"/>
      <c r="F133" s="54" t="str">
        <f>IF(Table_Styles[[#This Row],[Font Family]]&lt;&gt;"",Table_Styles[[#This Row],[Font Family]],IF(Table_Styles[[#This Row],[Font Family Default]]&lt;&gt;"",Table_Styles[[#This Row],[Font Family Default]],""))</f>
        <v/>
      </c>
      <c r="G133" s="54"/>
      <c r="H133" s="54"/>
      <c r="I133" s="54" t="str">
        <f>IF(Table_Styles[[#This Row],[Font Size]]&lt;&gt;"",Table_Styles[[#This Row],[Font Size]],IF(Table_Styles[[#This Row],[Font Size Default]]&lt;&gt;"",Table_Styles[[#This Row],[Font Size Default]],""))</f>
        <v/>
      </c>
      <c r="J133" s="54"/>
      <c r="K133" s="54"/>
      <c r="L133" s="54" t="str">
        <f>IF(Table_Styles[[#This Row],[Font Weight]]&lt;&gt;"",Table_Styles[[#This Row],[Font Weight]],IF(Table_Styles[[#This Row],[Font Weight Default]]&lt;&gt;"",Table_Styles[[#This Row],[Font Weight Default]],""))</f>
        <v/>
      </c>
      <c r="M133" s="54"/>
      <c r="N133" s="54"/>
      <c r="O133" s="54" t="str">
        <f>IF(Table_Styles[[#This Row],[Colour]]&lt;&gt;"",Table_Styles[[#This Row],[Colour]],IF(Table_Styles[[#This Row],[Colour Default]]&lt;&gt;"",Table_Styles[[#This Row],[Colour Default]],""))</f>
        <v/>
      </c>
      <c r="P133" s="54"/>
      <c r="Q133" s="54"/>
      <c r="R133" s="54" t="str">
        <f>IF(Table_Styles[[#This Row],[Background]]&lt;&gt;"",Table_Styles[[#This Row],[Background]],IF(Table_Styles[[#This Row],[Background Default]]&lt;&gt;"",Table_Styles[[#This Row],[Background Default]],""))</f>
        <v/>
      </c>
      <c r="S133" s="54"/>
      <c r="T133" s="54"/>
      <c r="U133" s="54" t="str">
        <f>IF(Table_Styles[[#This Row],[Border]]&lt;&gt;"",Table_Styles[[#This Row],[Border]],IF(Table_Styles[[#This Row],[Border Default]]&lt;&gt;"",Table_Styles[[#This Row],[Border Default]],""))</f>
        <v/>
      </c>
      <c r="V133" s="54"/>
      <c r="W133" s="54"/>
      <c r="X133" s="54" t="str">
        <f>IF(Table_Styles[[#This Row],[Border Radius]]&lt;&gt;"",Table_Styles[[#This Row],[Border Radius]],IF(Table_Styles[[#This Row],[Border Radius Default]]&lt;&gt;"",Table_Styles[[#This Row],[Border Radius Default]],""))</f>
        <v/>
      </c>
      <c r="Y133" s="54"/>
      <c r="Z133" s="54"/>
      <c r="AA133" s="54" t="str">
        <f>IF(Table_Styles[[#This Row],[MT]]&lt;&gt;"",Table_Styles[[#This Row],[MT]],IF(Table_Styles[[#This Row],[MT Default]]&lt;&gt;"",Table_Styles[[#This Row],[MT Default]],""))</f>
        <v/>
      </c>
      <c r="AB133" s="54"/>
      <c r="AC133" s="54"/>
      <c r="AD133" s="54" t="str">
        <f>IF(Table_Styles[[#This Row],[MR]]&lt;&gt;"",Table_Styles[[#This Row],[MR]],IF(Table_Styles[[#This Row],[MR Default]]&lt;&gt;"",Table_Styles[[#This Row],[MR Default]],""))</f>
        <v/>
      </c>
      <c r="AE133" s="54"/>
      <c r="AF133" s="54"/>
      <c r="AG133" s="54" t="str">
        <f>IF(Table_Styles[[#This Row],[MB]]&lt;&gt;"",Table_Styles[[#This Row],[MB]],IF(Table_Styles[[#This Row],[MB Default]]&lt;&gt;"",Table_Styles[[#This Row],[MB Default]],""))</f>
        <v/>
      </c>
      <c r="AH133" s="54"/>
      <c r="AI133" s="54"/>
      <c r="AJ133" s="54" t="str">
        <f>IF(Table_Styles[[#This Row],[ML]]&lt;&gt;"",Table_Styles[[#This Row],[ML]],IF(Table_Styles[[#This Row],[ML Default]]&lt;&gt;"",Table_Styles[[#This Row],[ML Default]],""))</f>
        <v/>
      </c>
      <c r="AK133" s="54"/>
      <c r="AL133" s="54"/>
      <c r="AM133" s="54" t="str">
        <f>IF(Table_Styles[[#This Row],[PT]]&lt;&gt;"",Table_Styles[[#This Row],[PT]],IF(Table_Styles[[#This Row],[PT Default]]&lt;&gt;"",Table_Styles[[#This Row],[PT Default]],""))</f>
        <v/>
      </c>
      <c r="AN133" s="54"/>
      <c r="AO133" s="54"/>
      <c r="AP133" s="54" t="str">
        <f>IF(Table_Styles[[#This Row],[PR]]&lt;&gt;"",Table_Styles[[#This Row],[PR]],IF(Table_Styles[[#This Row],[PR Default]]&lt;&gt;"",Table_Styles[[#This Row],[PR Default]],""))</f>
        <v/>
      </c>
      <c r="AQ133" s="54"/>
      <c r="AR133" s="54"/>
      <c r="AS133" s="54" t="str">
        <f>IF(Table_Styles[[#This Row],[PB]]&lt;&gt;"",Table_Styles[[#This Row],[PB]],IF(Table_Styles[[#This Row],[PB Default]]&lt;&gt;"",Table_Styles[[#This Row],[PB Default]],""))</f>
        <v/>
      </c>
      <c r="AT133" s="54"/>
      <c r="AU133" s="54"/>
      <c r="AV133" s="54" t="str">
        <f>IF(Table_Styles[[#This Row],[PL]]&lt;&gt;"",Table_Styles[[#This Row],[PL]],IF(Table_Styles[[#This Row],[PL Default]]&lt;&gt;"",Table_Styles[[#This Row],[PL Default]],""))</f>
        <v/>
      </c>
      <c r="AW133" s="54"/>
      <c r="AX133" s="54"/>
      <c r="AY133" s="54" t="str">
        <f>IF(Table_Styles[[#This Row],[BT]]&lt;&gt;"",Table_Styles[[#This Row],[BT]],IF(Table_Styles[[#This Row],[BT Default]]&lt;&gt;"",Table_Styles[[#This Row],[BT Default]],""))</f>
        <v/>
      </c>
      <c r="AZ133" s="54"/>
      <c r="BA133" s="54"/>
      <c r="BB133" s="54" t="str">
        <f>IF(Table_Styles[[#This Row],[BR]]&lt;&gt;"",Table_Styles[[#This Row],[BR]],IF(Table_Styles[[#This Row],[BR Default]]&lt;&gt;"",Table_Styles[[#This Row],[BR Default]],""))</f>
        <v/>
      </c>
      <c r="BC133" s="54"/>
      <c r="BD133" s="54"/>
      <c r="BE133" s="54" t="str">
        <f>IF(Table_Styles[[#This Row],[BB]]&lt;&gt;"",Table_Styles[[#This Row],[BB]],IF(Table_Styles[[#This Row],[BB Default]]&lt;&gt;"",Table_Styles[[#This Row],[BB Default]],""))</f>
        <v/>
      </c>
      <c r="BF133" s="54"/>
      <c r="BG133" s="54"/>
      <c r="BH133" s="54" t="str">
        <f>IF(Table_Styles[[#This Row],[BL]]&lt;&gt;"",Table_Styles[[#This Row],[BL]],IF(Table_Styles[[#This Row],[BL Default]]&lt;&gt;"",Table_Styles[[#This Row],[BL Default]],""))</f>
        <v/>
      </c>
      <c r="BI133" s="54"/>
      <c r="BJ133" s="62"/>
      <c r="BK133" s="54" t="str">
        <f>IF(Table_Styles[[#This Row],[Width]]&lt;&gt;"",Table_Styles[[#This Row],[Width]],IF(Table_Styles[[#This Row],[Width Default]]&lt;&gt;"",Table_Styles[[#This Row],[Width Default]],""))</f>
        <v/>
      </c>
      <c r="BL133" s="54"/>
      <c r="BM133" s="54"/>
      <c r="BN133" s="54" t="str">
        <f>IF(Table_Styles[[#This Row],[Height]]&lt;&gt;"",Table_Styles[[#This Row],[Height]],IF(Table_Styles[[#This Row],[Height Default]]&lt;&gt;"",Table_Styles[[#This Row],[Height Default]],""))</f>
        <v/>
      </c>
      <c r="BO133" s="54"/>
      <c r="BP133" s="54"/>
      <c r="BQ133" s="54" t="str">
        <f>IF(Table_Styles[[#This Row],[Top]]&lt;&gt;"",Table_Styles[[#This Row],[Top]],IF(Table_Styles[[#This Row],[Top Default]]&lt;&gt;"",Table_Styles[[#This Row],[Top Default]],""))</f>
        <v/>
      </c>
      <c r="BR133" s="54"/>
      <c r="BS133" s="54"/>
      <c r="BT133" s="54" t="str">
        <f>IF(Table_Styles[[#This Row],[Right]]&lt;&gt;"",Table_Styles[[#This Row],[Right]],IF(Table_Styles[[#This Row],[Right Default]]&lt;&gt;"",Table_Styles[[#This Row],[Right Default]],""))</f>
        <v/>
      </c>
      <c r="BU133" s="54"/>
      <c r="BV133" s="54"/>
      <c r="BW133" s="54" t="str">
        <f>IF(Table_Styles[[#This Row],[Bottom]]&lt;&gt;"",Table_Styles[[#This Row],[Bottom]],IF(Table_Styles[[#This Row],[Bottom Default]]&lt;&gt;"",Table_Styles[[#This Row],[Bottom Default]],""))</f>
        <v/>
      </c>
      <c r="BX133" s="54"/>
      <c r="BY133" s="54"/>
      <c r="BZ133" s="54" t="str">
        <f>IF(Table_Styles[[#This Row],[Left]]&lt;&gt;"",Table_Styles[[#This Row],[Left]],IF(Table_Styles[[#This Row],[Left Default]]&lt;&gt;"",Table_Styles[[#This Row],[Left Default]],""))</f>
        <v/>
      </c>
      <c r="CA133" s="54"/>
      <c r="CB133" s="54" t="str">
        <f>IF(AND(Table_Styles[[#This Row],[Selector]]&lt;&gt;"",Table_Styles[[#This Row],[Font Family Used]]&lt;&gt;"",Table_Styles[[#This Row],[Font Weight Used]]&lt;&gt;""),Table_Styles[[#This Row],[Font Family Used]]&amp;" "&amp;Table_Styles[[#This Row],[Font Weight Used]],"")</f>
        <v/>
      </c>
      <c r="CC133" s="54" t="str">
        <f ca="1">IF(AND(Table_Styles[[#This Row],[Selector]],COUNTIF(OFFSET(CC:CC,0,0,ROW()-1,1),"="&amp;Table_Styles[[#This Row],[Font]])=0),Table_Styles[[#This Row],[Font]],"")</f>
        <v/>
      </c>
      <c r="CD133" s="54" t="str">
        <f ca="1">IF(Table_Styles[[#This Row],[Unique Font]]&lt;&gt;"",
"{""fontFamily"":"""&amp;Table_Styles[[#This Row],[Font Family Used]]&amp;""",""fontWeight"":"&amp;Table_Styles[[#This Row],[Font Weight Used]]&amp;"}","")</f>
        <v/>
      </c>
      <c r="CE133"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54" t="str">
        <f>IF(AND(Table_Styles[[#This Row],[Selector]]&lt;&gt;"", Table_Styles[[#This Row],[Config Properties]]&lt;&gt;""),
Table_Styles[[#This Row],[Selector]]&amp;" { "&amp;Table_Styles[[#This Row],[Config Properties]]&amp;" }","")</f>
        <v/>
      </c>
      <c r="CG133" s="54" t="str">
        <f xml:space="preserve">
SUBSTITUTE(SUBSTITUTE(SUBSTITUTE(SUBSTITUTE(SUBSTITUTE(SUBSTITUTE(SUBSTITUTE(SUBSTITUTE(Table_Styles[[#This Row],[Config]],
" {","{"),
"{ ","{"),
" }","}"),
"} ","}"),
" ,",","),
", ",","),
" :",":"),
": ",":")</f>
        <v/>
      </c>
    </row>
    <row r="134" spans="2:85" ht="21" customHeight="1">
      <c r="B134" s="90" t="s">
        <v>721</v>
      </c>
      <c r="C134" s="90" t="s">
        <v>527</v>
      </c>
      <c r="D134" s="7"/>
      <c r="E134" s="7"/>
      <c r="F134" s="7" t="str">
        <f>IF(Table_Styles[[#This Row],[Font Family]]&lt;&gt;"",Table_Styles[[#This Row],[Font Family]],IF(Table_Styles[[#This Row],[Font Family Default]]&lt;&gt;"",Table_Styles[[#This Row],[Font Family Default]],""))</f>
        <v/>
      </c>
      <c r="G134" s="7"/>
      <c r="H134" s="7"/>
      <c r="I134" s="7" t="str">
        <f>IF(Table_Styles[[#This Row],[Font Size]]&lt;&gt;"",Table_Styles[[#This Row],[Font Size]],IF(Table_Styles[[#This Row],[Font Size Default]]&lt;&gt;"",Table_Styles[[#This Row],[Font Size Default]],""))</f>
        <v/>
      </c>
      <c r="J134" s="7"/>
      <c r="K134" s="7"/>
      <c r="L134" s="7" t="str">
        <f>IF(Table_Styles[[#This Row],[Font Weight]]&lt;&gt;"",Table_Styles[[#This Row],[Font Weight]],IF(Table_Styles[[#This Row],[Font Weight Default]]&lt;&gt;"",Table_Styles[[#This Row],[Font Weight Default]],""))</f>
        <v/>
      </c>
      <c r="M134" s="7"/>
      <c r="N134" s="7"/>
      <c r="O134" s="7" t="str">
        <f>IF(Table_Styles[[#This Row],[Colour]]&lt;&gt;"",Table_Styles[[#This Row],[Colour]],IF(Table_Styles[[#This Row],[Colour Default]]&lt;&gt;"",Table_Styles[[#This Row],[Colour Default]],""))</f>
        <v/>
      </c>
      <c r="P134" s="7"/>
      <c r="Q134" s="7"/>
      <c r="R134" s="7" t="str">
        <f>IF(Table_Styles[[#This Row],[Background]]&lt;&gt;"",Table_Styles[[#This Row],[Background]],IF(Table_Styles[[#This Row],[Background Default]]&lt;&gt;"",Table_Styles[[#This Row],[Background Default]],""))</f>
        <v/>
      </c>
      <c r="S134" s="7"/>
      <c r="T134" s="7"/>
      <c r="U134" s="7" t="str">
        <f>IF(Table_Styles[[#This Row],[Border]]&lt;&gt;"",Table_Styles[[#This Row],[Border]],IF(Table_Styles[[#This Row],[Border Default]]&lt;&gt;"",Table_Styles[[#This Row],[Border Default]],""))</f>
        <v/>
      </c>
      <c r="V134" s="7"/>
      <c r="W134" s="7"/>
      <c r="X134" s="7" t="str">
        <f>IF(Table_Styles[[#This Row],[Border Radius]]&lt;&gt;"",Table_Styles[[#This Row],[Border Radius]],IF(Table_Styles[[#This Row],[Border Radius Default]]&lt;&gt;"",Table_Styles[[#This Row],[Border Radius Default]],""))</f>
        <v/>
      </c>
      <c r="Y134" s="7"/>
      <c r="Z134" s="7"/>
      <c r="AA134" s="7" t="str">
        <f>IF(Table_Styles[[#This Row],[MT]]&lt;&gt;"",Table_Styles[[#This Row],[MT]],IF(Table_Styles[[#This Row],[MT Default]]&lt;&gt;"",Table_Styles[[#This Row],[MT Default]],""))</f>
        <v/>
      </c>
      <c r="AB134" s="7"/>
      <c r="AC134" s="7"/>
      <c r="AD134" s="7" t="str">
        <f>IF(Table_Styles[[#This Row],[MR]]&lt;&gt;"",Table_Styles[[#This Row],[MR]],IF(Table_Styles[[#This Row],[MR Default]]&lt;&gt;"",Table_Styles[[#This Row],[MR Default]],""))</f>
        <v/>
      </c>
      <c r="AE134" s="7"/>
      <c r="AF134" s="7"/>
      <c r="AG134" s="7" t="str">
        <f>IF(Table_Styles[[#This Row],[MB]]&lt;&gt;"",Table_Styles[[#This Row],[MB]],IF(Table_Styles[[#This Row],[MB Default]]&lt;&gt;"",Table_Styles[[#This Row],[MB Default]],""))</f>
        <v/>
      </c>
      <c r="AH134" s="7"/>
      <c r="AI134" s="7"/>
      <c r="AJ134" s="7" t="str">
        <f>IF(Table_Styles[[#This Row],[ML]]&lt;&gt;"",Table_Styles[[#This Row],[ML]],IF(Table_Styles[[#This Row],[ML Default]]&lt;&gt;"",Table_Styles[[#This Row],[ML Default]],""))</f>
        <v/>
      </c>
      <c r="AK134" s="7"/>
      <c r="AL134" s="7"/>
      <c r="AM134" s="7" t="str">
        <f>IF(Table_Styles[[#This Row],[PT]]&lt;&gt;"",Table_Styles[[#This Row],[PT]],IF(Table_Styles[[#This Row],[PT Default]]&lt;&gt;"",Table_Styles[[#This Row],[PT Default]],""))</f>
        <v/>
      </c>
      <c r="AN134" s="7"/>
      <c r="AO134" s="7"/>
      <c r="AP134" s="7" t="str">
        <f>IF(Table_Styles[[#This Row],[PR]]&lt;&gt;"",Table_Styles[[#This Row],[PR]],IF(Table_Styles[[#This Row],[PR Default]]&lt;&gt;"",Table_Styles[[#This Row],[PR Default]],""))</f>
        <v/>
      </c>
      <c r="AQ134" s="7"/>
      <c r="AR134" s="7"/>
      <c r="AS134" s="7" t="str">
        <f>IF(Table_Styles[[#This Row],[PB]]&lt;&gt;"",Table_Styles[[#This Row],[PB]],IF(Table_Styles[[#This Row],[PB Default]]&lt;&gt;"",Table_Styles[[#This Row],[PB Default]],""))</f>
        <v/>
      </c>
      <c r="AT134" s="7"/>
      <c r="AU134" s="7"/>
      <c r="AV134" s="7" t="str">
        <f>IF(Table_Styles[[#This Row],[PL]]&lt;&gt;"",Table_Styles[[#This Row],[PL]],IF(Table_Styles[[#This Row],[PL Default]]&lt;&gt;"",Table_Styles[[#This Row],[PL Default]],""))</f>
        <v/>
      </c>
      <c r="AW134" s="7"/>
      <c r="AX134" s="7"/>
      <c r="AY134" s="7" t="str">
        <f>IF(Table_Styles[[#This Row],[BT]]&lt;&gt;"",Table_Styles[[#This Row],[BT]],IF(Table_Styles[[#This Row],[BT Default]]&lt;&gt;"",Table_Styles[[#This Row],[BT Default]],""))</f>
        <v/>
      </c>
      <c r="AZ134" s="7"/>
      <c r="BA134" s="7"/>
      <c r="BB134" s="7" t="str">
        <f>IF(Table_Styles[[#This Row],[BR]]&lt;&gt;"",Table_Styles[[#This Row],[BR]],IF(Table_Styles[[#This Row],[BR Default]]&lt;&gt;"",Table_Styles[[#This Row],[BR Default]],""))</f>
        <v/>
      </c>
      <c r="BC134" s="7"/>
      <c r="BD134" s="7"/>
      <c r="BE134" s="7" t="str">
        <f>IF(Table_Styles[[#This Row],[BB]]&lt;&gt;"",Table_Styles[[#This Row],[BB]],IF(Table_Styles[[#This Row],[BB Default]]&lt;&gt;"",Table_Styles[[#This Row],[BB Default]],""))</f>
        <v/>
      </c>
      <c r="BF134" s="7"/>
      <c r="BG134" s="7"/>
      <c r="BH134" s="7" t="str">
        <f>IF(Table_Styles[[#This Row],[BL]]&lt;&gt;"",Table_Styles[[#This Row],[BL]],IF(Table_Styles[[#This Row],[BL Default]]&lt;&gt;"",Table_Styles[[#This Row],[BL Default]],""))</f>
        <v/>
      </c>
      <c r="BI134" s="7"/>
      <c r="BJ134" s="7"/>
      <c r="BK134" s="7" t="str">
        <f>IF(Table_Styles[[#This Row],[Width]]&lt;&gt;"",Table_Styles[[#This Row],[Width]],IF(Table_Styles[[#This Row],[Width Default]]&lt;&gt;"",Table_Styles[[#This Row],[Width Default]],""))</f>
        <v/>
      </c>
      <c r="BL134" s="7"/>
      <c r="BM134" s="7"/>
      <c r="BN134" s="7" t="str">
        <f>IF(Table_Styles[[#This Row],[Height]]&lt;&gt;"",Table_Styles[[#This Row],[Height]],IF(Table_Styles[[#This Row],[Height Default]]&lt;&gt;"",Table_Styles[[#This Row],[Height Default]],""))</f>
        <v/>
      </c>
      <c r="BO134" s="7"/>
      <c r="BP134" s="7"/>
      <c r="BQ134" s="7" t="str">
        <f>IF(Table_Styles[[#This Row],[Top]]&lt;&gt;"",Table_Styles[[#This Row],[Top]],IF(Table_Styles[[#This Row],[Top Default]]&lt;&gt;"",Table_Styles[[#This Row],[Top Default]],""))</f>
        <v/>
      </c>
      <c r="BR134" s="7"/>
      <c r="BS134" s="7"/>
      <c r="BT134" s="7" t="str">
        <f>IF(Table_Styles[[#This Row],[Right]]&lt;&gt;"",Table_Styles[[#This Row],[Right]],IF(Table_Styles[[#This Row],[Right Default]]&lt;&gt;"",Table_Styles[[#This Row],[Right Default]],""))</f>
        <v/>
      </c>
      <c r="BU134" s="7"/>
      <c r="BV134" s="7"/>
      <c r="BW134" s="7" t="str">
        <f>IF(Table_Styles[[#This Row],[Bottom]]&lt;&gt;"",Table_Styles[[#This Row],[Bottom]],IF(Table_Styles[[#This Row],[Bottom Default]]&lt;&gt;"",Table_Styles[[#This Row],[Bottom Default]],""))</f>
        <v/>
      </c>
      <c r="BX134" s="7"/>
      <c r="BY134" s="7"/>
      <c r="BZ134" s="7" t="str">
        <f>IF(Table_Styles[[#This Row],[Left]]&lt;&gt;"",Table_Styles[[#This Row],[Left]],IF(Table_Styles[[#This Row],[Left Default]]&lt;&gt;"",Table_Styles[[#This Row],[Left Default]],""))</f>
        <v/>
      </c>
      <c r="CA134" s="7"/>
      <c r="CB134" t="str">
        <f>IF(AND(Table_Styles[[#This Row],[Selector]]&lt;&gt;"",Table_Styles[[#This Row],[Font Family Used]]&lt;&gt;"",Table_Styles[[#This Row],[Font Weight Used]]&lt;&gt;""),Table_Styles[[#This Row],[Font Family Used]]&amp;" "&amp;Table_Styles[[#This Row],[Font Weight Used]],"")</f>
        <v/>
      </c>
      <c r="CC134" t="str">
        <f ca="1">IF(AND(Table_Styles[[#This Row],[Selector]],COUNTIF(OFFSET(CC:CC,0,0,ROW()-1,1),"="&amp;Table_Styles[[#This Row],[Font]])=0),Table_Styles[[#This Row],[Font]],"")</f>
        <v/>
      </c>
      <c r="CD134" t="str">
        <f ca="1">IF(Table_Styles[[#This Row],[Unique Font]]&lt;&gt;"",
"{""fontFamily"":"""&amp;Table_Styles[[#This Row],[Font Family Used]]&amp;""",""fontWeight"":"&amp;Table_Styles[[#This Row],[Font Weight Used]]&amp;"}","")</f>
        <v/>
      </c>
      <c r="CE13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t="str">
        <f>IF(AND(Table_Styles[[#This Row],[Selector]]&lt;&gt;"", Table_Styles[[#This Row],[Config Properties]]&lt;&gt;""),
Table_Styles[[#This Row],[Selector]]&amp;" { "&amp;Table_Styles[[#This Row],[Config Properties]]&amp;" }","")</f>
        <v/>
      </c>
      <c r="CG134" t="str">
        <f xml:space="preserve">
SUBSTITUTE(SUBSTITUTE(SUBSTITUTE(SUBSTITUTE(SUBSTITUTE(SUBSTITUTE(SUBSTITUTE(SUBSTITUTE(Table_Styles[[#This Row],[Config]],
" {","{"),
"{ ","{"),
" }","}"),
"} ","}"),
" ,",","),
", ",","),
" :",":"),
": ",":")</f>
        <v/>
      </c>
    </row>
    <row r="135" spans="2:85" ht="21" customHeight="1">
      <c r="B135" s="91" t="s">
        <v>662</v>
      </c>
      <c r="C135" s="90" t="s">
        <v>741</v>
      </c>
      <c r="D135" s="34"/>
      <c r="E135" s="34"/>
      <c r="F135" s="15" t="str">
        <f>IF(Table_Styles[[#This Row],[Font Family]]&lt;&gt;"",Table_Styles[[#This Row],[Font Family]],IF(Table_Styles[[#This Row],[Font Family Default]]&lt;&gt;"",Table_Styles[[#This Row],[Font Family Default]],""))</f>
        <v/>
      </c>
      <c r="G135" s="34"/>
      <c r="H135" s="34"/>
      <c r="I135" s="15" t="str">
        <f>IF(Table_Styles[[#This Row],[Font Size]]&lt;&gt;"",Table_Styles[[#This Row],[Font Size]],IF(Table_Styles[[#This Row],[Font Size Default]]&lt;&gt;"",Table_Styles[[#This Row],[Font Size Default]],""))</f>
        <v/>
      </c>
      <c r="J135" s="34"/>
      <c r="K135" s="34"/>
      <c r="L135" s="15" t="str">
        <f>IF(Table_Styles[[#This Row],[Font Weight]]&lt;&gt;"",Table_Styles[[#This Row],[Font Weight]],IF(Table_Styles[[#This Row],[Font Weight Default]]&lt;&gt;"",Table_Styles[[#This Row],[Font Weight Default]],""))</f>
        <v/>
      </c>
      <c r="M135" s="34"/>
      <c r="N135" s="34"/>
      <c r="O135" s="15" t="str">
        <f>IF(Table_Styles[[#This Row],[Colour]]&lt;&gt;"",Table_Styles[[#This Row],[Colour]],IF(Table_Styles[[#This Row],[Colour Default]]&lt;&gt;"",Table_Styles[[#This Row],[Colour Default]],""))</f>
        <v/>
      </c>
      <c r="P135" s="34"/>
      <c r="Q135" s="34"/>
      <c r="R135" s="15" t="str">
        <f>IF(Table_Styles[[#This Row],[Background]]&lt;&gt;"",Table_Styles[[#This Row],[Background]],IF(Table_Styles[[#This Row],[Background Default]]&lt;&gt;"",Table_Styles[[#This Row],[Background Default]],""))</f>
        <v/>
      </c>
      <c r="S135" s="34"/>
      <c r="T135" s="34"/>
      <c r="U135" s="15" t="str">
        <f>IF(Table_Styles[[#This Row],[Border]]&lt;&gt;"",Table_Styles[[#This Row],[Border]],IF(Table_Styles[[#This Row],[Border Default]]&lt;&gt;"",Table_Styles[[#This Row],[Border Default]],""))</f>
        <v/>
      </c>
      <c r="V135" s="34"/>
      <c r="W135" s="34"/>
      <c r="X135" s="15" t="str">
        <f>IF(Table_Styles[[#This Row],[Border Radius]]&lt;&gt;"",Table_Styles[[#This Row],[Border Radius]],IF(Table_Styles[[#This Row],[Border Radius Default]]&lt;&gt;"",Table_Styles[[#This Row],[Border Radius Default]],""))</f>
        <v/>
      </c>
      <c r="Y135" s="34"/>
      <c r="Z135" s="34"/>
      <c r="AA135" s="15" t="str">
        <f>IF(Table_Styles[[#This Row],[MT]]&lt;&gt;"",Table_Styles[[#This Row],[MT]],IF(Table_Styles[[#This Row],[MT Default]]&lt;&gt;"",Table_Styles[[#This Row],[MT Default]],""))</f>
        <v/>
      </c>
      <c r="AB135" s="34"/>
      <c r="AC135" s="34"/>
      <c r="AD135" s="15" t="str">
        <f>IF(Table_Styles[[#This Row],[MR]]&lt;&gt;"",Table_Styles[[#This Row],[MR]],IF(Table_Styles[[#This Row],[MR Default]]&lt;&gt;"",Table_Styles[[#This Row],[MR Default]],""))</f>
        <v/>
      </c>
      <c r="AE135" s="34"/>
      <c r="AF135" s="34"/>
      <c r="AG135" s="15" t="str">
        <f>IF(Table_Styles[[#This Row],[MB]]&lt;&gt;"",Table_Styles[[#This Row],[MB]],IF(Table_Styles[[#This Row],[MB Default]]&lt;&gt;"",Table_Styles[[#This Row],[MB Default]],""))</f>
        <v/>
      </c>
      <c r="AH135" s="34"/>
      <c r="AI135" s="34"/>
      <c r="AJ135" s="15" t="str">
        <f>IF(Table_Styles[[#This Row],[ML]]&lt;&gt;"",Table_Styles[[#This Row],[ML]],IF(Table_Styles[[#This Row],[ML Default]]&lt;&gt;"",Table_Styles[[#This Row],[ML Default]],""))</f>
        <v/>
      </c>
      <c r="AK135" s="34"/>
      <c r="AL135" s="34"/>
      <c r="AM135" s="15" t="str">
        <f>IF(Table_Styles[[#This Row],[PT]]&lt;&gt;"",Table_Styles[[#This Row],[PT]],IF(Table_Styles[[#This Row],[PT Default]]&lt;&gt;"",Table_Styles[[#This Row],[PT Default]],""))</f>
        <v/>
      </c>
      <c r="AN135" s="34"/>
      <c r="AO135" s="34"/>
      <c r="AP135" s="15" t="str">
        <f>IF(Table_Styles[[#This Row],[PR]]&lt;&gt;"",Table_Styles[[#This Row],[PR]],IF(Table_Styles[[#This Row],[PR Default]]&lt;&gt;"",Table_Styles[[#This Row],[PR Default]],""))</f>
        <v/>
      </c>
      <c r="AQ135" s="34"/>
      <c r="AR135" s="34"/>
      <c r="AS135" s="15" t="str">
        <f>IF(Table_Styles[[#This Row],[PB]]&lt;&gt;"",Table_Styles[[#This Row],[PB]],IF(Table_Styles[[#This Row],[PB Default]]&lt;&gt;"",Table_Styles[[#This Row],[PB Default]],""))</f>
        <v/>
      </c>
      <c r="AT135" s="34"/>
      <c r="AU135" s="34"/>
      <c r="AV135" s="15" t="str">
        <f>IF(Table_Styles[[#This Row],[PL]]&lt;&gt;"",Table_Styles[[#This Row],[PL]],IF(Table_Styles[[#This Row],[PL Default]]&lt;&gt;"",Table_Styles[[#This Row],[PL Default]],""))</f>
        <v/>
      </c>
      <c r="AW135" s="34"/>
      <c r="AX135" s="34"/>
      <c r="AY135" s="15" t="str">
        <f>IF(Table_Styles[[#This Row],[BT]]&lt;&gt;"",Table_Styles[[#This Row],[BT]],IF(Table_Styles[[#This Row],[BT Default]]&lt;&gt;"",Table_Styles[[#This Row],[BT Default]],""))</f>
        <v/>
      </c>
      <c r="AZ135" s="34"/>
      <c r="BA135" s="34"/>
      <c r="BB135" s="15" t="str">
        <f>IF(Table_Styles[[#This Row],[BR]]&lt;&gt;"",Table_Styles[[#This Row],[BR]],IF(Table_Styles[[#This Row],[BR Default]]&lt;&gt;"",Table_Styles[[#This Row],[BR Default]],""))</f>
        <v/>
      </c>
      <c r="BC135" s="34"/>
      <c r="BD135" s="34"/>
      <c r="BE135" s="15" t="str">
        <f>IF(Table_Styles[[#This Row],[BB]]&lt;&gt;"",Table_Styles[[#This Row],[BB]],IF(Table_Styles[[#This Row],[BB Default]]&lt;&gt;"",Table_Styles[[#This Row],[BB Default]],""))</f>
        <v/>
      </c>
      <c r="BF135" s="34"/>
      <c r="BG135" s="34"/>
      <c r="BH135" s="15" t="str">
        <f>IF(Table_Styles[[#This Row],[BL]]&lt;&gt;"",Table_Styles[[#This Row],[BL]],IF(Table_Styles[[#This Row],[BL Default]]&lt;&gt;"",Table_Styles[[#This Row],[BL Default]],""))</f>
        <v/>
      </c>
      <c r="BI135" s="34"/>
      <c r="BJ135" s="34"/>
      <c r="BK135" s="15" t="str">
        <f>IF(Table_Styles[[#This Row],[Width]]&lt;&gt;"",Table_Styles[[#This Row],[Width]],IF(Table_Styles[[#This Row],[Width Default]]&lt;&gt;"",Table_Styles[[#This Row],[Width Default]],""))</f>
        <v/>
      </c>
      <c r="BL135" s="34"/>
      <c r="BM135" s="34"/>
      <c r="BN135" s="15" t="str">
        <f>IF(Table_Styles[[#This Row],[Height]]&lt;&gt;"",Table_Styles[[#This Row],[Height]],IF(Table_Styles[[#This Row],[Height Default]]&lt;&gt;"",Table_Styles[[#This Row],[Height Default]],""))</f>
        <v/>
      </c>
      <c r="BO135" s="15"/>
      <c r="BP135" s="15"/>
      <c r="BQ135" s="15" t="str">
        <f>IF(Table_Styles[[#This Row],[Top]]&lt;&gt;"",Table_Styles[[#This Row],[Top]],IF(Table_Styles[[#This Row],[Top Default]]&lt;&gt;"",Table_Styles[[#This Row],[Top Default]],""))</f>
        <v/>
      </c>
      <c r="BR135" s="15"/>
      <c r="BS135" s="15"/>
      <c r="BT135" s="15" t="str">
        <f>IF(Table_Styles[[#This Row],[Right]]&lt;&gt;"",Table_Styles[[#This Row],[Right]],IF(Table_Styles[[#This Row],[Right Default]]&lt;&gt;"",Table_Styles[[#This Row],[Right Default]],""))</f>
        <v/>
      </c>
      <c r="BU135" s="15"/>
      <c r="BV135" s="15"/>
      <c r="BW135" s="15" t="str">
        <f>IF(Table_Styles[[#This Row],[Bottom]]&lt;&gt;"",Table_Styles[[#This Row],[Bottom]],IF(Table_Styles[[#This Row],[Bottom Default]]&lt;&gt;"",Table_Styles[[#This Row],[Bottom Default]],""))</f>
        <v/>
      </c>
      <c r="BX135" s="15"/>
      <c r="BY135" s="15"/>
      <c r="BZ135" s="15" t="str">
        <f>IF(Table_Styles[[#This Row],[Left]]&lt;&gt;"",Table_Styles[[#This Row],[Left]],IF(Table_Styles[[#This Row],[Left Default]]&lt;&gt;"",Table_Styles[[#This Row],[Left Default]],""))</f>
        <v/>
      </c>
      <c r="CA135" s="34"/>
      <c r="CB135" s="17" t="str">
        <f>IF(AND(Table_Styles[[#This Row],[Selector]]&lt;&gt;"",Table_Styles[[#This Row],[Font Family Used]]&lt;&gt;"",Table_Styles[[#This Row],[Font Weight Used]]&lt;&gt;""),Table_Styles[[#This Row],[Font Family Used]]&amp;" "&amp;Table_Styles[[#This Row],[Font Weight Used]],"")</f>
        <v/>
      </c>
      <c r="CC135" s="17" t="str">
        <f ca="1">IF(AND(Table_Styles[[#This Row],[Selector]],COUNTIF(OFFSET(CC:CC,0,0,ROW()-1,1),"="&amp;Table_Styles[[#This Row],[Font]])=0),Table_Styles[[#This Row],[Font]],"")</f>
        <v/>
      </c>
      <c r="CD135" s="17" t="str">
        <f ca="1">IF(Table_Styles[[#This Row],[Unique Font]]&lt;&gt;"",
"{""fontFamily"":"""&amp;Table_Styles[[#This Row],[Font Family Used]]&amp;""",""fontWeight"":"&amp;Table_Styles[[#This Row],[Font Weight Used]]&amp;"}","")</f>
        <v/>
      </c>
      <c r="CE1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17" t="str">
        <f>IF(AND(Table_Styles[[#This Row],[Selector]]&lt;&gt;"", Table_Styles[[#This Row],[Config Properties]]&lt;&gt;""),
Table_Styles[[#This Row],[Selector]]&amp;" { "&amp;Table_Styles[[#This Row],[Config Properties]]&amp;" }","")</f>
        <v/>
      </c>
      <c r="CG135" s="17" t="str">
        <f xml:space="preserve">
SUBSTITUTE(SUBSTITUTE(SUBSTITUTE(SUBSTITUTE(SUBSTITUTE(SUBSTITUTE(SUBSTITUTE(SUBSTITUTE(Table_Styles[[#This Row],[Config]],
" {","{"),
"{ ","{"),
" }","}"),
"} ","}"),
" ,",","),
", ",","),
" :",":"),
": ",":")</f>
        <v/>
      </c>
    </row>
    <row r="136" spans="2:85" ht="21" customHeight="1">
      <c r="B136" s="91" t="s">
        <v>664</v>
      </c>
      <c r="C136" s="17" t="s">
        <v>742</v>
      </c>
      <c r="D136" s="15"/>
      <c r="E136" s="15"/>
      <c r="F136" s="15" t="str">
        <f>IF(Table_Styles[[#This Row],[Font Family]]&lt;&gt;"",Table_Styles[[#This Row],[Font Family]],IF(Table_Styles[[#This Row],[Font Family Default]]&lt;&gt;"",Table_Styles[[#This Row],[Font Family Default]],""))</f>
        <v/>
      </c>
      <c r="G136" s="15"/>
      <c r="H136" s="15"/>
      <c r="I136" s="15" t="str">
        <f>IF(Table_Styles[[#This Row],[Font Size]]&lt;&gt;"",Table_Styles[[#This Row],[Font Size]],IF(Table_Styles[[#This Row],[Font Size Default]]&lt;&gt;"",Table_Styles[[#This Row],[Font Size Default]],""))</f>
        <v/>
      </c>
      <c r="J136" s="15"/>
      <c r="K136" s="15"/>
      <c r="L136" s="15" t="str">
        <f>IF(Table_Styles[[#This Row],[Font Weight]]&lt;&gt;"",Table_Styles[[#This Row],[Font Weight]],IF(Table_Styles[[#This Row],[Font Weight Default]]&lt;&gt;"",Table_Styles[[#This Row],[Font Weight Default]],""))</f>
        <v/>
      </c>
      <c r="M136" s="15"/>
      <c r="N136" s="15"/>
      <c r="O136" s="15" t="str">
        <f>IF(Table_Styles[[#This Row],[Colour]]&lt;&gt;"",Table_Styles[[#This Row],[Colour]],IF(Table_Styles[[#This Row],[Colour Default]]&lt;&gt;"",Table_Styles[[#This Row],[Colour Default]],""))</f>
        <v/>
      </c>
      <c r="P136" s="15"/>
      <c r="Q136" s="15"/>
      <c r="R136" s="15" t="str">
        <f>IF(Table_Styles[[#This Row],[Background]]&lt;&gt;"",Table_Styles[[#This Row],[Background]],IF(Table_Styles[[#This Row],[Background Default]]&lt;&gt;"",Table_Styles[[#This Row],[Background Default]],""))</f>
        <v/>
      </c>
      <c r="S136" s="15"/>
      <c r="T136" s="15"/>
      <c r="U136" s="15" t="str">
        <f>IF(Table_Styles[[#This Row],[Border]]&lt;&gt;"",Table_Styles[[#This Row],[Border]],IF(Table_Styles[[#This Row],[Border Default]]&lt;&gt;"",Table_Styles[[#This Row],[Border Default]],""))</f>
        <v/>
      </c>
      <c r="V136" s="15"/>
      <c r="W136" s="15"/>
      <c r="X136" s="15" t="str">
        <f>IF(Table_Styles[[#This Row],[Border Radius]]&lt;&gt;"",Table_Styles[[#This Row],[Border Radius]],IF(Table_Styles[[#This Row],[Border Radius Default]]&lt;&gt;"",Table_Styles[[#This Row],[Border Radius Default]],""))</f>
        <v/>
      </c>
      <c r="Y136" s="15"/>
      <c r="Z136" s="15"/>
      <c r="AA136" s="15" t="str">
        <f>IF(Table_Styles[[#This Row],[MT]]&lt;&gt;"",Table_Styles[[#This Row],[MT]],IF(Table_Styles[[#This Row],[MT Default]]&lt;&gt;"",Table_Styles[[#This Row],[MT Default]],""))</f>
        <v/>
      </c>
      <c r="AB136" s="15"/>
      <c r="AC136" s="15" t="s">
        <v>510</v>
      </c>
      <c r="AD136" s="15" t="str">
        <f>IF(Table_Styles[[#This Row],[MR]]&lt;&gt;"",Table_Styles[[#This Row],[MR]],IF(Table_Styles[[#This Row],[MR Default]]&lt;&gt;"",Table_Styles[[#This Row],[MR Default]],""))</f>
        <v>15px</v>
      </c>
      <c r="AE136" s="15"/>
      <c r="AF136" s="15" t="s">
        <v>510</v>
      </c>
      <c r="AG136" s="15" t="str">
        <f>IF(Table_Styles[[#This Row],[MB]]&lt;&gt;"",Table_Styles[[#This Row],[MB]],IF(Table_Styles[[#This Row],[MB Default]]&lt;&gt;"",Table_Styles[[#This Row],[MB Default]],""))</f>
        <v>15px</v>
      </c>
      <c r="AH136" s="15"/>
      <c r="AI136" s="15"/>
      <c r="AJ136" s="15" t="str">
        <f>IF(Table_Styles[[#This Row],[ML]]&lt;&gt;"",Table_Styles[[#This Row],[ML]],IF(Table_Styles[[#This Row],[ML Default]]&lt;&gt;"",Table_Styles[[#This Row],[ML Default]],""))</f>
        <v/>
      </c>
      <c r="AK136" s="15"/>
      <c r="AL136" s="86"/>
      <c r="AM136" s="15" t="str">
        <f>IF(Table_Styles[[#This Row],[PT]]&lt;&gt;"",Table_Styles[[#This Row],[PT]],IF(Table_Styles[[#This Row],[PT Default]]&lt;&gt;"",Table_Styles[[#This Row],[PT Default]],""))</f>
        <v/>
      </c>
      <c r="AN136" s="15"/>
      <c r="AO136" s="86"/>
      <c r="AP136" s="15" t="str">
        <f>IF(Table_Styles[[#This Row],[PR]]&lt;&gt;"",Table_Styles[[#This Row],[PR]],IF(Table_Styles[[#This Row],[PR Default]]&lt;&gt;"",Table_Styles[[#This Row],[PR Default]],""))</f>
        <v/>
      </c>
      <c r="AQ136" s="15"/>
      <c r="AR136" s="86"/>
      <c r="AS136" s="15" t="str">
        <f>IF(Table_Styles[[#This Row],[PB]]&lt;&gt;"",Table_Styles[[#This Row],[PB]],IF(Table_Styles[[#This Row],[PB Default]]&lt;&gt;"",Table_Styles[[#This Row],[PB Default]],""))</f>
        <v/>
      </c>
      <c r="AT136" s="15"/>
      <c r="AU136" s="86"/>
      <c r="AV136" s="15" t="str">
        <f>IF(Table_Styles[[#This Row],[PL]]&lt;&gt;"",Table_Styles[[#This Row],[PL]],IF(Table_Styles[[#This Row],[PL Default]]&lt;&gt;"",Table_Styles[[#This Row],[PL Default]],""))</f>
        <v/>
      </c>
      <c r="AW136" s="15"/>
      <c r="AX136" s="15"/>
      <c r="AY136" s="15" t="str">
        <f>IF(Table_Styles[[#This Row],[BT]]&lt;&gt;"",Table_Styles[[#This Row],[BT]],IF(Table_Styles[[#This Row],[BT Default]]&lt;&gt;"",Table_Styles[[#This Row],[BT Default]],""))</f>
        <v/>
      </c>
      <c r="AZ136" s="15"/>
      <c r="BA136" s="15"/>
      <c r="BB136" s="15" t="str">
        <f>IF(Table_Styles[[#This Row],[BR]]&lt;&gt;"",Table_Styles[[#This Row],[BR]],IF(Table_Styles[[#This Row],[BR Default]]&lt;&gt;"",Table_Styles[[#This Row],[BR Default]],""))</f>
        <v/>
      </c>
      <c r="BC136" s="15"/>
      <c r="BD136" s="15"/>
      <c r="BE136" s="15" t="str">
        <f>IF(Table_Styles[[#This Row],[BB]]&lt;&gt;"",Table_Styles[[#This Row],[BB]],IF(Table_Styles[[#This Row],[BB Default]]&lt;&gt;"",Table_Styles[[#This Row],[BB Default]],""))</f>
        <v/>
      </c>
      <c r="BF136" s="15"/>
      <c r="BG136" s="15"/>
      <c r="BH136" s="15" t="str">
        <f>IF(Table_Styles[[#This Row],[BL]]&lt;&gt;"",Table_Styles[[#This Row],[BL]],IF(Table_Styles[[#This Row],[BL Default]]&lt;&gt;"",Table_Styles[[#This Row],[BL Default]],""))</f>
        <v/>
      </c>
      <c r="BI136" s="15"/>
      <c r="BJ136" s="34"/>
      <c r="BK136" s="15" t="str">
        <f>IF(Table_Styles[[#This Row],[Width]]&lt;&gt;"",Table_Styles[[#This Row],[Width]],IF(Table_Styles[[#This Row],[Width Default]]&lt;&gt;"",Table_Styles[[#This Row],[Width Default]],""))</f>
        <v/>
      </c>
      <c r="BL136" s="15"/>
      <c r="BM136" s="15"/>
      <c r="BN136" s="15" t="str">
        <f>IF(Table_Styles[[#This Row],[Height]]&lt;&gt;"",Table_Styles[[#This Row],[Height]],IF(Table_Styles[[#This Row],[Height Default]]&lt;&gt;"",Table_Styles[[#This Row],[Height Default]],""))</f>
        <v/>
      </c>
      <c r="BO136" s="15"/>
      <c r="BP136" s="15"/>
      <c r="BQ136" s="15" t="str">
        <f>IF(Table_Styles[[#This Row],[Top]]&lt;&gt;"",Table_Styles[[#This Row],[Top]],IF(Table_Styles[[#This Row],[Top Default]]&lt;&gt;"",Table_Styles[[#This Row],[Top Default]],""))</f>
        <v/>
      </c>
      <c r="BR136" s="15"/>
      <c r="BS136" s="15"/>
      <c r="BT136" s="15" t="str">
        <f>IF(Table_Styles[[#This Row],[Right]]&lt;&gt;"",Table_Styles[[#This Row],[Right]],IF(Table_Styles[[#This Row],[Right Default]]&lt;&gt;"",Table_Styles[[#This Row],[Right Default]],""))</f>
        <v/>
      </c>
      <c r="BU136" s="15"/>
      <c r="BV136" s="15"/>
      <c r="BW136" s="15" t="str">
        <f>IF(Table_Styles[[#This Row],[Bottom]]&lt;&gt;"",Table_Styles[[#This Row],[Bottom]],IF(Table_Styles[[#This Row],[Bottom Default]]&lt;&gt;"",Table_Styles[[#This Row],[Bottom Default]],""))</f>
        <v/>
      </c>
      <c r="BX136" s="15"/>
      <c r="BY136" s="15"/>
      <c r="BZ136" s="15" t="str">
        <f>IF(Table_Styles[[#This Row],[Left]]&lt;&gt;"",Table_Styles[[#This Row],[Left]],IF(Table_Styles[[#This Row],[Left Default]]&lt;&gt;"",Table_Styles[[#This Row],[Left Default]],""))</f>
        <v/>
      </c>
      <c r="CA136" s="15"/>
      <c r="CB136" s="17" t="str">
        <f>IF(AND(Table_Styles[[#This Row],[Selector]]&lt;&gt;"",Table_Styles[[#This Row],[Font Family Used]]&lt;&gt;"",Table_Styles[[#This Row],[Font Weight Used]]&lt;&gt;""),Table_Styles[[#This Row],[Font Family Used]]&amp;" "&amp;Table_Styles[[#This Row],[Font Weight Used]],"")</f>
        <v/>
      </c>
      <c r="CC136" s="17" t="str">
        <f ca="1">IF(AND(Table_Styles[[#This Row],[Selector]],COUNTIF(OFFSET(CC:CC,0,0,ROW()-1,1),"="&amp;Table_Styles[[#This Row],[Font]])=0),Table_Styles[[#This Row],[Font]],"")</f>
        <v/>
      </c>
      <c r="CD136" s="17" t="str">
        <f ca="1">IF(Table_Styles[[#This Row],[Unique Font]]&lt;&gt;"",
"{""fontFamily"":"""&amp;Table_Styles[[#This Row],[Font Family Used]]&amp;""",""fontWeight"":"&amp;Table_Styles[[#This Row],[Font Weight Used]]&amp;"}","")</f>
        <v/>
      </c>
      <c r="CE1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6" s="17" t="str">
        <f>IF(AND(Table_Styles[[#This Row],[Selector]]&lt;&gt;"", Table_Styles[[#This Row],[Config Properties]]&lt;&gt;""),
Table_Styles[[#This Row],[Selector]]&amp;" { "&amp;Table_Styles[[#This Row],[Config Properties]]&amp;" }","")</f>
        <v>nav#footer-actions .btn { margin-right: 15px;margin-bottom: 15px }</v>
      </c>
      <c r="CG136" s="17" t="str">
        <f xml:space="preserve">
SUBSTITUTE(SUBSTITUTE(SUBSTITUTE(SUBSTITUTE(SUBSTITUTE(SUBSTITUTE(SUBSTITUTE(SUBSTITUTE(Table_Styles[[#This Row],[Config]],
" {","{"),
"{ ","{"),
" }","}"),
"} ","}"),
" ,",","),
", ",","),
" :",":"),
": ",":")</f>
        <v>nav#footer-actions .btn{margin-right:15px;margin-bottom:15px}</v>
      </c>
    </row>
    <row r="137" spans="2:85" ht="21" customHeight="1">
      <c r="B137" s="91" t="s">
        <v>666</v>
      </c>
      <c r="C137" s="17" t="s">
        <v>743</v>
      </c>
      <c r="D137" s="15"/>
      <c r="E137" s="15"/>
      <c r="F137" s="15" t="str">
        <f>IF(Table_Styles[[#This Row],[Font Family]]&lt;&gt;"",Table_Styles[[#This Row],[Font Family]],IF(Table_Styles[[#This Row],[Font Family Default]]&lt;&gt;"",Table_Styles[[#This Row],[Font Family Default]],""))</f>
        <v/>
      </c>
      <c r="G137" s="15"/>
      <c r="H137" s="15"/>
      <c r="I137" s="15" t="str">
        <f>IF(Table_Styles[[#This Row],[Font Size]]&lt;&gt;"",Table_Styles[[#This Row],[Font Size]],IF(Table_Styles[[#This Row],[Font Size Default]]&lt;&gt;"",Table_Styles[[#This Row],[Font Size Default]],""))</f>
        <v/>
      </c>
      <c r="J137" s="15"/>
      <c r="K137" s="15"/>
      <c r="L137" s="15" t="str">
        <f>IF(Table_Styles[[#This Row],[Font Weight]]&lt;&gt;"",Table_Styles[[#This Row],[Font Weight]],IF(Table_Styles[[#This Row],[Font Weight Default]]&lt;&gt;"",Table_Styles[[#This Row],[Font Weight Default]],""))</f>
        <v/>
      </c>
      <c r="M137" s="15"/>
      <c r="N137" s="15"/>
      <c r="O137" s="15" t="str">
        <f>IF(Table_Styles[[#This Row],[Colour]]&lt;&gt;"",Table_Styles[[#This Row],[Colour]],IF(Table_Styles[[#This Row],[Colour Default]]&lt;&gt;"",Table_Styles[[#This Row],[Colour Default]],""))</f>
        <v/>
      </c>
      <c r="P137" s="15"/>
      <c r="Q137" s="15"/>
      <c r="R137" s="15" t="str">
        <f>IF(Table_Styles[[#This Row],[Background]]&lt;&gt;"",Table_Styles[[#This Row],[Background]],IF(Table_Styles[[#This Row],[Background Default]]&lt;&gt;"",Table_Styles[[#This Row],[Background Default]],""))</f>
        <v/>
      </c>
      <c r="S137" s="15"/>
      <c r="T137" s="15"/>
      <c r="U137" s="15" t="str">
        <f>IF(Table_Styles[[#This Row],[Border]]&lt;&gt;"",Table_Styles[[#This Row],[Border]],IF(Table_Styles[[#This Row],[Border Default]]&lt;&gt;"",Table_Styles[[#This Row],[Border Default]],""))</f>
        <v/>
      </c>
      <c r="V137" s="15"/>
      <c r="W137" s="15"/>
      <c r="X137" s="15" t="str">
        <f>IF(Table_Styles[[#This Row],[Border Radius]]&lt;&gt;"",Table_Styles[[#This Row],[Border Radius]],IF(Table_Styles[[#This Row],[Border Radius Default]]&lt;&gt;"",Table_Styles[[#This Row],[Border Radius Default]],""))</f>
        <v/>
      </c>
      <c r="Y137" s="15"/>
      <c r="Z137" s="15"/>
      <c r="AA137" s="15" t="str">
        <f>IF(Table_Styles[[#This Row],[MT]]&lt;&gt;"",Table_Styles[[#This Row],[MT]],IF(Table_Styles[[#This Row],[MT Default]]&lt;&gt;"",Table_Styles[[#This Row],[MT Default]],""))</f>
        <v/>
      </c>
      <c r="AB137" s="15"/>
      <c r="AC137" s="15"/>
      <c r="AD137" s="15" t="str">
        <f>IF(Table_Styles[[#This Row],[MR]]&lt;&gt;"",Table_Styles[[#This Row],[MR]],IF(Table_Styles[[#This Row],[MR Default]]&lt;&gt;"",Table_Styles[[#This Row],[MR Default]],""))</f>
        <v/>
      </c>
      <c r="AE137" s="15"/>
      <c r="AF137" s="15"/>
      <c r="AG137" s="15" t="str">
        <f>IF(Table_Styles[[#This Row],[MB]]&lt;&gt;"",Table_Styles[[#This Row],[MB]],IF(Table_Styles[[#This Row],[MB Default]]&lt;&gt;"",Table_Styles[[#This Row],[MB Default]],""))</f>
        <v/>
      </c>
      <c r="AH137" s="15"/>
      <c r="AI137" s="15"/>
      <c r="AJ137" s="15" t="str">
        <f>IF(Table_Styles[[#This Row],[ML]]&lt;&gt;"",Table_Styles[[#This Row],[ML]],IF(Table_Styles[[#This Row],[ML Default]]&lt;&gt;"",Table_Styles[[#This Row],[ML Default]],""))</f>
        <v/>
      </c>
      <c r="AK137" s="15"/>
      <c r="AL137" s="15"/>
      <c r="AM137" s="15" t="str">
        <f>IF(Table_Styles[[#This Row],[PT]]&lt;&gt;"",Table_Styles[[#This Row],[PT]],IF(Table_Styles[[#This Row],[PT Default]]&lt;&gt;"",Table_Styles[[#This Row],[PT Default]],""))</f>
        <v/>
      </c>
      <c r="AN137" s="15"/>
      <c r="AO137" s="15"/>
      <c r="AP137" s="15" t="str">
        <f>IF(Table_Styles[[#This Row],[PR]]&lt;&gt;"",Table_Styles[[#This Row],[PR]],IF(Table_Styles[[#This Row],[PR Default]]&lt;&gt;"",Table_Styles[[#This Row],[PR Default]],""))</f>
        <v/>
      </c>
      <c r="AQ137" s="15"/>
      <c r="AR137" s="15"/>
      <c r="AS137" s="15" t="str">
        <f>IF(Table_Styles[[#This Row],[PB]]&lt;&gt;"",Table_Styles[[#This Row],[PB]],IF(Table_Styles[[#This Row],[PB Default]]&lt;&gt;"",Table_Styles[[#This Row],[PB Default]],""))</f>
        <v/>
      </c>
      <c r="AT137" s="15"/>
      <c r="AU137" s="15"/>
      <c r="AV137" s="15" t="str">
        <f>IF(Table_Styles[[#This Row],[PL]]&lt;&gt;"",Table_Styles[[#This Row],[PL]],IF(Table_Styles[[#This Row],[PL Default]]&lt;&gt;"",Table_Styles[[#This Row],[PL Default]],""))</f>
        <v/>
      </c>
      <c r="AW137" s="15"/>
      <c r="AX137" s="15"/>
      <c r="AY137" s="15" t="str">
        <f>IF(Table_Styles[[#This Row],[BT]]&lt;&gt;"",Table_Styles[[#This Row],[BT]],IF(Table_Styles[[#This Row],[BT Default]]&lt;&gt;"",Table_Styles[[#This Row],[BT Default]],""))</f>
        <v/>
      </c>
      <c r="AZ137" s="15"/>
      <c r="BA137" s="15"/>
      <c r="BB137" s="15" t="str">
        <f>IF(Table_Styles[[#This Row],[BR]]&lt;&gt;"",Table_Styles[[#This Row],[BR]],IF(Table_Styles[[#This Row],[BR Default]]&lt;&gt;"",Table_Styles[[#This Row],[BR Default]],""))</f>
        <v/>
      </c>
      <c r="BC137" s="15"/>
      <c r="BD137" s="15"/>
      <c r="BE137" s="15" t="str">
        <f>IF(Table_Styles[[#This Row],[BB]]&lt;&gt;"",Table_Styles[[#This Row],[BB]],IF(Table_Styles[[#This Row],[BB Default]]&lt;&gt;"",Table_Styles[[#This Row],[BB Default]],""))</f>
        <v/>
      </c>
      <c r="BF137" s="15"/>
      <c r="BG137" s="15"/>
      <c r="BH137" s="15" t="str">
        <f>IF(Table_Styles[[#This Row],[BL]]&lt;&gt;"",Table_Styles[[#This Row],[BL]],IF(Table_Styles[[#This Row],[BL Default]]&lt;&gt;"",Table_Styles[[#This Row],[BL Default]],""))</f>
        <v/>
      </c>
      <c r="BI137" s="15"/>
      <c r="BJ137" s="34"/>
      <c r="BK137" s="15" t="str">
        <f>IF(Table_Styles[[#This Row],[Width]]&lt;&gt;"",Table_Styles[[#This Row],[Width]],IF(Table_Styles[[#This Row],[Width Default]]&lt;&gt;"",Table_Styles[[#This Row],[Width Default]],""))</f>
        <v/>
      </c>
      <c r="BL137" s="15"/>
      <c r="BM137" s="15"/>
      <c r="BN137" s="15" t="str">
        <f>IF(Table_Styles[[#This Row],[Height]]&lt;&gt;"",Table_Styles[[#This Row],[Height]],IF(Table_Styles[[#This Row],[Height Default]]&lt;&gt;"",Table_Styles[[#This Row],[Height Default]],""))</f>
        <v/>
      </c>
      <c r="BO137" s="15"/>
      <c r="BP137" s="15"/>
      <c r="BQ137" s="15" t="str">
        <f>IF(Table_Styles[[#This Row],[Top]]&lt;&gt;"",Table_Styles[[#This Row],[Top]],IF(Table_Styles[[#This Row],[Top Default]]&lt;&gt;"",Table_Styles[[#This Row],[Top Default]],""))</f>
        <v/>
      </c>
      <c r="BR137" s="15"/>
      <c r="BS137" s="15"/>
      <c r="BT137" s="15" t="str">
        <f>IF(Table_Styles[[#This Row],[Right]]&lt;&gt;"",Table_Styles[[#This Row],[Right]],IF(Table_Styles[[#This Row],[Right Default]]&lt;&gt;"",Table_Styles[[#This Row],[Right Default]],""))</f>
        <v/>
      </c>
      <c r="BU137" s="15"/>
      <c r="BV137" s="15"/>
      <c r="BW137" s="15" t="str">
        <f>IF(Table_Styles[[#This Row],[Bottom]]&lt;&gt;"",Table_Styles[[#This Row],[Bottom]],IF(Table_Styles[[#This Row],[Bottom Default]]&lt;&gt;"",Table_Styles[[#This Row],[Bottom Default]],""))</f>
        <v/>
      </c>
      <c r="BX137" s="15"/>
      <c r="BY137" s="15"/>
      <c r="BZ137" s="15" t="str">
        <f>IF(Table_Styles[[#This Row],[Left]]&lt;&gt;"",Table_Styles[[#This Row],[Left]],IF(Table_Styles[[#This Row],[Left Default]]&lt;&gt;"",Table_Styles[[#This Row],[Left Default]],""))</f>
        <v/>
      </c>
      <c r="CA137" s="15"/>
      <c r="CB137" s="17" t="str">
        <f>IF(AND(Table_Styles[[#This Row],[Selector]]&lt;&gt;"",Table_Styles[[#This Row],[Font Family Used]]&lt;&gt;"",Table_Styles[[#This Row],[Font Weight Used]]&lt;&gt;""),Table_Styles[[#This Row],[Font Family Used]]&amp;" "&amp;Table_Styles[[#This Row],[Font Weight Used]],"")</f>
        <v/>
      </c>
      <c r="CC137" s="17" t="str">
        <f ca="1">IF(AND(Table_Styles[[#This Row],[Selector]],COUNTIF(OFFSET(CC:CC,0,0,ROW()-1,1),"="&amp;Table_Styles[[#This Row],[Font]])=0),Table_Styles[[#This Row],[Font]],"")</f>
        <v/>
      </c>
      <c r="CD137" s="17" t="str">
        <f ca="1">IF(Table_Styles[[#This Row],[Unique Font]]&lt;&gt;"",
"{""fontFamily"":"""&amp;Table_Styles[[#This Row],[Font Family Used]]&amp;""",""fontWeight"":"&amp;Table_Styles[[#This Row],[Font Weight Used]]&amp;"}","")</f>
        <v/>
      </c>
      <c r="CE1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7" t="str">
        <f>IF(AND(Table_Styles[[#This Row],[Selector]]&lt;&gt;"", Table_Styles[[#This Row],[Config Properties]]&lt;&gt;""),
Table_Styles[[#This Row],[Selector]]&amp;" { "&amp;Table_Styles[[#This Row],[Config Properties]]&amp;" }","")</f>
        <v/>
      </c>
      <c r="CG137" s="17" t="str">
        <f xml:space="preserve">
SUBSTITUTE(SUBSTITUTE(SUBSTITUTE(SUBSTITUTE(SUBSTITUTE(SUBSTITUTE(SUBSTITUTE(SUBSTITUTE(Table_Styles[[#This Row],[Config]],
" {","{"),
"{ ","{"),
" }","}"),
"} ","}"),
" ,",","),
", ",","),
" :",":"),
": ",":")</f>
        <v/>
      </c>
    </row>
    <row r="138" spans="2:85" ht="21" customHeight="1">
      <c r="B138" s="91" t="s">
        <v>669</v>
      </c>
      <c r="C138" s="17" t="s">
        <v>744</v>
      </c>
      <c r="D138" s="15"/>
      <c r="E138" s="15"/>
      <c r="F138" s="15" t="str">
        <f>IF(Table_Styles[[#This Row],[Font Family]]&lt;&gt;"",Table_Styles[[#This Row],[Font Family]],IF(Table_Styles[[#This Row],[Font Family Default]]&lt;&gt;"",Table_Styles[[#This Row],[Font Family Default]],""))</f>
        <v/>
      </c>
      <c r="G138" s="15"/>
      <c r="H138" s="15"/>
      <c r="I138" s="15" t="str">
        <f>IF(Table_Styles[[#This Row],[Font Size]]&lt;&gt;"",Table_Styles[[#This Row],[Font Size]],IF(Table_Styles[[#This Row],[Font Size Default]]&lt;&gt;"",Table_Styles[[#This Row],[Font Size Default]],""))</f>
        <v/>
      </c>
      <c r="J138" s="15"/>
      <c r="K138" s="15"/>
      <c r="L138" s="15" t="str">
        <f>IF(Table_Styles[[#This Row],[Font Weight]]&lt;&gt;"",Table_Styles[[#This Row],[Font Weight]],IF(Table_Styles[[#This Row],[Font Weight Default]]&lt;&gt;"",Table_Styles[[#This Row],[Font Weight Default]],""))</f>
        <v/>
      </c>
      <c r="M138" s="15"/>
      <c r="N138" s="15"/>
      <c r="O138" s="15" t="str">
        <f>IF(Table_Styles[[#This Row],[Colour]]&lt;&gt;"",Table_Styles[[#This Row],[Colour]],IF(Table_Styles[[#This Row],[Colour Default]]&lt;&gt;"",Table_Styles[[#This Row],[Colour Default]],""))</f>
        <v/>
      </c>
      <c r="P138" s="15"/>
      <c r="Q138" s="15"/>
      <c r="R138" s="15" t="str">
        <f>IF(Table_Styles[[#This Row],[Background]]&lt;&gt;"",Table_Styles[[#This Row],[Background]],IF(Table_Styles[[#This Row],[Background Default]]&lt;&gt;"",Table_Styles[[#This Row],[Background Default]],""))</f>
        <v/>
      </c>
      <c r="S138" s="15"/>
      <c r="T138" s="15"/>
      <c r="U138" s="15" t="str">
        <f>IF(Table_Styles[[#This Row],[Border]]&lt;&gt;"",Table_Styles[[#This Row],[Border]],IF(Table_Styles[[#This Row],[Border Default]]&lt;&gt;"",Table_Styles[[#This Row],[Border Default]],""))</f>
        <v/>
      </c>
      <c r="V138" s="15"/>
      <c r="W138" s="15"/>
      <c r="X138" s="15" t="str">
        <f>IF(Table_Styles[[#This Row],[Border Radius]]&lt;&gt;"",Table_Styles[[#This Row],[Border Radius]],IF(Table_Styles[[#This Row],[Border Radius Default]]&lt;&gt;"",Table_Styles[[#This Row],[Border Radius Default]],""))</f>
        <v/>
      </c>
      <c r="Y138" s="15"/>
      <c r="Z138" s="15"/>
      <c r="AA138" s="15" t="str">
        <f>IF(Table_Styles[[#This Row],[MT]]&lt;&gt;"",Table_Styles[[#This Row],[MT]],IF(Table_Styles[[#This Row],[MT Default]]&lt;&gt;"",Table_Styles[[#This Row],[MT Default]],""))</f>
        <v/>
      </c>
      <c r="AB138" s="15"/>
      <c r="AC138" s="15"/>
      <c r="AD138" s="15" t="str">
        <f>IF(Table_Styles[[#This Row],[MR]]&lt;&gt;"",Table_Styles[[#This Row],[MR]],IF(Table_Styles[[#This Row],[MR Default]]&lt;&gt;"",Table_Styles[[#This Row],[MR Default]],""))</f>
        <v/>
      </c>
      <c r="AE138" s="15"/>
      <c r="AF138" s="15"/>
      <c r="AG138" s="15" t="str">
        <f>IF(Table_Styles[[#This Row],[MB]]&lt;&gt;"",Table_Styles[[#This Row],[MB]],IF(Table_Styles[[#This Row],[MB Default]]&lt;&gt;"",Table_Styles[[#This Row],[MB Default]],""))</f>
        <v/>
      </c>
      <c r="AH138" s="15"/>
      <c r="AI138" s="15"/>
      <c r="AJ138" s="15" t="str">
        <f>IF(Table_Styles[[#This Row],[ML]]&lt;&gt;"",Table_Styles[[#This Row],[ML]],IF(Table_Styles[[#This Row],[ML Default]]&lt;&gt;"",Table_Styles[[#This Row],[ML Default]],""))</f>
        <v/>
      </c>
      <c r="AK138" s="15"/>
      <c r="AL138" s="15"/>
      <c r="AM138" s="15" t="str">
        <f>IF(Table_Styles[[#This Row],[PT]]&lt;&gt;"",Table_Styles[[#This Row],[PT]],IF(Table_Styles[[#This Row],[PT Default]]&lt;&gt;"",Table_Styles[[#This Row],[PT Default]],""))</f>
        <v/>
      </c>
      <c r="AN138" s="15"/>
      <c r="AO138" s="15"/>
      <c r="AP138" s="15" t="str">
        <f>IF(Table_Styles[[#This Row],[PR]]&lt;&gt;"",Table_Styles[[#This Row],[PR]],IF(Table_Styles[[#This Row],[PR Default]]&lt;&gt;"",Table_Styles[[#This Row],[PR Default]],""))</f>
        <v/>
      </c>
      <c r="AQ138" s="15"/>
      <c r="AR138" s="15"/>
      <c r="AS138" s="15" t="str">
        <f>IF(Table_Styles[[#This Row],[PB]]&lt;&gt;"",Table_Styles[[#This Row],[PB]],IF(Table_Styles[[#This Row],[PB Default]]&lt;&gt;"",Table_Styles[[#This Row],[PB Default]],""))</f>
        <v/>
      </c>
      <c r="AT138" s="15"/>
      <c r="AU138" s="15"/>
      <c r="AV138" s="15" t="str">
        <f>IF(Table_Styles[[#This Row],[PL]]&lt;&gt;"",Table_Styles[[#This Row],[PL]],IF(Table_Styles[[#This Row],[PL Default]]&lt;&gt;"",Table_Styles[[#This Row],[PL Default]],""))</f>
        <v/>
      </c>
      <c r="AW138" s="15"/>
      <c r="AX138" s="15"/>
      <c r="AY138" s="15" t="str">
        <f>IF(Table_Styles[[#This Row],[BT]]&lt;&gt;"",Table_Styles[[#This Row],[BT]],IF(Table_Styles[[#This Row],[BT Default]]&lt;&gt;"",Table_Styles[[#This Row],[BT Default]],""))</f>
        <v/>
      </c>
      <c r="AZ138" s="15"/>
      <c r="BA138" s="15"/>
      <c r="BB138" s="15" t="str">
        <f>IF(Table_Styles[[#This Row],[BR]]&lt;&gt;"",Table_Styles[[#This Row],[BR]],IF(Table_Styles[[#This Row],[BR Default]]&lt;&gt;"",Table_Styles[[#This Row],[BR Default]],""))</f>
        <v/>
      </c>
      <c r="BC138" s="15"/>
      <c r="BD138" s="15"/>
      <c r="BE138" s="15" t="str">
        <f>IF(Table_Styles[[#This Row],[BB]]&lt;&gt;"",Table_Styles[[#This Row],[BB]],IF(Table_Styles[[#This Row],[BB Default]]&lt;&gt;"",Table_Styles[[#This Row],[BB Default]],""))</f>
        <v/>
      </c>
      <c r="BF138" s="15"/>
      <c r="BG138" s="15"/>
      <c r="BH138" s="15" t="str">
        <f>IF(Table_Styles[[#This Row],[BL]]&lt;&gt;"",Table_Styles[[#This Row],[BL]],IF(Table_Styles[[#This Row],[BL Default]]&lt;&gt;"",Table_Styles[[#This Row],[BL Default]],""))</f>
        <v/>
      </c>
      <c r="BI138" s="15"/>
      <c r="BJ138" s="34"/>
      <c r="BK138" s="15" t="str">
        <f>IF(Table_Styles[[#This Row],[Width]]&lt;&gt;"",Table_Styles[[#This Row],[Width]],IF(Table_Styles[[#This Row],[Width Default]]&lt;&gt;"",Table_Styles[[#This Row],[Width Default]],""))</f>
        <v/>
      </c>
      <c r="BL138" s="15"/>
      <c r="BM138" s="15"/>
      <c r="BN138" s="15" t="str">
        <f>IF(Table_Styles[[#This Row],[Height]]&lt;&gt;"",Table_Styles[[#This Row],[Height]],IF(Table_Styles[[#This Row],[Height Default]]&lt;&gt;"",Table_Styles[[#This Row],[Height Default]],""))</f>
        <v/>
      </c>
      <c r="BO138" s="15"/>
      <c r="BP138" s="15"/>
      <c r="BQ138" s="15" t="str">
        <f>IF(Table_Styles[[#This Row],[Top]]&lt;&gt;"",Table_Styles[[#This Row],[Top]],IF(Table_Styles[[#This Row],[Top Default]]&lt;&gt;"",Table_Styles[[#This Row],[Top Default]],""))</f>
        <v/>
      </c>
      <c r="BR138" s="15"/>
      <c r="BS138" s="15"/>
      <c r="BT138" s="15" t="str">
        <f>IF(Table_Styles[[#This Row],[Right]]&lt;&gt;"",Table_Styles[[#This Row],[Right]],IF(Table_Styles[[#This Row],[Right Default]]&lt;&gt;"",Table_Styles[[#This Row],[Right Default]],""))</f>
        <v/>
      </c>
      <c r="BU138" s="15"/>
      <c r="BV138" s="15"/>
      <c r="BW138" s="15" t="str">
        <f>IF(Table_Styles[[#This Row],[Bottom]]&lt;&gt;"",Table_Styles[[#This Row],[Bottom]],IF(Table_Styles[[#This Row],[Bottom Default]]&lt;&gt;"",Table_Styles[[#This Row],[Bottom Default]],""))</f>
        <v/>
      </c>
      <c r="BX138" s="15"/>
      <c r="BY138" s="15"/>
      <c r="BZ138" s="15" t="str">
        <f>IF(Table_Styles[[#This Row],[Left]]&lt;&gt;"",Table_Styles[[#This Row],[Left]],IF(Table_Styles[[#This Row],[Left Default]]&lt;&gt;"",Table_Styles[[#This Row],[Left Default]],""))</f>
        <v/>
      </c>
      <c r="CA138" s="15"/>
      <c r="CB138" s="17" t="str">
        <f>IF(AND(Table_Styles[[#This Row],[Selector]]&lt;&gt;"",Table_Styles[[#This Row],[Font Family Used]]&lt;&gt;"",Table_Styles[[#This Row],[Font Weight Used]]&lt;&gt;""),Table_Styles[[#This Row],[Font Family Used]]&amp;" "&amp;Table_Styles[[#This Row],[Font Weight Used]],"")</f>
        <v/>
      </c>
      <c r="CC138" s="17" t="str">
        <f ca="1">IF(AND(Table_Styles[[#This Row],[Selector]],COUNTIF(OFFSET(CC:CC,0,0,ROW()-1,1),"="&amp;Table_Styles[[#This Row],[Font]])=0),Table_Styles[[#This Row],[Font]],"")</f>
        <v/>
      </c>
      <c r="CD138" s="17" t="str">
        <f ca="1">IF(Table_Styles[[#This Row],[Unique Font]]&lt;&gt;"",
"{""fontFamily"":"""&amp;Table_Styles[[#This Row],[Font Family Used]]&amp;""",""fontWeight"":"&amp;Table_Styles[[#This Row],[Font Weight Used]]&amp;"}","")</f>
        <v/>
      </c>
      <c r="CE13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7" t="str">
        <f>IF(AND(Table_Styles[[#This Row],[Selector]]&lt;&gt;"", Table_Styles[[#This Row],[Config Properties]]&lt;&gt;""),
Table_Styles[[#This Row],[Selector]]&amp;" { "&amp;Table_Styles[[#This Row],[Config Properties]]&amp;" }","")</f>
        <v/>
      </c>
      <c r="CG138" s="17" t="str">
        <f xml:space="preserve">
SUBSTITUTE(SUBSTITUTE(SUBSTITUTE(SUBSTITUTE(SUBSTITUTE(SUBSTITUTE(SUBSTITUTE(SUBSTITUTE(Table_Styles[[#This Row],[Config]],
" {","{"),
"{ ","{"),
" }","}"),
"} ","}"),
" ,",","),
", ",","),
" :",":"),
": ",":")</f>
        <v/>
      </c>
    </row>
    <row r="139" spans="2:85" ht="21" customHeight="1">
      <c r="B139" s="91" t="s">
        <v>671</v>
      </c>
      <c r="C139" s="17" t="s">
        <v>745</v>
      </c>
      <c r="D139" s="15"/>
      <c r="E139" s="15"/>
      <c r="F139" s="15" t="str">
        <f>IF(Table_Styles[[#This Row],[Font Family]]&lt;&gt;"",Table_Styles[[#This Row],[Font Family]],IF(Table_Styles[[#This Row],[Font Family Default]]&lt;&gt;"",Table_Styles[[#This Row],[Font Family Default]],""))</f>
        <v/>
      </c>
      <c r="G139" s="15"/>
      <c r="H139" s="15"/>
      <c r="I139" s="15" t="str">
        <f>IF(Table_Styles[[#This Row],[Font Size]]&lt;&gt;"",Table_Styles[[#This Row],[Font Size]],IF(Table_Styles[[#This Row],[Font Size Default]]&lt;&gt;"",Table_Styles[[#This Row],[Font Size Default]],""))</f>
        <v/>
      </c>
      <c r="J139" s="15"/>
      <c r="K139" s="15"/>
      <c r="L139" s="15" t="str">
        <f>IF(Table_Styles[[#This Row],[Font Weight]]&lt;&gt;"",Table_Styles[[#This Row],[Font Weight]],IF(Table_Styles[[#This Row],[Font Weight Default]]&lt;&gt;"",Table_Styles[[#This Row],[Font Weight Default]],""))</f>
        <v/>
      </c>
      <c r="M139" s="15"/>
      <c r="N139" s="15"/>
      <c r="O139" s="15" t="str">
        <f>IF(Table_Styles[[#This Row],[Colour]]&lt;&gt;"",Table_Styles[[#This Row],[Colour]],IF(Table_Styles[[#This Row],[Colour Default]]&lt;&gt;"",Table_Styles[[#This Row],[Colour Default]],""))</f>
        <v/>
      </c>
      <c r="P139" s="15"/>
      <c r="Q139" s="15"/>
      <c r="R139" s="15" t="str">
        <f>IF(Table_Styles[[#This Row],[Background]]&lt;&gt;"",Table_Styles[[#This Row],[Background]],IF(Table_Styles[[#This Row],[Background Default]]&lt;&gt;"",Table_Styles[[#This Row],[Background Default]],""))</f>
        <v/>
      </c>
      <c r="S139" s="15"/>
      <c r="T139" s="15"/>
      <c r="U139" s="15" t="str">
        <f>IF(Table_Styles[[#This Row],[Border]]&lt;&gt;"",Table_Styles[[#This Row],[Border]],IF(Table_Styles[[#This Row],[Border Default]]&lt;&gt;"",Table_Styles[[#This Row],[Border Default]],""))</f>
        <v/>
      </c>
      <c r="V139" s="15"/>
      <c r="W139" s="15"/>
      <c r="X139" s="15" t="str">
        <f>IF(Table_Styles[[#This Row],[Border Radius]]&lt;&gt;"",Table_Styles[[#This Row],[Border Radius]],IF(Table_Styles[[#This Row],[Border Radius Default]]&lt;&gt;"",Table_Styles[[#This Row],[Border Radius Default]],""))</f>
        <v/>
      </c>
      <c r="Y139" s="15"/>
      <c r="Z139" s="15"/>
      <c r="AA139" s="15" t="str">
        <f>IF(Table_Styles[[#This Row],[MT]]&lt;&gt;"",Table_Styles[[#This Row],[MT]],IF(Table_Styles[[#This Row],[MT Default]]&lt;&gt;"",Table_Styles[[#This Row],[MT Default]],""))</f>
        <v/>
      </c>
      <c r="AB139" s="15"/>
      <c r="AC139" s="15"/>
      <c r="AD139" s="15" t="str">
        <f>IF(Table_Styles[[#This Row],[MR]]&lt;&gt;"",Table_Styles[[#This Row],[MR]],IF(Table_Styles[[#This Row],[MR Default]]&lt;&gt;"",Table_Styles[[#This Row],[MR Default]],""))</f>
        <v/>
      </c>
      <c r="AE139" s="15"/>
      <c r="AF139" s="15"/>
      <c r="AG139" s="15" t="str">
        <f>IF(Table_Styles[[#This Row],[MB]]&lt;&gt;"",Table_Styles[[#This Row],[MB]],IF(Table_Styles[[#This Row],[MB Default]]&lt;&gt;"",Table_Styles[[#This Row],[MB Default]],""))</f>
        <v/>
      </c>
      <c r="AH139" s="15"/>
      <c r="AI139" s="15"/>
      <c r="AJ139" s="15" t="str">
        <f>IF(Table_Styles[[#This Row],[ML]]&lt;&gt;"",Table_Styles[[#This Row],[ML]],IF(Table_Styles[[#This Row],[ML Default]]&lt;&gt;"",Table_Styles[[#This Row],[ML Default]],""))</f>
        <v/>
      </c>
      <c r="AK139" s="15"/>
      <c r="AL139" s="15"/>
      <c r="AM139" s="15" t="str">
        <f>IF(Table_Styles[[#This Row],[PT]]&lt;&gt;"",Table_Styles[[#This Row],[PT]],IF(Table_Styles[[#This Row],[PT Default]]&lt;&gt;"",Table_Styles[[#This Row],[PT Default]],""))</f>
        <v/>
      </c>
      <c r="AN139" s="15"/>
      <c r="AO139" s="15"/>
      <c r="AP139" s="15" t="str">
        <f>IF(Table_Styles[[#This Row],[PR]]&lt;&gt;"",Table_Styles[[#This Row],[PR]],IF(Table_Styles[[#This Row],[PR Default]]&lt;&gt;"",Table_Styles[[#This Row],[PR Default]],""))</f>
        <v/>
      </c>
      <c r="AQ139" s="15"/>
      <c r="AR139" s="15"/>
      <c r="AS139" s="15" t="str">
        <f>IF(Table_Styles[[#This Row],[PB]]&lt;&gt;"",Table_Styles[[#This Row],[PB]],IF(Table_Styles[[#This Row],[PB Default]]&lt;&gt;"",Table_Styles[[#This Row],[PB Default]],""))</f>
        <v/>
      </c>
      <c r="AT139" s="15"/>
      <c r="AU139" s="15"/>
      <c r="AV139" s="15" t="str">
        <f>IF(Table_Styles[[#This Row],[PL]]&lt;&gt;"",Table_Styles[[#This Row],[PL]],IF(Table_Styles[[#This Row],[PL Default]]&lt;&gt;"",Table_Styles[[#This Row],[PL Default]],""))</f>
        <v/>
      </c>
      <c r="AW139" s="15"/>
      <c r="AX139" s="15"/>
      <c r="AY139" s="15" t="str">
        <f>IF(Table_Styles[[#This Row],[BT]]&lt;&gt;"",Table_Styles[[#This Row],[BT]],IF(Table_Styles[[#This Row],[BT Default]]&lt;&gt;"",Table_Styles[[#This Row],[BT Default]],""))</f>
        <v/>
      </c>
      <c r="AZ139" s="15"/>
      <c r="BA139" s="15"/>
      <c r="BB139" s="15" t="str">
        <f>IF(Table_Styles[[#This Row],[BR]]&lt;&gt;"",Table_Styles[[#This Row],[BR]],IF(Table_Styles[[#This Row],[BR Default]]&lt;&gt;"",Table_Styles[[#This Row],[BR Default]],""))</f>
        <v/>
      </c>
      <c r="BC139" s="15"/>
      <c r="BD139" s="15"/>
      <c r="BE139" s="15" t="str">
        <f>IF(Table_Styles[[#This Row],[BB]]&lt;&gt;"",Table_Styles[[#This Row],[BB]],IF(Table_Styles[[#This Row],[BB Default]]&lt;&gt;"",Table_Styles[[#This Row],[BB Default]],""))</f>
        <v/>
      </c>
      <c r="BF139" s="15"/>
      <c r="BG139" s="15"/>
      <c r="BH139" s="15" t="str">
        <f>IF(Table_Styles[[#This Row],[BL]]&lt;&gt;"",Table_Styles[[#This Row],[BL]],IF(Table_Styles[[#This Row],[BL Default]]&lt;&gt;"",Table_Styles[[#This Row],[BL Default]],""))</f>
        <v/>
      </c>
      <c r="BI139" s="15"/>
      <c r="BJ139" s="34"/>
      <c r="BK139" s="15" t="str">
        <f>IF(Table_Styles[[#This Row],[Width]]&lt;&gt;"",Table_Styles[[#This Row],[Width]],IF(Table_Styles[[#This Row],[Width Default]]&lt;&gt;"",Table_Styles[[#This Row],[Width Default]],""))</f>
        <v/>
      </c>
      <c r="BL139" s="15"/>
      <c r="BM139" s="15"/>
      <c r="BN139" s="15" t="str">
        <f>IF(Table_Styles[[#This Row],[Height]]&lt;&gt;"",Table_Styles[[#This Row],[Height]],IF(Table_Styles[[#This Row],[Height Default]]&lt;&gt;"",Table_Styles[[#This Row],[Height Default]],""))</f>
        <v/>
      </c>
      <c r="BO139" s="15"/>
      <c r="BP139" s="15"/>
      <c r="BQ139" s="15" t="str">
        <f>IF(Table_Styles[[#This Row],[Top]]&lt;&gt;"",Table_Styles[[#This Row],[Top]],IF(Table_Styles[[#This Row],[Top Default]]&lt;&gt;"",Table_Styles[[#This Row],[Top Default]],""))</f>
        <v/>
      </c>
      <c r="BR139" s="15"/>
      <c r="BS139" s="15"/>
      <c r="BT139" s="15" t="str">
        <f>IF(Table_Styles[[#This Row],[Right]]&lt;&gt;"",Table_Styles[[#This Row],[Right]],IF(Table_Styles[[#This Row],[Right Default]]&lt;&gt;"",Table_Styles[[#This Row],[Right Default]],""))</f>
        <v/>
      </c>
      <c r="BU139" s="15"/>
      <c r="BV139" s="15"/>
      <c r="BW139" s="15" t="str">
        <f>IF(Table_Styles[[#This Row],[Bottom]]&lt;&gt;"",Table_Styles[[#This Row],[Bottom]],IF(Table_Styles[[#This Row],[Bottom Default]]&lt;&gt;"",Table_Styles[[#This Row],[Bottom Default]],""))</f>
        <v/>
      </c>
      <c r="BX139" s="15"/>
      <c r="BY139" s="15"/>
      <c r="BZ139" s="15" t="str">
        <f>IF(Table_Styles[[#This Row],[Left]]&lt;&gt;"",Table_Styles[[#This Row],[Left]],IF(Table_Styles[[#This Row],[Left Default]]&lt;&gt;"",Table_Styles[[#This Row],[Left Default]],""))</f>
        <v/>
      </c>
      <c r="CA139" s="15"/>
      <c r="CB139" s="17" t="str">
        <f>IF(AND(Table_Styles[[#This Row],[Selector]]&lt;&gt;"",Table_Styles[[#This Row],[Font Family Used]]&lt;&gt;"",Table_Styles[[#This Row],[Font Weight Used]]&lt;&gt;""),Table_Styles[[#This Row],[Font Family Used]]&amp;" "&amp;Table_Styles[[#This Row],[Font Weight Used]],"")</f>
        <v/>
      </c>
      <c r="CC139" s="17" t="str">
        <f ca="1">IF(AND(Table_Styles[[#This Row],[Selector]],COUNTIF(OFFSET(CC:CC,0,0,ROW()-1,1),"="&amp;Table_Styles[[#This Row],[Font]])=0),Table_Styles[[#This Row],[Font]],"")</f>
        <v/>
      </c>
      <c r="CD139" s="17" t="str">
        <f ca="1">IF(Table_Styles[[#This Row],[Unique Font]]&lt;&gt;"",
"{""fontFamily"":"""&amp;Table_Styles[[#This Row],[Font Family Used]]&amp;""",""fontWeight"":"&amp;Table_Styles[[#This Row],[Font Weight Used]]&amp;"}","")</f>
        <v/>
      </c>
      <c r="CE13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7" t="str">
        <f>IF(AND(Table_Styles[[#This Row],[Selector]]&lt;&gt;"", Table_Styles[[#This Row],[Config Properties]]&lt;&gt;""),
Table_Styles[[#This Row],[Selector]]&amp;" { "&amp;Table_Styles[[#This Row],[Config Properties]]&amp;" }","")</f>
        <v/>
      </c>
      <c r="CG139" s="17" t="str">
        <f xml:space="preserve">
SUBSTITUTE(SUBSTITUTE(SUBSTITUTE(SUBSTITUTE(SUBSTITUTE(SUBSTITUTE(SUBSTITUTE(SUBSTITUTE(Table_Styles[[#This Row],[Config]],
" {","{"),
"{ ","{"),
" }","}"),
"} ","}"),
" ,",","),
", ",","),
" :",":"),
": ",":")</f>
        <v/>
      </c>
    </row>
    <row r="140" spans="2:85" ht="21" customHeight="1">
      <c r="B140" s="91" t="s">
        <v>673</v>
      </c>
      <c r="C140" s="17" t="s">
        <v>746</v>
      </c>
      <c r="D140" s="15"/>
      <c r="E140" s="15"/>
      <c r="F140" s="15" t="str">
        <f>IF(Table_Styles[[#This Row],[Font Family]]&lt;&gt;"",Table_Styles[[#This Row],[Font Family]],IF(Table_Styles[[#This Row],[Font Family Default]]&lt;&gt;"",Table_Styles[[#This Row],[Font Family Default]],""))</f>
        <v/>
      </c>
      <c r="G140" s="15"/>
      <c r="H140" s="15"/>
      <c r="I140" s="15" t="str">
        <f>IF(Table_Styles[[#This Row],[Font Size]]&lt;&gt;"",Table_Styles[[#This Row],[Font Size]],IF(Table_Styles[[#This Row],[Font Size Default]]&lt;&gt;"",Table_Styles[[#This Row],[Font Size Default]],""))</f>
        <v/>
      </c>
      <c r="J140" s="15"/>
      <c r="K140" s="15"/>
      <c r="L140" s="15" t="str">
        <f>IF(Table_Styles[[#This Row],[Font Weight]]&lt;&gt;"",Table_Styles[[#This Row],[Font Weight]],IF(Table_Styles[[#This Row],[Font Weight Default]]&lt;&gt;"",Table_Styles[[#This Row],[Font Weight Default]],""))</f>
        <v/>
      </c>
      <c r="M140" s="15"/>
      <c r="N140" s="15"/>
      <c r="O140" s="15" t="str">
        <f>IF(Table_Styles[[#This Row],[Colour]]&lt;&gt;"",Table_Styles[[#This Row],[Colour]],IF(Table_Styles[[#This Row],[Colour Default]]&lt;&gt;"",Table_Styles[[#This Row],[Colour Default]],""))</f>
        <v/>
      </c>
      <c r="P140" s="15"/>
      <c r="Q140" s="15"/>
      <c r="R140" s="15" t="str">
        <f>IF(Table_Styles[[#This Row],[Background]]&lt;&gt;"",Table_Styles[[#This Row],[Background]],IF(Table_Styles[[#This Row],[Background Default]]&lt;&gt;"",Table_Styles[[#This Row],[Background Default]],""))</f>
        <v/>
      </c>
      <c r="S140" s="15"/>
      <c r="T140" s="15"/>
      <c r="U140" s="15" t="str">
        <f>IF(Table_Styles[[#This Row],[Border]]&lt;&gt;"",Table_Styles[[#This Row],[Border]],IF(Table_Styles[[#This Row],[Border Default]]&lt;&gt;"",Table_Styles[[#This Row],[Border Default]],""))</f>
        <v/>
      </c>
      <c r="V140" s="15"/>
      <c r="W140" s="15"/>
      <c r="X140" s="15" t="str">
        <f>IF(Table_Styles[[#This Row],[Border Radius]]&lt;&gt;"",Table_Styles[[#This Row],[Border Radius]],IF(Table_Styles[[#This Row],[Border Radius Default]]&lt;&gt;"",Table_Styles[[#This Row],[Border Radius Default]],""))</f>
        <v/>
      </c>
      <c r="Y140" s="15"/>
      <c r="Z140" s="15"/>
      <c r="AA140" s="15" t="str">
        <f>IF(Table_Styles[[#This Row],[MT]]&lt;&gt;"",Table_Styles[[#This Row],[MT]],IF(Table_Styles[[#This Row],[MT Default]]&lt;&gt;"",Table_Styles[[#This Row],[MT Default]],""))</f>
        <v/>
      </c>
      <c r="AB140" s="15"/>
      <c r="AC140" s="15"/>
      <c r="AD140" s="15" t="str">
        <f>IF(Table_Styles[[#This Row],[MR]]&lt;&gt;"",Table_Styles[[#This Row],[MR]],IF(Table_Styles[[#This Row],[MR Default]]&lt;&gt;"",Table_Styles[[#This Row],[MR Default]],""))</f>
        <v/>
      </c>
      <c r="AE140" s="15"/>
      <c r="AF140" s="15"/>
      <c r="AG140" s="15" t="str">
        <f>IF(Table_Styles[[#This Row],[MB]]&lt;&gt;"",Table_Styles[[#This Row],[MB]],IF(Table_Styles[[#This Row],[MB Default]]&lt;&gt;"",Table_Styles[[#This Row],[MB Default]],""))</f>
        <v/>
      </c>
      <c r="AH140" s="15"/>
      <c r="AI140" s="15"/>
      <c r="AJ140" s="15" t="str">
        <f>IF(Table_Styles[[#This Row],[ML]]&lt;&gt;"",Table_Styles[[#This Row],[ML]],IF(Table_Styles[[#This Row],[ML Default]]&lt;&gt;"",Table_Styles[[#This Row],[ML Default]],""))</f>
        <v/>
      </c>
      <c r="AK140" s="15"/>
      <c r="AL140" s="15"/>
      <c r="AM140" s="15" t="str">
        <f>IF(Table_Styles[[#This Row],[PT]]&lt;&gt;"",Table_Styles[[#This Row],[PT]],IF(Table_Styles[[#This Row],[PT Default]]&lt;&gt;"",Table_Styles[[#This Row],[PT Default]],""))</f>
        <v/>
      </c>
      <c r="AN140" s="15"/>
      <c r="AO140" s="15"/>
      <c r="AP140" s="15" t="str">
        <f>IF(Table_Styles[[#This Row],[PR]]&lt;&gt;"",Table_Styles[[#This Row],[PR]],IF(Table_Styles[[#This Row],[PR Default]]&lt;&gt;"",Table_Styles[[#This Row],[PR Default]],""))</f>
        <v/>
      </c>
      <c r="AQ140" s="15"/>
      <c r="AR140" s="15"/>
      <c r="AS140" s="15" t="str">
        <f>IF(Table_Styles[[#This Row],[PB]]&lt;&gt;"",Table_Styles[[#This Row],[PB]],IF(Table_Styles[[#This Row],[PB Default]]&lt;&gt;"",Table_Styles[[#This Row],[PB Default]],""))</f>
        <v/>
      </c>
      <c r="AT140" s="15"/>
      <c r="AU140" s="15"/>
      <c r="AV140" s="15" t="str">
        <f>IF(Table_Styles[[#This Row],[PL]]&lt;&gt;"",Table_Styles[[#This Row],[PL]],IF(Table_Styles[[#This Row],[PL Default]]&lt;&gt;"",Table_Styles[[#This Row],[PL Default]],""))</f>
        <v/>
      </c>
      <c r="AW140" s="15"/>
      <c r="AX140" s="15"/>
      <c r="AY140" s="15" t="str">
        <f>IF(Table_Styles[[#This Row],[BT]]&lt;&gt;"",Table_Styles[[#This Row],[BT]],IF(Table_Styles[[#This Row],[BT Default]]&lt;&gt;"",Table_Styles[[#This Row],[BT Default]],""))</f>
        <v/>
      </c>
      <c r="AZ140" s="15"/>
      <c r="BA140" s="15"/>
      <c r="BB140" s="15" t="str">
        <f>IF(Table_Styles[[#This Row],[BR]]&lt;&gt;"",Table_Styles[[#This Row],[BR]],IF(Table_Styles[[#This Row],[BR Default]]&lt;&gt;"",Table_Styles[[#This Row],[BR Default]],""))</f>
        <v/>
      </c>
      <c r="BC140" s="15"/>
      <c r="BD140" s="15"/>
      <c r="BE140" s="15" t="str">
        <f>IF(Table_Styles[[#This Row],[BB]]&lt;&gt;"",Table_Styles[[#This Row],[BB]],IF(Table_Styles[[#This Row],[BB Default]]&lt;&gt;"",Table_Styles[[#This Row],[BB Default]],""))</f>
        <v/>
      </c>
      <c r="BF140" s="15"/>
      <c r="BG140" s="15"/>
      <c r="BH140" s="15" t="str">
        <f>IF(Table_Styles[[#This Row],[BL]]&lt;&gt;"",Table_Styles[[#This Row],[BL]],IF(Table_Styles[[#This Row],[BL Default]]&lt;&gt;"",Table_Styles[[#This Row],[BL Default]],""))</f>
        <v/>
      </c>
      <c r="BI140" s="15"/>
      <c r="BJ140" s="34"/>
      <c r="BK140" s="15" t="str">
        <f>IF(Table_Styles[[#This Row],[Width]]&lt;&gt;"",Table_Styles[[#This Row],[Width]],IF(Table_Styles[[#This Row],[Width Default]]&lt;&gt;"",Table_Styles[[#This Row],[Width Default]],""))</f>
        <v/>
      </c>
      <c r="BL140" s="15"/>
      <c r="BM140" s="15"/>
      <c r="BN140" s="15" t="str">
        <f>IF(Table_Styles[[#This Row],[Height]]&lt;&gt;"",Table_Styles[[#This Row],[Height]],IF(Table_Styles[[#This Row],[Height Default]]&lt;&gt;"",Table_Styles[[#This Row],[Height Default]],""))</f>
        <v/>
      </c>
      <c r="BO140" s="15"/>
      <c r="BP140" s="15"/>
      <c r="BQ140" s="15" t="str">
        <f>IF(Table_Styles[[#This Row],[Top]]&lt;&gt;"",Table_Styles[[#This Row],[Top]],IF(Table_Styles[[#This Row],[Top Default]]&lt;&gt;"",Table_Styles[[#This Row],[Top Default]],""))</f>
        <v/>
      </c>
      <c r="BR140" s="15"/>
      <c r="BS140" s="15"/>
      <c r="BT140" s="15" t="str">
        <f>IF(Table_Styles[[#This Row],[Right]]&lt;&gt;"",Table_Styles[[#This Row],[Right]],IF(Table_Styles[[#This Row],[Right Default]]&lt;&gt;"",Table_Styles[[#This Row],[Right Default]],""))</f>
        <v/>
      </c>
      <c r="BU140" s="15"/>
      <c r="BV140" s="15"/>
      <c r="BW140" s="15" t="str">
        <f>IF(Table_Styles[[#This Row],[Bottom]]&lt;&gt;"",Table_Styles[[#This Row],[Bottom]],IF(Table_Styles[[#This Row],[Bottom Default]]&lt;&gt;"",Table_Styles[[#This Row],[Bottom Default]],""))</f>
        <v/>
      </c>
      <c r="BX140" s="15"/>
      <c r="BY140" s="15"/>
      <c r="BZ140" s="15" t="str">
        <f>IF(Table_Styles[[#This Row],[Left]]&lt;&gt;"",Table_Styles[[#This Row],[Left]],IF(Table_Styles[[#This Row],[Left Default]]&lt;&gt;"",Table_Styles[[#This Row],[Left Default]],""))</f>
        <v/>
      </c>
      <c r="CA140" s="15"/>
      <c r="CB140" s="17" t="str">
        <f>IF(AND(Table_Styles[[#This Row],[Selector]]&lt;&gt;"",Table_Styles[[#This Row],[Font Family Used]]&lt;&gt;"",Table_Styles[[#This Row],[Font Weight Used]]&lt;&gt;""),Table_Styles[[#This Row],[Font Family Used]]&amp;" "&amp;Table_Styles[[#This Row],[Font Weight Used]],"")</f>
        <v/>
      </c>
      <c r="CC140" s="17" t="str">
        <f ca="1">IF(AND(Table_Styles[[#This Row],[Selector]],COUNTIF(OFFSET(CC:CC,0,0,ROW()-1,1),"="&amp;Table_Styles[[#This Row],[Font]])=0),Table_Styles[[#This Row],[Font]],"")</f>
        <v/>
      </c>
      <c r="CD140" s="17" t="str">
        <f ca="1">IF(Table_Styles[[#This Row],[Unique Font]]&lt;&gt;"",
"{""fontFamily"":"""&amp;Table_Styles[[#This Row],[Font Family Used]]&amp;""",""fontWeight"":"&amp;Table_Styles[[#This Row],[Font Weight Used]]&amp;"}","")</f>
        <v/>
      </c>
      <c r="CE14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17" t="str">
        <f>IF(AND(Table_Styles[[#This Row],[Selector]]&lt;&gt;"", Table_Styles[[#This Row],[Config Properties]]&lt;&gt;""),
Table_Styles[[#This Row],[Selector]]&amp;" { "&amp;Table_Styles[[#This Row],[Config Properties]]&amp;" }","")</f>
        <v/>
      </c>
      <c r="CG140" s="17" t="str">
        <f xml:space="preserve">
SUBSTITUTE(SUBSTITUTE(SUBSTITUTE(SUBSTITUTE(SUBSTITUTE(SUBSTITUTE(SUBSTITUTE(SUBSTITUTE(Table_Styles[[#This Row],[Config]],
" {","{"),
"{ ","{"),
" }","}"),
"} ","}"),
" ,",","),
", ",","),
" :",":"),
": ",":")</f>
        <v/>
      </c>
    </row>
    <row r="141" spans="2:85" ht="21" customHeight="1">
      <c r="B141" s="91" t="s">
        <v>675</v>
      </c>
      <c r="C141" s="17" t="s">
        <v>747</v>
      </c>
      <c r="D141" s="15"/>
      <c r="E141" s="15"/>
      <c r="F141" s="15" t="str">
        <f>IF(Table_Styles[[#This Row],[Font Family]]&lt;&gt;"",Table_Styles[[#This Row],[Font Family]],IF(Table_Styles[[#This Row],[Font Family Default]]&lt;&gt;"",Table_Styles[[#This Row],[Font Family Default]],""))</f>
        <v/>
      </c>
      <c r="G141" s="15"/>
      <c r="H141" s="15"/>
      <c r="I141" s="15" t="str">
        <f>IF(Table_Styles[[#This Row],[Font Size]]&lt;&gt;"",Table_Styles[[#This Row],[Font Size]],IF(Table_Styles[[#This Row],[Font Size Default]]&lt;&gt;"",Table_Styles[[#This Row],[Font Size Default]],""))</f>
        <v/>
      </c>
      <c r="J141" s="15"/>
      <c r="K141" s="15"/>
      <c r="L141" s="15" t="str">
        <f>IF(Table_Styles[[#This Row],[Font Weight]]&lt;&gt;"",Table_Styles[[#This Row],[Font Weight]],IF(Table_Styles[[#This Row],[Font Weight Default]]&lt;&gt;"",Table_Styles[[#This Row],[Font Weight Default]],""))</f>
        <v/>
      </c>
      <c r="M141" s="15"/>
      <c r="N141" s="15"/>
      <c r="O141" s="15" t="str">
        <f>IF(Table_Styles[[#This Row],[Colour]]&lt;&gt;"",Table_Styles[[#This Row],[Colour]],IF(Table_Styles[[#This Row],[Colour Default]]&lt;&gt;"",Table_Styles[[#This Row],[Colour Default]],""))</f>
        <v/>
      </c>
      <c r="P141" s="15"/>
      <c r="Q141" s="15"/>
      <c r="R141" s="15" t="str">
        <f>IF(Table_Styles[[#This Row],[Background]]&lt;&gt;"",Table_Styles[[#This Row],[Background]],IF(Table_Styles[[#This Row],[Background Default]]&lt;&gt;"",Table_Styles[[#This Row],[Background Default]],""))</f>
        <v/>
      </c>
      <c r="S141" s="15"/>
      <c r="T141" s="15"/>
      <c r="U141" s="15" t="str">
        <f>IF(Table_Styles[[#This Row],[Border]]&lt;&gt;"",Table_Styles[[#This Row],[Border]],IF(Table_Styles[[#This Row],[Border Default]]&lt;&gt;"",Table_Styles[[#This Row],[Border Default]],""))</f>
        <v/>
      </c>
      <c r="V141" s="15"/>
      <c r="W141" s="15"/>
      <c r="X141" s="15" t="str">
        <f>IF(Table_Styles[[#This Row],[Border Radius]]&lt;&gt;"",Table_Styles[[#This Row],[Border Radius]],IF(Table_Styles[[#This Row],[Border Radius Default]]&lt;&gt;"",Table_Styles[[#This Row],[Border Radius Default]],""))</f>
        <v/>
      </c>
      <c r="Y141" s="15"/>
      <c r="Z141" s="15"/>
      <c r="AA141" s="15" t="str">
        <f>IF(Table_Styles[[#This Row],[MT]]&lt;&gt;"",Table_Styles[[#This Row],[MT]],IF(Table_Styles[[#This Row],[MT Default]]&lt;&gt;"",Table_Styles[[#This Row],[MT Default]],""))</f>
        <v/>
      </c>
      <c r="AB141" s="15"/>
      <c r="AC141" s="15"/>
      <c r="AD141" s="15" t="str">
        <f>IF(Table_Styles[[#This Row],[MR]]&lt;&gt;"",Table_Styles[[#This Row],[MR]],IF(Table_Styles[[#This Row],[MR Default]]&lt;&gt;"",Table_Styles[[#This Row],[MR Default]],""))</f>
        <v/>
      </c>
      <c r="AE141" s="15"/>
      <c r="AF141" s="15"/>
      <c r="AG141" s="15" t="str">
        <f>IF(Table_Styles[[#This Row],[MB]]&lt;&gt;"",Table_Styles[[#This Row],[MB]],IF(Table_Styles[[#This Row],[MB Default]]&lt;&gt;"",Table_Styles[[#This Row],[MB Default]],""))</f>
        <v/>
      </c>
      <c r="AH141" s="15"/>
      <c r="AI141" s="15"/>
      <c r="AJ141" s="15" t="str">
        <f>IF(Table_Styles[[#This Row],[ML]]&lt;&gt;"",Table_Styles[[#This Row],[ML]],IF(Table_Styles[[#This Row],[ML Default]]&lt;&gt;"",Table_Styles[[#This Row],[ML Default]],""))</f>
        <v/>
      </c>
      <c r="AK141" s="15"/>
      <c r="AL141" s="15"/>
      <c r="AM141" s="15" t="str">
        <f>IF(Table_Styles[[#This Row],[PT]]&lt;&gt;"",Table_Styles[[#This Row],[PT]],IF(Table_Styles[[#This Row],[PT Default]]&lt;&gt;"",Table_Styles[[#This Row],[PT Default]],""))</f>
        <v/>
      </c>
      <c r="AN141" s="15"/>
      <c r="AO141" s="15"/>
      <c r="AP141" s="15" t="str">
        <f>IF(Table_Styles[[#This Row],[PR]]&lt;&gt;"",Table_Styles[[#This Row],[PR]],IF(Table_Styles[[#This Row],[PR Default]]&lt;&gt;"",Table_Styles[[#This Row],[PR Default]],""))</f>
        <v/>
      </c>
      <c r="AQ141" s="15"/>
      <c r="AR141" s="15"/>
      <c r="AS141" s="15" t="str">
        <f>IF(Table_Styles[[#This Row],[PB]]&lt;&gt;"",Table_Styles[[#This Row],[PB]],IF(Table_Styles[[#This Row],[PB Default]]&lt;&gt;"",Table_Styles[[#This Row],[PB Default]],""))</f>
        <v/>
      </c>
      <c r="AT141" s="15"/>
      <c r="AU141" s="15"/>
      <c r="AV141" s="15" t="str">
        <f>IF(Table_Styles[[#This Row],[PL]]&lt;&gt;"",Table_Styles[[#This Row],[PL]],IF(Table_Styles[[#This Row],[PL Default]]&lt;&gt;"",Table_Styles[[#This Row],[PL Default]],""))</f>
        <v/>
      </c>
      <c r="AW141" s="15"/>
      <c r="AX141" s="15"/>
      <c r="AY141" s="15" t="str">
        <f>IF(Table_Styles[[#This Row],[BT]]&lt;&gt;"",Table_Styles[[#This Row],[BT]],IF(Table_Styles[[#This Row],[BT Default]]&lt;&gt;"",Table_Styles[[#This Row],[BT Default]],""))</f>
        <v/>
      </c>
      <c r="AZ141" s="15"/>
      <c r="BA141" s="15"/>
      <c r="BB141" s="15" t="str">
        <f>IF(Table_Styles[[#This Row],[BR]]&lt;&gt;"",Table_Styles[[#This Row],[BR]],IF(Table_Styles[[#This Row],[BR Default]]&lt;&gt;"",Table_Styles[[#This Row],[BR Default]],""))</f>
        <v/>
      </c>
      <c r="BC141" s="15"/>
      <c r="BD141" s="15"/>
      <c r="BE141" s="15" t="str">
        <f>IF(Table_Styles[[#This Row],[BB]]&lt;&gt;"",Table_Styles[[#This Row],[BB]],IF(Table_Styles[[#This Row],[BB Default]]&lt;&gt;"",Table_Styles[[#This Row],[BB Default]],""))</f>
        <v/>
      </c>
      <c r="BF141" s="15"/>
      <c r="BG141" s="15"/>
      <c r="BH141" s="15" t="str">
        <f>IF(Table_Styles[[#This Row],[BL]]&lt;&gt;"",Table_Styles[[#This Row],[BL]],IF(Table_Styles[[#This Row],[BL Default]]&lt;&gt;"",Table_Styles[[#This Row],[BL Default]],""))</f>
        <v/>
      </c>
      <c r="BI141" s="15"/>
      <c r="BJ141" s="34"/>
      <c r="BK141" s="15" t="str">
        <f>IF(Table_Styles[[#This Row],[Width]]&lt;&gt;"",Table_Styles[[#This Row],[Width]],IF(Table_Styles[[#This Row],[Width Default]]&lt;&gt;"",Table_Styles[[#This Row],[Width Default]],""))</f>
        <v/>
      </c>
      <c r="BL141" s="15"/>
      <c r="BM141" s="15"/>
      <c r="BN141" s="15" t="str">
        <f>IF(Table_Styles[[#This Row],[Height]]&lt;&gt;"",Table_Styles[[#This Row],[Height]],IF(Table_Styles[[#This Row],[Height Default]]&lt;&gt;"",Table_Styles[[#This Row],[Height Default]],""))</f>
        <v/>
      </c>
      <c r="BO141" s="15"/>
      <c r="BP141" s="15"/>
      <c r="BQ141" s="15" t="str">
        <f>IF(Table_Styles[[#This Row],[Top]]&lt;&gt;"",Table_Styles[[#This Row],[Top]],IF(Table_Styles[[#This Row],[Top Default]]&lt;&gt;"",Table_Styles[[#This Row],[Top Default]],""))</f>
        <v/>
      </c>
      <c r="BR141" s="15"/>
      <c r="BS141" s="15"/>
      <c r="BT141" s="15" t="str">
        <f>IF(Table_Styles[[#This Row],[Right]]&lt;&gt;"",Table_Styles[[#This Row],[Right]],IF(Table_Styles[[#This Row],[Right Default]]&lt;&gt;"",Table_Styles[[#This Row],[Right Default]],""))</f>
        <v/>
      </c>
      <c r="BU141" s="15"/>
      <c r="BV141" s="15"/>
      <c r="BW141" s="15" t="str">
        <f>IF(Table_Styles[[#This Row],[Bottom]]&lt;&gt;"",Table_Styles[[#This Row],[Bottom]],IF(Table_Styles[[#This Row],[Bottom Default]]&lt;&gt;"",Table_Styles[[#This Row],[Bottom Default]],""))</f>
        <v/>
      </c>
      <c r="BX141" s="15"/>
      <c r="BY141" s="15"/>
      <c r="BZ141" s="15" t="str">
        <f>IF(Table_Styles[[#This Row],[Left]]&lt;&gt;"",Table_Styles[[#This Row],[Left]],IF(Table_Styles[[#This Row],[Left Default]]&lt;&gt;"",Table_Styles[[#This Row],[Left Default]],""))</f>
        <v/>
      </c>
      <c r="CA141" s="15"/>
      <c r="CB141" s="17" t="str">
        <f>IF(AND(Table_Styles[[#This Row],[Selector]]&lt;&gt;"",Table_Styles[[#This Row],[Font Family Used]]&lt;&gt;"",Table_Styles[[#This Row],[Font Weight Used]]&lt;&gt;""),Table_Styles[[#This Row],[Font Family Used]]&amp;" "&amp;Table_Styles[[#This Row],[Font Weight Used]],"")</f>
        <v/>
      </c>
      <c r="CC141" s="17" t="str">
        <f ca="1">IF(AND(Table_Styles[[#This Row],[Selector]],COUNTIF(OFFSET(CC:CC,0,0,ROW()-1,1),"="&amp;Table_Styles[[#This Row],[Font]])=0),Table_Styles[[#This Row],[Font]],"")</f>
        <v/>
      </c>
      <c r="CD141" s="17" t="str">
        <f ca="1">IF(Table_Styles[[#This Row],[Unique Font]]&lt;&gt;"",
"{""fontFamily"":"""&amp;Table_Styles[[#This Row],[Font Family Used]]&amp;""",""fontWeight"":"&amp;Table_Styles[[#This Row],[Font Weight Used]]&amp;"}","")</f>
        <v/>
      </c>
      <c r="CE1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7" t="str">
        <f>IF(AND(Table_Styles[[#This Row],[Selector]]&lt;&gt;"", Table_Styles[[#This Row],[Config Properties]]&lt;&gt;""),
Table_Styles[[#This Row],[Selector]]&amp;" { "&amp;Table_Styles[[#This Row],[Config Properties]]&amp;" }","")</f>
        <v/>
      </c>
      <c r="CG141" s="17" t="str">
        <f xml:space="preserve">
SUBSTITUTE(SUBSTITUTE(SUBSTITUTE(SUBSTITUTE(SUBSTITUTE(SUBSTITUTE(SUBSTITUTE(SUBSTITUTE(Table_Styles[[#This Row],[Config]],
" {","{"),
"{ ","{"),
" }","}"),
"} ","}"),
" ,",","),
", ",","),
" :",":"),
": ",":")</f>
        <v/>
      </c>
    </row>
    <row r="142" spans="2:85" ht="21" customHeight="1">
      <c r="B142" s="91" t="s">
        <v>677</v>
      </c>
      <c r="C142" s="17" t="s">
        <v>748</v>
      </c>
      <c r="D142" s="15"/>
      <c r="E142" s="15"/>
      <c r="F142" s="15" t="str">
        <f>IF(Table_Styles[[#This Row],[Font Family]]&lt;&gt;"",Table_Styles[[#This Row],[Font Family]],IF(Table_Styles[[#This Row],[Font Family Default]]&lt;&gt;"",Table_Styles[[#This Row],[Font Family Default]],""))</f>
        <v/>
      </c>
      <c r="G142" s="15"/>
      <c r="H142" s="15"/>
      <c r="I142" s="15" t="str">
        <f>IF(Table_Styles[[#This Row],[Font Size]]&lt;&gt;"",Table_Styles[[#This Row],[Font Size]],IF(Table_Styles[[#This Row],[Font Size Default]]&lt;&gt;"",Table_Styles[[#This Row],[Font Size Default]],""))</f>
        <v/>
      </c>
      <c r="J142" s="15"/>
      <c r="K142" s="15"/>
      <c r="L142" s="15" t="str">
        <f>IF(Table_Styles[[#This Row],[Font Weight]]&lt;&gt;"",Table_Styles[[#This Row],[Font Weight]],IF(Table_Styles[[#This Row],[Font Weight Default]]&lt;&gt;"",Table_Styles[[#This Row],[Font Weight Default]],""))</f>
        <v/>
      </c>
      <c r="M142" s="15"/>
      <c r="N142" s="15"/>
      <c r="O142" s="15" t="str">
        <f>IF(Table_Styles[[#This Row],[Colour]]&lt;&gt;"",Table_Styles[[#This Row],[Colour]],IF(Table_Styles[[#This Row],[Colour Default]]&lt;&gt;"",Table_Styles[[#This Row],[Colour Default]],""))</f>
        <v/>
      </c>
      <c r="P142" s="15"/>
      <c r="Q142" s="15"/>
      <c r="R142" s="15" t="str">
        <f>IF(Table_Styles[[#This Row],[Background]]&lt;&gt;"",Table_Styles[[#This Row],[Background]],IF(Table_Styles[[#This Row],[Background Default]]&lt;&gt;"",Table_Styles[[#This Row],[Background Default]],""))</f>
        <v/>
      </c>
      <c r="S142" s="15"/>
      <c r="T142" s="15"/>
      <c r="U142" s="15" t="str">
        <f>IF(Table_Styles[[#This Row],[Border]]&lt;&gt;"",Table_Styles[[#This Row],[Border]],IF(Table_Styles[[#This Row],[Border Default]]&lt;&gt;"",Table_Styles[[#This Row],[Border Default]],""))</f>
        <v/>
      </c>
      <c r="V142" s="15"/>
      <c r="W142" s="15"/>
      <c r="X142" s="15" t="str">
        <f>IF(Table_Styles[[#This Row],[Border Radius]]&lt;&gt;"",Table_Styles[[#This Row],[Border Radius]],IF(Table_Styles[[#This Row],[Border Radius Default]]&lt;&gt;"",Table_Styles[[#This Row],[Border Radius Default]],""))</f>
        <v/>
      </c>
      <c r="Y142" s="15"/>
      <c r="Z142" s="15"/>
      <c r="AA142" s="15" t="str">
        <f>IF(Table_Styles[[#This Row],[MT]]&lt;&gt;"",Table_Styles[[#This Row],[MT]],IF(Table_Styles[[#This Row],[MT Default]]&lt;&gt;"",Table_Styles[[#This Row],[MT Default]],""))</f>
        <v/>
      </c>
      <c r="AB142" s="15"/>
      <c r="AC142" s="15"/>
      <c r="AD142" s="15" t="str">
        <f>IF(Table_Styles[[#This Row],[MR]]&lt;&gt;"",Table_Styles[[#This Row],[MR]],IF(Table_Styles[[#This Row],[MR Default]]&lt;&gt;"",Table_Styles[[#This Row],[MR Default]],""))</f>
        <v/>
      </c>
      <c r="AE142" s="15"/>
      <c r="AF142" s="15"/>
      <c r="AG142" s="15" t="str">
        <f>IF(Table_Styles[[#This Row],[MB]]&lt;&gt;"",Table_Styles[[#This Row],[MB]],IF(Table_Styles[[#This Row],[MB Default]]&lt;&gt;"",Table_Styles[[#This Row],[MB Default]],""))</f>
        <v/>
      </c>
      <c r="AH142" s="15"/>
      <c r="AI142" s="15"/>
      <c r="AJ142" s="15" t="str">
        <f>IF(Table_Styles[[#This Row],[ML]]&lt;&gt;"",Table_Styles[[#This Row],[ML]],IF(Table_Styles[[#This Row],[ML Default]]&lt;&gt;"",Table_Styles[[#This Row],[ML Default]],""))</f>
        <v/>
      </c>
      <c r="AK142" s="15"/>
      <c r="AL142" s="15"/>
      <c r="AM142" s="15" t="str">
        <f>IF(Table_Styles[[#This Row],[PT]]&lt;&gt;"",Table_Styles[[#This Row],[PT]],IF(Table_Styles[[#This Row],[PT Default]]&lt;&gt;"",Table_Styles[[#This Row],[PT Default]],""))</f>
        <v/>
      </c>
      <c r="AN142" s="15"/>
      <c r="AO142" s="15"/>
      <c r="AP142" s="15" t="str">
        <f>IF(Table_Styles[[#This Row],[PR]]&lt;&gt;"",Table_Styles[[#This Row],[PR]],IF(Table_Styles[[#This Row],[PR Default]]&lt;&gt;"",Table_Styles[[#This Row],[PR Default]],""))</f>
        <v/>
      </c>
      <c r="AQ142" s="15"/>
      <c r="AR142" s="15"/>
      <c r="AS142" s="15" t="str">
        <f>IF(Table_Styles[[#This Row],[PB]]&lt;&gt;"",Table_Styles[[#This Row],[PB]],IF(Table_Styles[[#This Row],[PB Default]]&lt;&gt;"",Table_Styles[[#This Row],[PB Default]],""))</f>
        <v/>
      </c>
      <c r="AT142" s="15"/>
      <c r="AU142" s="15"/>
      <c r="AV142" s="15" t="str">
        <f>IF(Table_Styles[[#This Row],[PL]]&lt;&gt;"",Table_Styles[[#This Row],[PL]],IF(Table_Styles[[#This Row],[PL Default]]&lt;&gt;"",Table_Styles[[#This Row],[PL Default]],""))</f>
        <v/>
      </c>
      <c r="AW142" s="15"/>
      <c r="AX142" s="15"/>
      <c r="AY142" s="15" t="str">
        <f>IF(Table_Styles[[#This Row],[BT]]&lt;&gt;"",Table_Styles[[#This Row],[BT]],IF(Table_Styles[[#This Row],[BT Default]]&lt;&gt;"",Table_Styles[[#This Row],[BT Default]],""))</f>
        <v/>
      </c>
      <c r="AZ142" s="15"/>
      <c r="BA142" s="15"/>
      <c r="BB142" s="15" t="str">
        <f>IF(Table_Styles[[#This Row],[BR]]&lt;&gt;"",Table_Styles[[#This Row],[BR]],IF(Table_Styles[[#This Row],[BR Default]]&lt;&gt;"",Table_Styles[[#This Row],[BR Default]],""))</f>
        <v/>
      </c>
      <c r="BC142" s="15"/>
      <c r="BD142" s="15"/>
      <c r="BE142" s="15" t="str">
        <f>IF(Table_Styles[[#This Row],[BB]]&lt;&gt;"",Table_Styles[[#This Row],[BB]],IF(Table_Styles[[#This Row],[BB Default]]&lt;&gt;"",Table_Styles[[#This Row],[BB Default]],""))</f>
        <v/>
      </c>
      <c r="BF142" s="15"/>
      <c r="BG142" s="15"/>
      <c r="BH142" s="15" t="str">
        <f>IF(Table_Styles[[#This Row],[BL]]&lt;&gt;"",Table_Styles[[#This Row],[BL]],IF(Table_Styles[[#This Row],[BL Default]]&lt;&gt;"",Table_Styles[[#This Row],[BL Default]],""))</f>
        <v/>
      </c>
      <c r="BI142" s="15"/>
      <c r="BJ142" s="34"/>
      <c r="BK142" s="15" t="str">
        <f>IF(Table_Styles[[#This Row],[Width]]&lt;&gt;"",Table_Styles[[#This Row],[Width]],IF(Table_Styles[[#This Row],[Width Default]]&lt;&gt;"",Table_Styles[[#This Row],[Width Default]],""))</f>
        <v/>
      </c>
      <c r="BL142" s="15"/>
      <c r="BM142" s="15"/>
      <c r="BN142" s="15" t="str">
        <f>IF(Table_Styles[[#This Row],[Height]]&lt;&gt;"",Table_Styles[[#This Row],[Height]],IF(Table_Styles[[#This Row],[Height Default]]&lt;&gt;"",Table_Styles[[#This Row],[Height Default]],""))</f>
        <v/>
      </c>
      <c r="BO142" s="15"/>
      <c r="BP142" s="15"/>
      <c r="BQ142" s="15" t="str">
        <f>IF(Table_Styles[[#This Row],[Top]]&lt;&gt;"",Table_Styles[[#This Row],[Top]],IF(Table_Styles[[#This Row],[Top Default]]&lt;&gt;"",Table_Styles[[#This Row],[Top Default]],""))</f>
        <v/>
      </c>
      <c r="BR142" s="15"/>
      <c r="BS142" s="15"/>
      <c r="BT142" s="15" t="str">
        <f>IF(Table_Styles[[#This Row],[Right]]&lt;&gt;"",Table_Styles[[#This Row],[Right]],IF(Table_Styles[[#This Row],[Right Default]]&lt;&gt;"",Table_Styles[[#This Row],[Right Default]],""))</f>
        <v/>
      </c>
      <c r="BU142" s="15"/>
      <c r="BV142" s="15"/>
      <c r="BW142" s="15" t="str">
        <f>IF(Table_Styles[[#This Row],[Bottom]]&lt;&gt;"",Table_Styles[[#This Row],[Bottom]],IF(Table_Styles[[#This Row],[Bottom Default]]&lt;&gt;"",Table_Styles[[#This Row],[Bottom Default]],""))</f>
        <v/>
      </c>
      <c r="BX142" s="15"/>
      <c r="BY142" s="15"/>
      <c r="BZ142" s="15" t="str">
        <f>IF(Table_Styles[[#This Row],[Left]]&lt;&gt;"",Table_Styles[[#This Row],[Left]],IF(Table_Styles[[#This Row],[Left Default]]&lt;&gt;"",Table_Styles[[#This Row],[Left Default]],""))</f>
        <v/>
      </c>
      <c r="CA142" s="15"/>
      <c r="CB142" s="17" t="str">
        <f>IF(AND(Table_Styles[[#This Row],[Selector]]&lt;&gt;"",Table_Styles[[#This Row],[Font Family Used]]&lt;&gt;"",Table_Styles[[#This Row],[Font Weight Used]]&lt;&gt;""),Table_Styles[[#This Row],[Font Family Used]]&amp;" "&amp;Table_Styles[[#This Row],[Font Weight Used]],"")</f>
        <v/>
      </c>
      <c r="CC142" s="17" t="str">
        <f ca="1">IF(AND(Table_Styles[[#This Row],[Selector]],COUNTIF(OFFSET(CC:CC,0,0,ROW()-1,1),"="&amp;Table_Styles[[#This Row],[Font]])=0),Table_Styles[[#This Row],[Font]],"")</f>
        <v/>
      </c>
      <c r="CD142" s="17" t="str">
        <f ca="1">IF(Table_Styles[[#This Row],[Unique Font]]&lt;&gt;"",
"{""fontFamily"":"""&amp;Table_Styles[[#This Row],[Font Family Used]]&amp;""",""fontWeight"":"&amp;Table_Styles[[#This Row],[Font Weight Used]]&amp;"}","")</f>
        <v/>
      </c>
      <c r="CE1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17" t="str">
        <f>IF(AND(Table_Styles[[#This Row],[Selector]]&lt;&gt;"", Table_Styles[[#This Row],[Config Properties]]&lt;&gt;""),
Table_Styles[[#This Row],[Selector]]&amp;" { "&amp;Table_Styles[[#This Row],[Config Properties]]&amp;" }","")</f>
        <v/>
      </c>
      <c r="CG142" s="17" t="str">
        <f xml:space="preserve">
SUBSTITUTE(SUBSTITUTE(SUBSTITUTE(SUBSTITUTE(SUBSTITUTE(SUBSTITUTE(SUBSTITUTE(SUBSTITUTE(Table_Styles[[#This Row],[Config]],
" {","{"),
"{ ","{"),
" }","}"),
"} ","}"),
" ,",","),
", ",","),
" :",":"),
": ",":")</f>
        <v/>
      </c>
    </row>
    <row r="143" spans="2:85" ht="29.25" thickBot="1">
      <c r="B143" s="3" t="s">
        <v>502</v>
      </c>
      <c r="C143" s="3"/>
      <c r="D143" s="3"/>
      <c r="E143" s="3"/>
      <c r="F143" s="3" t="str">
        <f>IF(Table_Styles[[#This Row],[Font Family]]&lt;&gt;"",Table_Styles[[#This Row],[Font Family]],IF(Table_Styles[[#This Row],[Font Family Default]]&lt;&gt;"",Table_Styles[[#This Row],[Font Family Default]],""))</f>
        <v/>
      </c>
      <c r="G143" s="3"/>
      <c r="H143" s="3"/>
      <c r="I143" s="3" t="str">
        <f>IF(Table_Styles[[#This Row],[Font Size]]&lt;&gt;"",Table_Styles[[#This Row],[Font Size]],IF(Table_Styles[[#This Row],[Font Size Default]]&lt;&gt;"",Table_Styles[[#This Row],[Font Size Default]],""))</f>
        <v/>
      </c>
      <c r="J143" s="3"/>
      <c r="K143" s="3"/>
      <c r="L143" s="3" t="str">
        <f>IF(Table_Styles[[#This Row],[Font Weight]]&lt;&gt;"",Table_Styles[[#This Row],[Font Weight]],IF(Table_Styles[[#This Row],[Font Weight Default]]&lt;&gt;"",Table_Styles[[#This Row],[Font Weight Default]],""))</f>
        <v/>
      </c>
      <c r="M143" s="3"/>
      <c r="N143" s="3"/>
      <c r="O143" s="3" t="str">
        <f>IF(Table_Styles[[#This Row],[Colour]]&lt;&gt;"",Table_Styles[[#This Row],[Colour]],IF(Table_Styles[[#This Row],[Colour Default]]&lt;&gt;"",Table_Styles[[#This Row],[Colour Default]],""))</f>
        <v/>
      </c>
      <c r="P143" s="3"/>
      <c r="Q143" s="3"/>
      <c r="R143" s="3" t="str">
        <f>IF(Table_Styles[[#This Row],[Background]]&lt;&gt;"",Table_Styles[[#This Row],[Background]],IF(Table_Styles[[#This Row],[Background Default]]&lt;&gt;"",Table_Styles[[#This Row],[Background Default]],""))</f>
        <v/>
      </c>
      <c r="S143" s="3"/>
      <c r="T143" s="3"/>
      <c r="U143" s="3" t="str">
        <f>IF(Table_Styles[[#This Row],[Border]]&lt;&gt;"",Table_Styles[[#This Row],[Border]],IF(Table_Styles[[#This Row],[Border Default]]&lt;&gt;"",Table_Styles[[#This Row],[Border Default]],""))</f>
        <v/>
      </c>
      <c r="V143" s="3"/>
      <c r="W143" s="3"/>
      <c r="X143" s="3" t="str">
        <f>IF(Table_Styles[[#This Row],[Border Radius]]&lt;&gt;"",Table_Styles[[#This Row],[Border Radius]],IF(Table_Styles[[#This Row],[Border Radius Default]]&lt;&gt;"",Table_Styles[[#This Row],[Border Radius Default]],""))</f>
        <v/>
      </c>
      <c r="Y143" s="3"/>
      <c r="Z143" s="3"/>
      <c r="AA143" s="3" t="str">
        <f>IF(Table_Styles[[#This Row],[MT]]&lt;&gt;"",Table_Styles[[#This Row],[MT]],IF(Table_Styles[[#This Row],[MT Default]]&lt;&gt;"",Table_Styles[[#This Row],[MT Default]],""))</f>
        <v/>
      </c>
      <c r="AB143" s="3"/>
      <c r="AC143" s="3"/>
      <c r="AD143" s="3" t="str">
        <f>IF(Table_Styles[[#This Row],[MR]]&lt;&gt;"",Table_Styles[[#This Row],[MR]],IF(Table_Styles[[#This Row],[MR Default]]&lt;&gt;"",Table_Styles[[#This Row],[MR Default]],""))</f>
        <v/>
      </c>
      <c r="AE143" s="3"/>
      <c r="AF143" s="3"/>
      <c r="AG143" s="3" t="str">
        <f>IF(Table_Styles[[#This Row],[MB]]&lt;&gt;"",Table_Styles[[#This Row],[MB]],IF(Table_Styles[[#This Row],[MB Default]]&lt;&gt;"",Table_Styles[[#This Row],[MB Default]],""))</f>
        <v/>
      </c>
      <c r="AH143" s="3"/>
      <c r="AI143" s="3"/>
      <c r="AJ143" s="3" t="str">
        <f>IF(Table_Styles[[#This Row],[ML]]&lt;&gt;"",Table_Styles[[#This Row],[ML]],IF(Table_Styles[[#This Row],[ML Default]]&lt;&gt;"",Table_Styles[[#This Row],[ML Default]],""))</f>
        <v/>
      </c>
      <c r="AK143" s="3"/>
      <c r="AL143" s="3"/>
      <c r="AM143" s="3" t="str">
        <f>IF(Table_Styles[[#This Row],[PT]]&lt;&gt;"",Table_Styles[[#This Row],[PT]],IF(Table_Styles[[#This Row],[PT Default]]&lt;&gt;"",Table_Styles[[#This Row],[PT Default]],""))</f>
        <v/>
      </c>
      <c r="AN143" s="3"/>
      <c r="AO143" s="3"/>
      <c r="AP143" s="3" t="str">
        <f>IF(Table_Styles[[#This Row],[PR]]&lt;&gt;"",Table_Styles[[#This Row],[PR]],IF(Table_Styles[[#This Row],[PR Default]]&lt;&gt;"",Table_Styles[[#This Row],[PR Default]],""))</f>
        <v/>
      </c>
      <c r="AQ143" s="3"/>
      <c r="AR143" s="3"/>
      <c r="AS143" s="3" t="str">
        <f>IF(Table_Styles[[#This Row],[PB]]&lt;&gt;"",Table_Styles[[#This Row],[PB]],IF(Table_Styles[[#This Row],[PB Default]]&lt;&gt;"",Table_Styles[[#This Row],[PB Default]],""))</f>
        <v/>
      </c>
      <c r="AT143" s="3"/>
      <c r="AU143" s="3"/>
      <c r="AV143" s="3" t="str">
        <f>IF(Table_Styles[[#This Row],[PL]]&lt;&gt;"",Table_Styles[[#This Row],[PL]],IF(Table_Styles[[#This Row],[PL Default]]&lt;&gt;"",Table_Styles[[#This Row],[PL Default]],""))</f>
        <v/>
      </c>
      <c r="AW143" s="3"/>
      <c r="AX143" s="3"/>
      <c r="AY143" s="3" t="str">
        <f>IF(Table_Styles[[#This Row],[BT]]&lt;&gt;"",Table_Styles[[#This Row],[BT]],IF(Table_Styles[[#This Row],[BT Default]]&lt;&gt;"",Table_Styles[[#This Row],[BT Default]],""))</f>
        <v/>
      </c>
      <c r="AZ143" s="3"/>
      <c r="BA143" s="3"/>
      <c r="BB143" s="3" t="str">
        <f>IF(Table_Styles[[#This Row],[BR]]&lt;&gt;"",Table_Styles[[#This Row],[BR]],IF(Table_Styles[[#This Row],[BR Default]]&lt;&gt;"",Table_Styles[[#This Row],[BR Default]],""))</f>
        <v/>
      </c>
      <c r="BC143" s="3"/>
      <c r="BD143" s="3"/>
      <c r="BE143" s="3" t="str">
        <f>IF(Table_Styles[[#This Row],[BB]]&lt;&gt;"",Table_Styles[[#This Row],[BB]],IF(Table_Styles[[#This Row],[BB Default]]&lt;&gt;"",Table_Styles[[#This Row],[BB Default]],""))</f>
        <v/>
      </c>
      <c r="BF143" s="3"/>
      <c r="BG143" s="3"/>
      <c r="BH143" s="3" t="str">
        <f>IF(Table_Styles[[#This Row],[BL]]&lt;&gt;"",Table_Styles[[#This Row],[BL]],IF(Table_Styles[[#This Row],[BL Default]]&lt;&gt;"",Table_Styles[[#This Row],[BL Default]],""))</f>
        <v/>
      </c>
      <c r="BI143" s="3"/>
      <c r="BJ143" s="3"/>
      <c r="BK143" s="3" t="str">
        <f>IF(Table_Styles[[#This Row],[Width]]&lt;&gt;"",Table_Styles[[#This Row],[Width]],IF(Table_Styles[[#This Row],[Width Default]]&lt;&gt;"",Table_Styles[[#This Row],[Width Default]],""))</f>
        <v/>
      </c>
      <c r="BL143" s="3"/>
      <c r="BM143" s="3"/>
      <c r="BN143" s="3" t="str">
        <f>IF(Table_Styles[[#This Row],[Height]]&lt;&gt;"",Table_Styles[[#This Row],[Height]],IF(Table_Styles[[#This Row],[Height Default]]&lt;&gt;"",Table_Styles[[#This Row],[Height Default]],""))</f>
        <v/>
      </c>
      <c r="BO143" s="3"/>
      <c r="BP143" s="3"/>
      <c r="BQ143" s="3" t="str">
        <f>IF(Table_Styles[[#This Row],[Top]]&lt;&gt;"",Table_Styles[[#This Row],[Top]],IF(Table_Styles[[#This Row],[Top Default]]&lt;&gt;"",Table_Styles[[#This Row],[Top Default]],""))</f>
        <v/>
      </c>
      <c r="BR143" s="3"/>
      <c r="BS143" s="3"/>
      <c r="BT143" s="3" t="str">
        <f>IF(Table_Styles[[#This Row],[Right]]&lt;&gt;"",Table_Styles[[#This Row],[Right]],IF(Table_Styles[[#This Row],[Right Default]]&lt;&gt;"",Table_Styles[[#This Row],[Right Default]],""))</f>
        <v/>
      </c>
      <c r="BU143" s="3"/>
      <c r="BV143" s="3"/>
      <c r="BW143" s="3" t="str">
        <f>IF(Table_Styles[[#This Row],[Bottom]]&lt;&gt;"",Table_Styles[[#This Row],[Bottom]],IF(Table_Styles[[#This Row],[Bottom Default]]&lt;&gt;"",Table_Styles[[#This Row],[Bottom Default]],""))</f>
        <v/>
      </c>
      <c r="BX143" s="3"/>
      <c r="BY143" s="3"/>
      <c r="BZ143" s="3" t="str">
        <f>IF(Table_Styles[[#This Row],[Left]]&lt;&gt;"",Table_Styles[[#This Row],[Left]],IF(Table_Styles[[#This Row],[Left Default]]&lt;&gt;"",Table_Styles[[#This Row],[Left Default]],""))</f>
        <v/>
      </c>
      <c r="CA143" s="3"/>
      <c r="CB143" t="str">
        <f>IF(AND(Table_Styles[[#This Row],[Selector]]&lt;&gt;"",Table_Styles[[#This Row],[Font Family Used]]&lt;&gt;"",Table_Styles[[#This Row],[Font Weight Used]]&lt;&gt;""),Table_Styles[[#This Row],[Font Family Used]]&amp;" "&amp;Table_Styles[[#This Row],[Font Weight Used]],"")</f>
        <v/>
      </c>
      <c r="CC143" t="str">
        <f ca="1">IF(AND(Table_Styles[[#This Row],[Selector]],COUNTIF(OFFSET(CC:CC,0,0,ROW()-1,1),"="&amp;Table_Styles[[#This Row],[Font]])=0),Table_Styles[[#This Row],[Font]],"")</f>
        <v/>
      </c>
      <c r="CD143" t="str">
        <f ca="1">IF(Table_Styles[[#This Row],[Unique Font]]&lt;&gt;"",
"{""fontFamily"":"""&amp;Table_Styles[[#This Row],[Font Family Used]]&amp;""",""fontWeight"":"&amp;Table_Styles[[#This Row],[Font Weight Used]]&amp;"}","")</f>
        <v/>
      </c>
      <c r="CE14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t="str">
        <f>IF(AND(Table_Styles[[#This Row],[Selector]]&lt;&gt;"", Table_Styles[[#This Row],[Config Properties]]&lt;&gt;""),
Table_Styles[[#This Row],[Selector]]&amp;" { "&amp;Table_Styles[[#This Row],[Config Properties]]&amp;" }","")</f>
        <v/>
      </c>
      <c r="CG143" t="str">
        <f xml:space="preserve">
SUBSTITUTE(SUBSTITUTE(SUBSTITUTE(SUBSTITUTE(SUBSTITUTE(SUBSTITUTE(SUBSTITUTE(SUBSTITUTE(Table_Styles[[#This Row],[Config]],
" {","{"),
"{ ","{"),
" }","}"),
"} ","}"),
" ,",","),
", ",","),
" :",":"),
": ",":")</f>
        <v/>
      </c>
    </row>
    <row r="144" spans="2:85" ht="21" customHeight="1">
      <c r="B144" t="s">
        <v>749</v>
      </c>
      <c r="C144" t="s">
        <v>750</v>
      </c>
      <c r="D144"/>
      <c r="E144"/>
      <c r="F144" t="str">
        <f>IF(Table_Styles[[#This Row],[Font Family]]&lt;&gt;"",Table_Styles[[#This Row],[Font Family]],IF(Table_Styles[[#This Row],[Font Family Default]]&lt;&gt;"",Table_Styles[[#This Row],[Font Family Default]],""))</f>
        <v/>
      </c>
      <c r="G144"/>
      <c r="H144"/>
      <c r="I144" t="str">
        <f>IF(Table_Styles[[#This Row],[Font Size]]&lt;&gt;"",Table_Styles[[#This Row],[Font Size]],IF(Table_Styles[[#This Row],[Font Size Default]]&lt;&gt;"",Table_Styles[[#This Row],[Font Size Default]],""))</f>
        <v/>
      </c>
      <c r="J144"/>
      <c r="K144"/>
      <c r="L144" t="str">
        <f>IF(Table_Styles[[#This Row],[Font Weight]]&lt;&gt;"",Table_Styles[[#This Row],[Font Weight]],IF(Table_Styles[[#This Row],[Font Weight Default]]&lt;&gt;"",Table_Styles[[#This Row],[Font Weight Default]],""))</f>
        <v/>
      </c>
      <c r="M144"/>
      <c r="N144"/>
      <c r="O144" t="str">
        <f>IF(Table_Styles[[#This Row],[Colour]]&lt;&gt;"",Table_Styles[[#This Row],[Colour]],IF(Table_Styles[[#This Row],[Colour Default]]&lt;&gt;"",Table_Styles[[#This Row],[Colour Default]],""))</f>
        <v/>
      </c>
      <c r="P144"/>
      <c r="Q144"/>
      <c r="R144" t="str">
        <f>IF(Table_Styles[[#This Row],[Background]]&lt;&gt;"",Table_Styles[[#This Row],[Background]],IF(Table_Styles[[#This Row],[Background Default]]&lt;&gt;"",Table_Styles[[#This Row],[Background Default]],""))</f>
        <v/>
      </c>
      <c r="S144"/>
      <c r="T144"/>
      <c r="U144" t="str">
        <f>IF(Table_Styles[[#This Row],[Border]]&lt;&gt;"",Table_Styles[[#This Row],[Border]],IF(Table_Styles[[#This Row],[Border Default]]&lt;&gt;"",Table_Styles[[#This Row],[Border Default]],""))</f>
        <v/>
      </c>
      <c r="V144"/>
      <c r="W144"/>
      <c r="X144" t="str">
        <f>IF(Table_Styles[[#This Row],[Border Radius]]&lt;&gt;"",Table_Styles[[#This Row],[Border Radius]],IF(Table_Styles[[#This Row],[Border Radius Default]]&lt;&gt;"",Table_Styles[[#This Row],[Border Radius Default]],""))</f>
        <v/>
      </c>
      <c r="Y144" t="str">
        <f>"-20px"</f>
        <v>-20px</v>
      </c>
      <c r="Z144"/>
      <c r="AA144" t="str">
        <f>IF(Table_Styles[[#This Row],[MT]]&lt;&gt;"",Table_Styles[[#This Row],[MT]],IF(Table_Styles[[#This Row],[MT Default]]&lt;&gt;"",Table_Styles[[#This Row],[MT Default]],""))</f>
        <v>-20px</v>
      </c>
      <c r="AB144"/>
      <c r="AC144"/>
      <c r="AD144" t="str">
        <f>IF(Table_Styles[[#This Row],[MR]]&lt;&gt;"",Table_Styles[[#This Row],[MR]],IF(Table_Styles[[#This Row],[MR Default]]&lt;&gt;"",Table_Styles[[#This Row],[MR Default]],""))</f>
        <v/>
      </c>
      <c r="AE144"/>
      <c r="AF144"/>
      <c r="AG144" t="str">
        <f>IF(Table_Styles[[#This Row],[MB]]&lt;&gt;"",Table_Styles[[#This Row],[MB]],IF(Table_Styles[[#This Row],[MB Default]]&lt;&gt;"",Table_Styles[[#This Row],[MB Default]],""))</f>
        <v/>
      </c>
      <c r="AH144"/>
      <c r="AI144"/>
      <c r="AJ144" t="str">
        <f>IF(Table_Styles[[#This Row],[ML]]&lt;&gt;"",Table_Styles[[#This Row],[ML]],IF(Table_Styles[[#This Row],[ML Default]]&lt;&gt;"",Table_Styles[[#This Row],[ML Default]],""))</f>
        <v/>
      </c>
      <c r="AK144"/>
      <c r="AL144"/>
      <c r="AM144" t="str">
        <f>IF(Table_Styles[[#This Row],[PT]]&lt;&gt;"",Table_Styles[[#This Row],[PT]],IF(Table_Styles[[#This Row],[PT Default]]&lt;&gt;"",Table_Styles[[#This Row],[PT Default]],""))</f>
        <v/>
      </c>
      <c r="AN144"/>
      <c r="AO144"/>
      <c r="AP144" t="str">
        <f>IF(Table_Styles[[#This Row],[PR]]&lt;&gt;"",Table_Styles[[#This Row],[PR]],IF(Table_Styles[[#This Row],[PR Default]]&lt;&gt;"",Table_Styles[[#This Row],[PR Default]],""))</f>
        <v/>
      </c>
      <c r="AQ144"/>
      <c r="AR144"/>
      <c r="AS144" t="str">
        <f>IF(Table_Styles[[#This Row],[PB]]&lt;&gt;"",Table_Styles[[#This Row],[PB]],IF(Table_Styles[[#This Row],[PB Default]]&lt;&gt;"",Table_Styles[[#This Row],[PB Default]],""))</f>
        <v/>
      </c>
      <c r="AT144"/>
      <c r="AU144"/>
      <c r="AV144" t="str">
        <f>IF(Table_Styles[[#This Row],[PL]]&lt;&gt;"",Table_Styles[[#This Row],[PL]],IF(Table_Styles[[#This Row],[PL Default]]&lt;&gt;"",Table_Styles[[#This Row],[PL Default]],""))</f>
        <v/>
      </c>
      <c r="AW144"/>
      <c r="AX144"/>
      <c r="AY144" t="str">
        <f>IF(Table_Styles[[#This Row],[BT]]&lt;&gt;"",Table_Styles[[#This Row],[BT]],IF(Table_Styles[[#This Row],[BT Default]]&lt;&gt;"",Table_Styles[[#This Row],[BT Default]],""))</f>
        <v/>
      </c>
      <c r="AZ144"/>
      <c r="BA144"/>
      <c r="BB144" t="str">
        <f>IF(Table_Styles[[#This Row],[BR]]&lt;&gt;"",Table_Styles[[#This Row],[BR]],IF(Table_Styles[[#This Row],[BR Default]]&lt;&gt;"",Table_Styles[[#This Row],[BR Default]],""))</f>
        <v/>
      </c>
      <c r="BC144"/>
      <c r="BD144"/>
      <c r="BE144" t="str">
        <f>IF(Table_Styles[[#This Row],[BB]]&lt;&gt;"",Table_Styles[[#This Row],[BB]],IF(Table_Styles[[#This Row],[BB Default]]&lt;&gt;"",Table_Styles[[#This Row],[BB Default]],""))</f>
        <v/>
      </c>
      <c r="BF144"/>
      <c r="BG144"/>
      <c r="BH144" t="str">
        <f>IF(Table_Styles[[#This Row],[BL]]&lt;&gt;"",Table_Styles[[#This Row],[BL]],IF(Table_Styles[[#This Row],[BL Default]]&lt;&gt;"",Table_Styles[[#This Row],[BL Default]],""))</f>
        <v/>
      </c>
      <c r="BI144"/>
      <c r="BJ144"/>
      <c r="BK144" t="str">
        <f>IF(Table_Styles[[#This Row],[Width]]&lt;&gt;"",Table_Styles[[#This Row],[Width]],IF(Table_Styles[[#This Row],[Width Default]]&lt;&gt;"",Table_Styles[[#This Row],[Width Default]],""))</f>
        <v/>
      </c>
      <c r="BL144"/>
      <c r="BM144"/>
      <c r="BN144" t="str">
        <f>IF(Table_Styles[[#This Row],[Height]]&lt;&gt;"",Table_Styles[[#This Row],[Height]],IF(Table_Styles[[#This Row],[Height Default]]&lt;&gt;"",Table_Styles[[#This Row],[Height Default]],""))</f>
        <v/>
      </c>
      <c r="BO144"/>
      <c r="BP144"/>
      <c r="BQ144" t="str">
        <f>IF(Table_Styles[[#This Row],[Top]]&lt;&gt;"",Table_Styles[[#This Row],[Top]],IF(Table_Styles[[#This Row],[Top Default]]&lt;&gt;"",Table_Styles[[#This Row],[Top Default]],""))</f>
        <v/>
      </c>
      <c r="BR144"/>
      <c r="BS144"/>
      <c r="BT144" t="str">
        <f>IF(Table_Styles[[#This Row],[Right]]&lt;&gt;"",Table_Styles[[#This Row],[Right]],IF(Table_Styles[[#This Row],[Right Default]]&lt;&gt;"",Table_Styles[[#This Row],[Right Default]],""))</f>
        <v/>
      </c>
      <c r="BU144"/>
      <c r="BV144"/>
      <c r="BW144" t="str">
        <f>IF(Table_Styles[[#This Row],[Bottom]]&lt;&gt;"",Table_Styles[[#This Row],[Bottom]],IF(Table_Styles[[#This Row],[Bottom Default]]&lt;&gt;"",Table_Styles[[#This Row],[Bottom Default]],""))</f>
        <v/>
      </c>
      <c r="BX144"/>
      <c r="BY144"/>
      <c r="BZ144" t="str">
        <f>IF(Table_Styles[[#This Row],[Left]]&lt;&gt;"",Table_Styles[[#This Row],[Left]],IF(Table_Styles[[#This Row],[Left Default]]&lt;&gt;"",Table_Styles[[#This Row],[Left Default]],""))</f>
        <v/>
      </c>
      <c r="CA144"/>
      <c r="CB144" t="str">
        <f>IF(AND(Table_Styles[[#This Row],[Selector]]&lt;&gt;"",Table_Styles[[#This Row],[Font Family Used]]&lt;&gt;"",Table_Styles[[#This Row],[Font Weight Used]]&lt;&gt;""),Table_Styles[[#This Row],[Font Family Used]]&amp;" "&amp;Table_Styles[[#This Row],[Font Weight Used]],"")</f>
        <v/>
      </c>
      <c r="CC144" t="str">
        <f ca="1">IF(AND(Table_Styles[[#This Row],[Selector]],COUNTIF(OFFSET(CC:CC,0,0,ROW()-1,1),"="&amp;Table_Styles[[#This Row],[Font]])=0),Table_Styles[[#This Row],[Font]],"")</f>
        <v/>
      </c>
      <c r="CD144" t="str">
        <f ca="1">IF(Table_Styles[[#This Row],[Unique Font]]&lt;&gt;"",
"{""fontFamily"":"""&amp;Table_Styles[[#This Row],[Font Family Used]]&amp;""",""fontWeight"":"&amp;Table_Styles[[#This Row],[Font Weight Used]]&amp;"}","")</f>
        <v/>
      </c>
      <c r="CE14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4" t="str">
        <f>IF(AND(Table_Styles[[#This Row],[Selector]]&lt;&gt;"", Table_Styles[[#This Row],[Config Properties]]&lt;&gt;""),
Table_Styles[[#This Row],[Selector]]&amp;" { "&amp;Table_Styles[[#This Row],[Config Properties]]&amp;" }","")</f>
        <v>div.toggle { margin-top: -20px }</v>
      </c>
      <c r="CG144" t="str">
        <f xml:space="preserve">
SUBSTITUTE(SUBSTITUTE(SUBSTITUTE(SUBSTITUTE(SUBSTITUTE(SUBSTITUTE(SUBSTITUTE(SUBSTITUTE(Table_Styles[[#This Row],[Config]],
" {","{"),
"{ ","{"),
" }","}"),
"} ","}"),
" ,",","),
", ",","),
" :",":"),
": ",":")</f>
        <v>div.toggle{margin-top:-20px}</v>
      </c>
    </row>
    <row r="145" spans="2:85" ht="21" customHeight="1">
      <c r="B145" t="s">
        <v>751</v>
      </c>
      <c r="C145" t="s">
        <v>752</v>
      </c>
      <c r="D145"/>
      <c r="E145"/>
      <c r="F145" t="str">
        <f>IF(Table_Styles[[#This Row],[Font Family]]&lt;&gt;"",Table_Styles[[#This Row],[Font Family]],IF(Table_Styles[[#This Row],[Font Family Default]]&lt;&gt;"",Table_Styles[[#This Row],[Font Family Default]],""))</f>
        <v/>
      </c>
      <c r="G145"/>
      <c r="H145"/>
      <c r="I145" t="str">
        <f>IF(Table_Styles[[#This Row],[Font Size]]&lt;&gt;"",Table_Styles[[#This Row],[Font Size]],IF(Table_Styles[[#This Row],[Font Size Default]]&lt;&gt;"",Table_Styles[[#This Row],[Font Size Default]],""))</f>
        <v/>
      </c>
      <c r="J145"/>
      <c r="K145"/>
      <c r="L145" t="str">
        <f>IF(Table_Styles[[#This Row],[Font Weight]]&lt;&gt;"",Table_Styles[[#This Row],[Font Weight]],IF(Table_Styles[[#This Row],[Font Weight Default]]&lt;&gt;"",Table_Styles[[#This Row],[Font Weight Default]],""))</f>
        <v/>
      </c>
      <c r="M145"/>
      <c r="N145"/>
      <c r="O145" t="str">
        <f>IF(Table_Styles[[#This Row],[Colour]]&lt;&gt;"",Table_Styles[[#This Row],[Colour]],IF(Table_Styles[[#This Row],[Colour Default]]&lt;&gt;"",Table_Styles[[#This Row],[Colour Default]],""))</f>
        <v/>
      </c>
      <c r="P145"/>
      <c r="Q145"/>
      <c r="R145" t="str">
        <f>IF(Table_Styles[[#This Row],[Background]]&lt;&gt;"",Table_Styles[[#This Row],[Background]],IF(Table_Styles[[#This Row],[Background Default]]&lt;&gt;"",Table_Styles[[#This Row],[Background Default]],""))</f>
        <v/>
      </c>
      <c r="S145"/>
      <c r="T145"/>
      <c r="U145" t="str">
        <f>IF(Table_Styles[[#This Row],[Border]]&lt;&gt;"",Table_Styles[[#This Row],[Border]],IF(Table_Styles[[#This Row],[Border Default]]&lt;&gt;"",Table_Styles[[#This Row],[Border Default]],""))</f>
        <v/>
      </c>
      <c r="V145"/>
      <c r="W145"/>
      <c r="X145" t="str">
        <f>IF(Table_Styles[[#This Row],[Border Radius]]&lt;&gt;"",Table_Styles[[#This Row],[Border Radius]],IF(Table_Styles[[#This Row],[Border Radius Default]]&lt;&gt;"",Table_Styles[[#This Row],[Border Radius Default]],""))</f>
        <v/>
      </c>
      <c r="Y145"/>
      <c r="Z145"/>
      <c r="AA145" t="str">
        <f>IF(Table_Styles[[#This Row],[MT]]&lt;&gt;"",Table_Styles[[#This Row],[MT]],IF(Table_Styles[[#This Row],[MT Default]]&lt;&gt;"",Table_Styles[[#This Row],[MT Default]],""))</f>
        <v/>
      </c>
      <c r="AB145"/>
      <c r="AC145"/>
      <c r="AD145" t="str">
        <f>IF(Table_Styles[[#This Row],[MR]]&lt;&gt;"",Table_Styles[[#This Row],[MR]],IF(Table_Styles[[#This Row],[MR Default]]&lt;&gt;"",Table_Styles[[#This Row],[MR Default]],""))</f>
        <v/>
      </c>
      <c r="AE145"/>
      <c r="AF145"/>
      <c r="AG145" t="str">
        <f>IF(Table_Styles[[#This Row],[MB]]&lt;&gt;"",Table_Styles[[#This Row],[MB]],IF(Table_Styles[[#This Row],[MB Default]]&lt;&gt;"",Table_Styles[[#This Row],[MB Default]],""))</f>
        <v/>
      </c>
      <c r="AH145"/>
      <c r="AI145"/>
      <c r="AJ145" t="str">
        <f>IF(Table_Styles[[#This Row],[ML]]&lt;&gt;"",Table_Styles[[#This Row],[ML]],IF(Table_Styles[[#This Row],[ML Default]]&lt;&gt;"",Table_Styles[[#This Row],[ML Default]],""))</f>
        <v/>
      </c>
      <c r="AK145"/>
      <c r="AL145"/>
      <c r="AM145" t="str">
        <f>IF(Table_Styles[[#This Row],[PT]]&lt;&gt;"",Table_Styles[[#This Row],[PT]],IF(Table_Styles[[#This Row],[PT Default]]&lt;&gt;"",Table_Styles[[#This Row],[PT Default]],""))</f>
        <v/>
      </c>
      <c r="AN145"/>
      <c r="AO145"/>
      <c r="AP145" t="str">
        <f>IF(Table_Styles[[#This Row],[PR]]&lt;&gt;"",Table_Styles[[#This Row],[PR]],IF(Table_Styles[[#This Row],[PR Default]]&lt;&gt;"",Table_Styles[[#This Row],[PR Default]],""))</f>
        <v/>
      </c>
      <c r="AQ145"/>
      <c r="AR145"/>
      <c r="AS145" t="str">
        <f>IF(Table_Styles[[#This Row],[PB]]&lt;&gt;"",Table_Styles[[#This Row],[PB]],IF(Table_Styles[[#This Row],[PB Default]]&lt;&gt;"",Table_Styles[[#This Row],[PB Default]],""))</f>
        <v/>
      </c>
      <c r="AT145"/>
      <c r="AU145"/>
      <c r="AV145" t="str">
        <f>IF(Table_Styles[[#This Row],[PL]]&lt;&gt;"",Table_Styles[[#This Row],[PL]],IF(Table_Styles[[#This Row],[PL Default]]&lt;&gt;"",Table_Styles[[#This Row],[PL Default]],""))</f>
        <v/>
      </c>
      <c r="AW145"/>
      <c r="AX145"/>
      <c r="AY145" t="str">
        <f>IF(Table_Styles[[#This Row],[BT]]&lt;&gt;"",Table_Styles[[#This Row],[BT]],IF(Table_Styles[[#This Row],[BT Default]]&lt;&gt;"",Table_Styles[[#This Row],[BT Default]],""))</f>
        <v/>
      </c>
      <c r="AZ145"/>
      <c r="BA145"/>
      <c r="BB145" t="str">
        <f>IF(Table_Styles[[#This Row],[BR]]&lt;&gt;"",Table_Styles[[#This Row],[BR]],IF(Table_Styles[[#This Row],[BR Default]]&lt;&gt;"",Table_Styles[[#This Row],[BR Default]],""))</f>
        <v/>
      </c>
      <c r="BC145"/>
      <c r="BD145"/>
      <c r="BE145" t="str">
        <f>IF(Table_Styles[[#This Row],[BB]]&lt;&gt;"",Table_Styles[[#This Row],[BB]],IF(Table_Styles[[#This Row],[BB Default]]&lt;&gt;"",Table_Styles[[#This Row],[BB Default]],""))</f>
        <v/>
      </c>
      <c r="BF145"/>
      <c r="BG145"/>
      <c r="BH145" t="str">
        <f>IF(Table_Styles[[#This Row],[BL]]&lt;&gt;"",Table_Styles[[#This Row],[BL]],IF(Table_Styles[[#This Row],[BL Default]]&lt;&gt;"",Table_Styles[[#This Row],[BL Default]],""))</f>
        <v/>
      </c>
      <c r="BI145"/>
      <c r="BJ145"/>
      <c r="BK145" t="str">
        <f>IF(Table_Styles[[#This Row],[Width]]&lt;&gt;"",Table_Styles[[#This Row],[Width]],IF(Table_Styles[[#This Row],[Width Default]]&lt;&gt;"",Table_Styles[[#This Row],[Width Default]],""))</f>
        <v/>
      </c>
      <c r="BL145"/>
      <c r="BM145"/>
      <c r="BN145" t="str">
        <f>IF(Table_Styles[[#This Row],[Height]]&lt;&gt;"",Table_Styles[[#This Row],[Height]],IF(Table_Styles[[#This Row],[Height Default]]&lt;&gt;"",Table_Styles[[#This Row],[Height Default]],""))</f>
        <v/>
      </c>
      <c r="BO145"/>
      <c r="BP145"/>
      <c r="BQ145" t="str">
        <f>IF(Table_Styles[[#This Row],[Top]]&lt;&gt;"",Table_Styles[[#This Row],[Top]],IF(Table_Styles[[#This Row],[Top Default]]&lt;&gt;"",Table_Styles[[#This Row],[Top Default]],""))</f>
        <v/>
      </c>
      <c r="BR145"/>
      <c r="BS145"/>
      <c r="BT145" t="str">
        <f>IF(Table_Styles[[#This Row],[Right]]&lt;&gt;"",Table_Styles[[#This Row],[Right]],IF(Table_Styles[[#This Row],[Right Default]]&lt;&gt;"",Table_Styles[[#This Row],[Right Default]],""))</f>
        <v/>
      </c>
      <c r="BU145"/>
      <c r="BV145"/>
      <c r="BW145" t="str">
        <f>IF(Table_Styles[[#This Row],[Bottom]]&lt;&gt;"",Table_Styles[[#This Row],[Bottom]],IF(Table_Styles[[#This Row],[Bottom Default]]&lt;&gt;"",Table_Styles[[#This Row],[Bottom Default]],""))</f>
        <v/>
      </c>
      <c r="BX145"/>
      <c r="BY145"/>
      <c r="BZ145" t="str">
        <f>IF(Table_Styles[[#This Row],[Left]]&lt;&gt;"",Table_Styles[[#This Row],[Left]],IF(Table_Styles[[#This Row],[Left Default]]&lt;&gt;"",Table_Styles[[#This Row],[Left Default]],""))</f>
        <v/>
      </c>
      <c r="CA145"/>
      <c r="CB145" t="str">
        <f>IF(AND(Table_Styles[[#This Row],[Selector]]&lt;&gt;"",Table_Styles[[#This Row],[Font Family Used]]&lt;&gt;"",Table_Styles[[#This Row],[Font Weight Used]]&lt;&gt;""),Table_Styles[[#This Row],[Font Family Used]]&amp;" "&amp;Table_Styles[[#This Row],[Font Weight Used]],"")</f>
        <v/>
      </c>
      <c r="CC145" t="str">
        <f ca="1">IF(AND(Table_Styles[[#This Row],[Selector]],COUNTIF(OFFSET(CC:CC,0,0,ROW()-1,1),"="&amp;Table_Styles[[#This Row],[Font]])=0),Table_Styles[[#This Row],[Font]],"")</f>
        <v/>
      </c>
      <c r="CD145" t="str">
        <f ca="1">IF(Table_Styles[[#This Row],[Unique Font]]&lt;&gt;"",
"{""fontFamily"":"""&amp;Table_Styles[[#This Row],[Font Family Used]]&amp;""",""fontWeight"":"&amp;Table_Styles[[#This Row],[Font Weight Used]]&amp;"}","")</f>
        <v/>
      </c>
      <c r="CE14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t="str">
        <f>IF(AND(Table_Styles[[#This Row],[Selector]]&lt;&gt;"", Table_Styles[[#This Row],[Config Properties]]&lt;&gt;""),
Table_Styles[[#This Row],[Selector]]&amp;" { "&amp;Table_Styles[[#This Row],[Config Properties]]&amp;" }","")</f>
        <v/>
      </c>
      <c r="CG145" t="str">
        <f xml:space="preserve">
SUBSTITUTE(SUBSTITUTE(SUBSTITUTE(SUBSTITUTE(SUBSTITUTE(SUBSTITUTE(SUBSTITUTE(SUBSTITUTE(Table_Styles[[#This Row],[Config]],
" {","{"),
"{ ","{"),
" }","}"),
"} ","}"),
" ,",","),
", ",","),
" :",":"),
": ",":")</f>
        <v/>
      </c>
    </row>
    <row r="146" spans="2:85" ht="21" customHeight="1">
      <c r="B146" t="s">
        <v>753</v>
      </c>
      <c r="C146" t="s">
        <v>754</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c r="Z146"/>
      <c r="AA146" t="str">
        <f>IF(Table_Styles[[#This Row],[MT]]&lt;&gt;"",Table_Styles[[#This Row],[MT]],IF(Table_Styles[[#This Row],[MT Default]]&lt;&gt;"",Table_Styles[[#This Row],[MT Default]],""))</f>
        <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c r="BM146"/>
      <c r="BN146" t="str">
        <f>IF(Table_Styles[[#This Row],[Height]]&lt;&gt;"",Table_Styles[[#This Row],[Height]],IF(Table_Styles[[#This Row],[Height Default]]&lt;&gt;"",Table_Styles[[#This Row],[Height Default]],""))</f>
        <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t="str">
        <f>IF(AND(Table_Styles[[#This Row],[Selector]]&lt;&gt;"", Table_Styles[[#This Row],[Config Properties]]&lt;&gt;""),
Table_Styles[[#This Row],[Selector]]&amp;" { "&amp;Table_Styles[[#This Row],[Config Properties]]&amp;" }","")</f>
        <v/>
      </c>
      <c r="CG146"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0"/>
  <sheetViews>
    <sheetView topLeftCell="A14" workbookViewId="0">
      <selection activeCell="B21" sqref="B21"/>
    </sheetView>
  </sheetViews>
  <sheetFormatPr defaultColWidth="9.140625" defaultRowHeight="21" customHeight="1"/>
  <cols>
    <col min="1" max="1" width="9.140625" style="2" customWidth="1"/>
    <col min="2" max="2" width="40" style="2" customWidth="1"/>
    <col min="3" max="3" width="15.42578125" style="2" hidden="1" customWidth="1"/>
    <col min="4" max="4" width="27.28515625" style="2" hidden="1" customWidth="1"/>
    <col min="5" max="5" width="56.140625" style="2" hidden="1" customWidth="1"/>
    <col min="6" max="6" width="37.140625" style="2" hidden="1" customWidth="1"/>
    <col min="7" max="7" width="36" style="2" hidden="1" customWidth="1"/>
    <col min="8" max="8" width="28.140625" style="2" hidden="1" customWidth="1"/>
    <col min="9" max="9" width="38" style="13" hidden="1" customWidth="1"/>
    <col min="10" max="10" width="36.42578125" style="13" hidden="1" customWidth="1"/>
    <col min="11" max="11" width="30.28515625" style="2" customWidth="1"/>
    <col min="12" max="12" width="255.42578125" style="2" customWidth="1"/>
    <col min="13" max="14" width="9.140625" style="2"/>
    <col min="15" max="15" width="20.7109375" style="2" customWidth="1"/>
    <col min="16" max="16384" width="9.140625" style="2"/>
  </cols>
  <sheetData>
    <row r="2" spans="2:12" ht="47.25" thickBot="1">
      <c r="B2" s="11" t="s">
        <v>296</v>
      </c>
      <c r="C2" s="11"/>
      <c r="D2" s="11"/>
      <c r="E2" s="11"/>
      <c r="F2" s="11"/>
      <c r="G2" s="11"/>
      <c r="H2" s="11"/>
      <c r="I2" s="14"/>
      <c r="J2" s="14"/>
      <c r="K2" s="14"/>
      <c r="L2" s="14"/>
    </row>
    <row r="4" spans="2:12" ht="15">
      <c r="B4" t="s">
        <v>1</v>
      </c>
      <c r="C4" t="s">
        <v>2</v>
      </c>
      <c r="D4" t="s">
        <v>3</v>
      </c>
      <c r="E4" t="s">
        <v>4</v>
      </c>
      <c r="F4" t="s">
        <v>5</v>
      </c>
      <c r="G4" t="s">
        <v>284</v>
      </c>
      <c r="H4" t="s">
        <v>377</v>
      </c>
      <c r="I4" t="s">
        <v>755</v>
      </c>
      <c r="J4" t="s">
        <v>756</v>
      </c>
      <c r="K4" t="s">
        <v>32</v>
      </c>
      <c r="L4" s="91" t="s">
        <v>47</v>
      </c>
    </row>
    <row r="5" spans="2:12" ht="29.25" thickBot="1">
      <c r="B5" s="3" t="s">
        <v>757</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18"/>
    </row>
    <row r="6" spans="2:12" s="12" customFormat="1" ht="21" hidden="1" customHeight="1">
      <c r="B6" s="7"/>
      <c r="C6" s="7"/>
      <c r="D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7" t="str">
        <f>IF(Table_Text[[#This Row],[Header]]="Yes","",IF(Table_Text[[#This Row],[Property]]&lt;&gt;"",SUBSTITUTE(Table_Text[[#This Row],[Type]]," ","")&amp;SUBSTITUTE(Table_Text[[#This Row],[Property]]," ",""),""))</f>
        <v/>
      </c>
      <c r="G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7" t="str">
        <f ca="1">SUBSTITUTE(SUBSTITUTE(SUBSTITUTE(SUBSTITUTE(SUBSTITUTE(SUBSTITUTE(SUBSTITUTE(SUBSTITUTE(
TRIM(CLEAN(Table_Text[[#This Row],[Config]])),
" {","{"),
"{ ","{"),
" }","}"),
"} ","}"),
" [","["),
"[ ","["),
" ]","]"),
"] ","]")</f>
        <v/>
      </c>
      <c r="I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7" t="str">
        <f ca="1">SUBSTITUTE(SUBSTITUTE(SUBSTITUTE(SUBSTITUTE(SUBSTITUTE(SUBSTITUTE(SUBSTITUTE(SUBSTITUTE(
TRIM(CLEAN(Table_Text[[#This Row],[Quote]])),
" {","{"),
"{ ","{"),
" }","}"),
"} ","}"),
" [","["),
"[ ","["),
" ]","]"),
"] ","]")</f>
        <v/>
      </c>
      <c r="K6" s="7"/>
      <c r="L6" s="15"/>
    </row>
    <row r="7" spans="2:12" s="12" customFormat="1" ht="21" customHeight="1">
      <c r="B7" s="7" t="s">
        <v>758</v>
      </c>
      <c r="C7" s="7"/>
      <c r="D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7" t="str">
        <f ca="1">IF(Table_Text[[#This Row],[Header]]="Yes","",IF(Table_Text[[#This Row],[Property]]&lt;&gt;"",SUBSTITUTE(Table_Text[[#This Row],[Type]]," ","")&amp;SUBSTITUTE(Table_Text[[#This Row],[Property]]," ",""),""))</f>
        <v>OrganisationName</v>
      </c>
      <c r="G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"Latitude Financial"
        },</v>
      </c>
      <c r="H7" s="7" t="str">
        <f ca="1">SUBSTITUTE(SUBSTITUTE(SUBSTITUTE(SUBSTITUTE(SUBSTITUTE(SUBSTITUTE(SUBSTITUTE(SUBSTITUTE(
TRIM(CLEAN(Table_Text[[#This Row],[Config]])),
" {","{"),
"{ ","{"),
" }","}"),
"} ","}"),
" [","["),
"[ ","["),
" ]","]"),
"] ","]")</f>
        <v>"name":{"text": "Latitude Financial"},</v>
      </c>
      <c r="I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"Latitude Financial",</v>
      </c>
      <c r="J7" s="7" t="str">
        <f ca="1">SUBSTITUTE(SUBSTITUTE(SUBSTITUTE(SUBSTITUTE(SUBSTITUTE(SUBSTITUTE(SUBSTITUTE(SUBSTITUTE(
TRIM(CLEAN(Table_Text[[#This Row],[Quote]])),
" {","{"),
"{ ","{"),
" }","}"),
"} ","}"),
" [","["),
"[ ","["),
" ]","]"),
"] ","]")</f>
        <v>"name": "Latitude Financial",</v>
      </c>
      <c r="K7" s="7"/>
      <c r="L7" s="15" t="s">
        <v>759</v>
      </c>
    </row>
    <row r="8" spans="2:12" s="12" customFormat="1" ht="21" customHeight="1">
      <c r="B8" s="7" t="s">
        <v>117</v>
      </c>
      <c r="C8" s="7"/>
      <c r="D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7" t="str">
        <f ca="1">IF(Table_Text[[#This Row],[Header]]="Yes","",IF(Table_Text[[#This Row],[Property]]&lt;&gt;"",SUBSTITUTE(Table_Text[[#This Row],[Type]]," ","")&amp;SUBSTITUTE(Table_Text[[#This Row],[Property]]," ",""),""))</f>
        <v>OrganisationAddress</v>
      </c>
      <c r="G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 Spring Street"
        },</v>
      </c>
      <c r="H8" s="7" t="str">
        <f ca="1">SUBSTITUTE(SUBSTITUTE(SUBSTITUTE(SUBSTITUTE(SUBSTITUTE(SUBSTITUTE(SUBSTITUTE(SUBSTITUTE(
TRIM(CLEAN(Table_Text[[#This Row],[Config]])),
" {","{"),
"{ ","{"),
" }","}"),
"} ","}"),
" [","["),
"[ ","["),
" ]","]"),
"] ","]")</f>
        <v>"address":{"text": "1 Spring Street"},</v>
      </c>
      <c r="I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 Spring Street",</v>
      </c>
      <c r="J8" s="7" t="str">
        <f ca="1">SUBSTITUTE(SUBSTITUTE(SUBSTITUTE(SUBSTITUTE(SUBSTITUTE(SUBSTITUTE(SUBSTITUTE(SUBSTITUTE(
TRIM(CLEAN(Table_Text[[#This Row],[Quote]])),
" {","{"),
"{ ","{"),
" }","}"),
"} ","}"),
" [","["),
"[ ","["),
" ]","]"),
"] ","]")</f>
        <v>"address": "1 Spring Street",</v>
      </c>
      <c r="K8" s="7"/>
      <c r="L8" s="15" t="s">
        <v>760</v>
      </c>
    </row>
    <row r="9" spans="2:12" s="12" customFormat="1" ht="21" customHeight="1">
      <c r="B9" s="7" t="s">
        <v>119</v>
      </c>
      <c r="C9" s="7"/>
      <c r="D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7" t="str">
        <f ca="1">IF(Table_Text[[#This Row],[Header]]="Yes","",IF(Table_Text[[#This Row],[Property]]&lt;&gt;"",SUBSTITUTE(Table_Text[[#This Row],[Type]]," ","")&amp;SUBSTITUTE(Table_Text[[#This Row],[Property]]," ",""),""))</f>
        <v>OrganisationTown</v>
      </c>
      <c r="G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7" t="str">
        <f ca="1">SUBSTITUTE(SUBSTITUTE(SUBSTITUTE(SUBSTITUTE(SUBSTITUTE(SUBSTITUTE(SUBSTITUTE(SUBSTITUTE(
TRIM(CLEAN(Table_Text[[#This Row],[Config]])),
" {","{"),
"{ ","{"),
" }","}"),
"} ","}"),
" [","["),
"[ ","["),
" ]","]"),
"] ","]")</f>
        <v>"town":{"text": "Melbourne"},</v>
      </c>
      <c r="I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7" t="str">
        <f ca="1">SUBSTITUTE(SUBSTITUTE(SUBSTITUTE(SUBSTITUTE(SUBSTITUTE(SUBSTITUTE(SUBSTITUTE(SUBSTITUTE(
TRIM(CLEAN(Table_Text[[#This Row],[Quote]])),
" {","{"),
"{ ","{"),
" }","}"),
"} ","}"),
" [","["),
"[ ","["),
" ]","]"),
"] ","]")</f>
        <v>"town": "Melbourne",</v>
      </c>
      <c r="K9" s="7"/>
      <c r="L9" s="15" t="s">
        <v>761</v>
      </c>
    </row>
    <row r="10" spans="2:12" s="12" customFormat="1" ht="21" customHeight="1">
      <c r="B10" s="7" t="s">
        <v>122</v>
      </c>
      <c r="C10" s="7"/>
      <c r="D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7" t="str">
        <f ca="1">IF(Table_Text[[#This Row],[Header]]="Yes","",IF(Table_Text[[#This Row],[Property]]&lt;&gt;"",SUBSTITUTE(Table_Text[[#This Row],[Type]]," ","")&amp;SUBSTITUTE(Table_Text[[#This Row],[Property]]," ",""),""))</f>
        <v>OrganisationState</v>
      </c>
      <c r="G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7" t="str">
        <f ca="1">SUBSTITUTE(SUBSTITUTE(SUBSTITUTE(SUBSTITUTE(SUBSTITUTE(SUBSTITUTE(SUBSTITUTE(SUBSTITUTE(
TRIM(CLEAN(Table_Text[[#This Row],[Config]])),
" {","{"),
"{ ","{"),
" }","}"),
"} ","}"),
" [","["),
"[ ","["),
" ]","]"),
"] ","]")</f>
        <v>"state":{"text": "VIC"},</v>
      </c>
      <c r="I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7" t="str">
        <f ca="1">SUBSTITUTE(SUBSTITUTE(SUBSTITUTE(SUBSTITUTE(SUBSTITUTE(SUBSTITUTE(SUBSTITUTE(SUBSTITUTE(
TRIM(CLEAN(Table_Text[[#This Row],[Quote]])),
" {","{"),
"{ ","{"),
" }","}"),
"} ","}"),
" [","["),
"[ ","["),
" ]","]"),
"] ","]")</f>
        <v>"state": "VIC",</v>
      </c>
      <c r="K10" s="7"/>
      <c r="L10" s="15" t="s">
        <v>90</v>
      </c>
    </row>
    <row r="11" spans="2:12" s="12" customFormat="1" ht="21" customHeight="1">
      <c r="B11" s="7" t="s">
        <v>124</v>
      </c>
      <c r="C11" s="7"/>
      <c r="D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7" t="str">
        <f ca="1">IF(Table_Text[[#This Row],[Header]]="Yes","",IF(Table_Text[[#This Row],[Property]]&lt;&gt;"",SUBSTITUTE(Table_Text[[#This Row],[Type]]," ","")&amp;SUBSTITUTE(Table_Text[[#This Row],[Property]]," ",""),""))</f>
        <v>OrganisationPostcode</v>
      </c>
      <c r="G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7" t="str">
        <f ca="1">SUBSTITUTE(SUBSTITUTE(SUBSTITUTE(SUBSTITUTE(SUBSTITUTE(SUBSTITUTE(SUBSTITUTE(SUBSTITUTE(
TRIM(CLEAN(Table_Text[[#This Row],[Config]])),
" {","{"),
"{ ","{"),
" }","}"),
"} ","}"),
" [","["),
"[ ","["),
" ]","]"),
"] ","]")</f>
        <v>"postcode":{"text": "3000"},</v>
      </c>
      <c r="I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7" t="str">
        <f ca="1">SUBSTITUTE(SUBSTITUTE(SUBSTITUTE(SUBSTITUTE(SUBSTITUTE(SUBSTITUTE(SUBSTITUTE(SUBSTITUTE(
TRIM(CLEAN(Table_Text[[#This Row],[Quote]])),
" {","{"),
"{ ","{"),
" }","}"),
"} ","}"),
" [","["),
"[ ","["),
" ]","]"),
"] ","]")</f>
        <v>"postcode": "3000",</v>
      </c>
      <c r="K11" s="7"/>
      <c r="L11" s="15">
        <v>3000</v>
      </c>
    </row>
    <row r="12" spans="2:12" s="12" customFormat="1" ht="21" customHeight="1">
      <c r="B12" s="7" t="s">
        <v>762</v>
      </c>
      <c r="C12" s="7"/>
      <c r="D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7" t="str">
        <f ca="1">IF(Table_Text[[#This Row],[Header]]="Yes","",IF(Table_Text[[#This Row],[Property]]&lt;&gt;"",SUBSTITUTE(Table_Text[[#This Row],[Type]]," ","")&amp;SUBSTITUTE(Table_Text[[#This Row],[Property]]," ",""),""))</f>
        <v>OrganisationABN</v>
      </c>
      <c r="G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"12 456 789 423"
        },</v>
      </c>
      <c r="H12" s="7" t="str">
        <f ca="1">SUBSTITUTE(SUBSTITUTE(SUBSTITUTE(SUBSTITUTE(SUBSTITUTE(SUBSTITUTE(SUBSTITUTE(SUBSTITUTE(
TRIM(CLEAN(Table_Text[[#This Row],[Config]])),
" {","{"),
"{ ","{"),
" }","}"),
"} ","}"),
" [","["),
"[ ","["),
" ]","]"),
"] ","]")</f>
        <v>"ABN":{"text": "12 456 789 423"},</v>
      </c>
      <c r="I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"12 456 789 423",</v>
      </c>
      <c r="J12" s="7" t="str">
        <f ca="1">SUBSTITUTE(SUBSTITUTE(SUBSTITUTE(SUBSTITUTE(SUBSTITUTE(SUBSTITUTE(SUBSTITUTE(SUBSTITUTE(
TRIM(CLEAN(Table_Text[[#This Row],[Quote]])),
" {","{"),
"{ ","{"),
" }","}"),
"} ","}"),
" [","["),
"[ ","["),
" ]","]"),
"] ","]")</f>
        <v>"ABN": "12 456 789 423",</v>
      </c>
      <c r="K12" s="7"/>
      <c r="L12" s="15" t="s">
        <v>763</v>
      </c>
    </row>
    <row r="13" spans="2:12" s="12" customFormat="1" ht="21" customHeight="1">
      <c r="B13" s="7" t="s">
        <v>764</v>
      </c>
      <c r="C13" s="7"/>
      <c r="D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7" t="str">
        <f ca="1">IF(Table_Text[[#This Row],[Header]]="Yes","",IF(Table_Text[[#This Row],[Property]]&lt;&gt;"",SUBSTITUTE(Table_Text[[#This Row],[Type]]," ","")&amp;SUBSTITUTE(Table_Text[[#This Row],[Property]]," ",""),""))</f>
        <v>OrganisationAFSL</v>
      </c>
      <c r="G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"123416515"
        },</v>
      </c>
      <c r="H13" s="7" t="str">
        <f ca="1">SUBSTITUTE(SUBSTITUTE(SUBSTITUTE(SUBSTITUTE(SUBSTITUTE(SUBSTITUTE(SUBSTITUTE(SUBSTITUTE(
TRIM(CLEAN(Table_Text[[#This Row],[Config]])),
" {","{"),
"{ ","{"),
" }","}"),
"} ","}"),
" [","["),
"[ ","["),
" ]","]"),
"] ","]")</f>
        <v>"AFSL":{"text": "123416515"},</v>
      </c>
      <c r="I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"123416515",</v>
      </c>
      <c r="J13" s="7" t="str">
        <f ca="1">SUBSTITUTE(SUBSTITUTE(SUBSTITUTE(SUBSTITUTE(SUBSTITUTE(SUBSTITUTE(SUBSTITUTE(SUBSTITUTE(
TRIM(CLEAN(Table_Text[[#This Row],[Quote]])),
" {","{"),
"{ ","{"),
" }","}"),
"} ","}"),
" [","["),
"[ ","["),
" ]","]"),
"] ","]")</f>
        <v>"AFSL": "123416515",</v>
      </c>
      <c r="K13" s="7"/>
      <c r="L13" s="15">
        <v>123416515</v>
      </c>
    </row>
    <row r="14" spans="2:12" s="12" customFormat="1" ht="21" customHeight="1">
      <c r="B14" s="7" t="s">
        <v>100</v>
      </c>
      <c r="C14" s="7"/>
      <c r="D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7" t="str">
        <f ca="1">IF(Table_Text[[#This Row],[Header]]="Yes","",IF(Table_Text[[#This Row],[Property]]&lt;&gt;"",SUBSTITUTE(Table_Text[[#This Row],[Type]]," ","")&amp;SUBSTITUTE(Table_Text[[#This Row],[Property]]," ",""),""))</f>
        <v>OrganisationPhone</v>
      </c>
      <c r="G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"1300 123 456"
        },</v>
      </c>
      <c r="H14" s="7" t="str">
        <f ca="1">SUBSTITUTE(SUBSTITUTE(SUBSTITUTE(SUBSTITUTE(SUBSTITUTE(SUBSTITUTE(SUBSTITUTE(SUBSTITUTE(
TRIM(CLEAN(Table_Text[[#This Row],[Config]])),
" {","{"),
"{ ","{"),
" }","}"),
"} ","}"),
" [","["),
"[ ","["),
" ]","]"),
"] ","]")</f>
        <v>"phone":{"text": "1300 123 456"},</v>
      </c>
      <c r="I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"1300 123 456",</v>
      </c>
      <c r="J14" s="7" t="str">
        <f ca="1">SUBSTITUTE(SUBSTITUTE(SUBSTITUTE(SUBSTITUTE(SUBSTITUTE(SUBSTITUTE(SUBSTITUTE(SUBSTITUTE(
TRIM(CLEAN(Table_Text[[#This Row],[Quote]])),
" {","{"),
"{ ","{"),
" }","}"),
"} ","}"),
" [","["),
"[ ","["),
" ]","]"),
"] ","]")</f>
        <v>"phone": "1300 123 456",</v>
      </c>
      <c r="K14" s="7"/>
      <c r="L14" s="15" t="s">
        <v>765</v>
      </c>
    </row>
    <row r="15" spans="2:12" s="12" customFormat="1" ht="21" customHeight="1">
      <c r="B15" s="7" t="s">
        <v>97</v>
      </c>
      <c r="C15" s="7"/>
      <c r="D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7" t="str">
        <f ca="1">IF(Table_Text[[#This Row],[Header]]="Yes","",IF(Table_Text[[#This Row],[Property]]&lt;&gt;"",SUBSTITUTE(Table_Text[[#This Row],[Type]]," ","")&amp;SUBSTITUTE(Table_Text[[#This Row],[Property]]," ",""),""))</f>
        <v>OrganisationEmail</v>
      </c>
      <c r="G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"contact@latitudefinancial.com.au"
        },</v>
      </c>
      <c r="H15" s="38" t="str">
        <f ca="1">SUBSTITUTE(SUBSTITUTE(SUBSTITUTE(SUBSTITUTE(SUBSTITUTE(SUBSTITUTE(SUBSTITUTE(SUBSTITUTE(
TRIM(CLEAN(Table_Text[[#This Row],[Config]])),
" {","{"),
"{ ","{"),
" }","}"),
"} ","}"),
" [","["),
"[ ","["),
" ]","]"),
"] ","]")</f>
        <v>"email":{"text": "contact@latitudefinancial.com.au"},</v>
      </c>
      <c r="I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"contact@latitudefinancial.com.au",</v>
      </c>
      <c r="J15" s="7" t="str">
        <f ca="1">SUBSTITUTE(SUBSTITUTE(SUBSTITUTE(SUBSTITUTE(SUBSTITUTE(SUBSTITUTE(SUBSTITUTE(SUBSTITUTE(
TRIM(CLEAN(Table_Text[[#This Row],[Quote]])),
" {","{"),
"{ ","{"),
" }","}"),
"} ","}"),
" [","["),
"[ ","["),
" ]","]"),
"] ","]")</f>
        <v>"email": "contact@latitudefinancial.com.au",</v>
      </c>
      <c r="K15" s="7"/>
      <c r="L15" s="15" t="s">
        <v>766</v>
      </c>
    </row>
    <row r="16" spans="2:12" s="12" customFormat="1" ht="21" customHeight="1">
      <c r="B16" s="7" t="s">
        <v>767</v>
      </c>
      <c r="C16" s="7"/>
      <c r="D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7" t="str">
        <f ca="1">IF(Table_Text[[#This Row],[Header]]="Yes","",IF(Table_Text[[#This Row],[Property]]&lt;&gt;"",SUBSTITUTE(Table_Text[[#This Row],[Type]]," ","")&amp;SUBSTITUTE(Table_Text[[#This Row],[Property]]," ",""),""))</f>
        <v>OrganisationWebsite</v>
      </c>
      <c r="G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"www.latitudefinancial.com.au"
        }
    },</v>
      </c>
      <c r="H16" s="7" t="str">
        <f ca="1">SUBSTITUTE(SUBSTITUTE(SUBSTITUTE(SUBSTITUTE(SUBSTITUTE(SUBSTITUTE(SUBSTITUTE(SUBSTITUTE(
TRIM(CLEAN(Table_Text[[#This Row],[Config]])),
" {","{"),
"{ ","{"),
" }","}"),
"} ","}"),
" [","["),
"[ ","["),
" ]","]"),
"] ","]")</f>
        <v>"website":{"text": "www.latitudefinancial.com.au"}},</v>
      </c>
      <c r="I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"www.latitudefinancial.com.au"
    },</v>
      </c>
      <c r="J16" s="7" t="str">
        <f ca="1">SUBSTITUTE(SUBSTITUTE(SUBSTITUTE(SUBSTITUTE(SUBSTITUTE(SUBSTITUTE(SUBSTITUTE(SUBSTITUTE(
TRIM(CLEAN(Table_Text[[#This Row],[Quote]])),
" {","{"),
"{ ","{"),
" }","}"),
"} ","}"),
" [","["),
"[ ","["),
" ]","]"),
"] ","]")</f>
        <v>"website": "www.latitudefinancial.com.au"},</v>
      </c>
      <c r="K16" s="7"/>
      <c r="L16" s="15" t="s">
        <v>768</v>
      </c>
    </row>
    <row r="17" spans="2:12" ht="29.25" thickBot="1">
      <c r="B17" s="3" t="s">
        <v>769</v>
      </c>
      <c r="C17" s="3" t="s">
        <v>71</v>
      </c>
      <c r="D17"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3" t="str">
        <f>IF(Table_Text[[#This Row],[Header]]="Yes","",IF(Table_Text[[#This Row],[Property]]&lt;&gt;"",SUBSTITUTE(Table_Text[[#This Row],[Type]]," ","")&amp;SUBSTITUTE(Table_Text[[#This Row],[Property]]," ",""),""))</f>
        <v/>
      </c>
      <c r="G17"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3" t="str">
        <f ca="1">SUBSTITUTE(SUBSTITUTE(SUBSTITUTE(SUBSTITUTE(SUBSTITUTE(SUBSTITUTE(SUBSTITUTE(SUBSTITUTE(
TRIM(CLEAN(Table_Text[[#This Row],[Config]])),
" {","{"),
"{ ","{"),
" }","}"),
"} ","}"),
" [","["),
"[ ","["),
" ]","]"),
"] ","]")</f>
        <v>"product":{</v>
      </c>
      <c r="I17"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3" t="str">
        <f ca="1">SUBSTITUTE(SUBSTITUTE(SUBSTITUTE(SUBSTITUTE(SUBSTITUTE(SUBSTITUTE(SUBSTITUTE(SUBSTITUTE(
TRIM(CLEAN(Table_Text[[#This Row],[Quote]])),
" {","{"),
"{ ","{"),
" }","}"),
"} ","}"),
" [","["),
"[ ","["),
" ]","]"),
"] ","]")</f>
        <v>"product":{</v>
      </c>
      <c r="K17" s="3"/>
      <c r="L17" s="18"/>
    </row>
    <row r="18" spans="2:12" s="12" customFormat="1" ht="21" hidden="1" customHeight="1">
      <c r="B18" s="7"/>
      <c r="C18" s="7"/>
      <c r="D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7" t="str">
        <f>IF(Table_Text[[#This Row],[Header]]="Yes","",IF(Table_Text[[#This Row],[Property]]&lt;&gt;"",SUBSTITUTE(Table_Text[[#This Row],[Type]]," ","")&amp;SUBSTITUTE(Table_Text[[#This Row],[Property]]," ",""),""))</f>
        <v/>
      </c>
      <c r="G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7" t="str">
        <f ca="1">SUBSTITUTE(SUBSTITUTE(SUBSTITUTE(SUBSTITUTE(SUBSTITUTE(SUBSTITUTE(SUBSTITUTE(SUBSTITUTE(
TRIM(CLEAN(Table_Text[[#This Row],[Config]])),
" {","{"),
"{ ","{"),
" }","}"),
"} ","}"),
" [","["),
"[ ","["),
" ]","]"),
"] ","]")</f>
        <v/>
      </c>
      <c r="I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7" t="str">
        <f ca="1">SUBSTITUTE(SUBSTITUTE(SUBSTITUTE(SUBSTITUTE(SUBSTITUTE(SUBSTITUTE(SUBSTITUTE(SUBSTITUTE(
TRIM(CLEAN(Table_Text[[#This Row],[Quote]])),
" {","{"),
"{ ","{"),
" }","}"),
"} ","}"),
" [","["),
"[ ","["),
" ]","]"),
"] ","]")</f>
        <v/>
      </c>
      <c r="K18" s="7"/>
      <c r="L18" s="15"/>
    </row>
    <row r="19" spans="2:12" s="12" customFormat="1" ht="21" customHeight="1">
      <c r="B19" s="7" t="s">
        <v>770</v>
      </c>
      <c r="C19" s="7"/>
      <c r="D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7" t="str">
        <f ca="1">IF(Table_Text[[#This Row],[Header]]="Yes","",IF(Table_Text[[#This Row],[Property]]&lt;&gt;"",SUBSTITUTE(Table_Text[[#This Row],[Type]]," ","")&amp;SUBSTITUTE(Table_Text[[#This Row],[Property]]," ",""),""))</f>
        <v>ProductTitle</v>
      </c>
      <c r="G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"Motor Loan Insurance"
        },</v>
      </c>
      <c r="H19" s="38" t="str">
        <f ca="1">SUBSTITUTE(SUBSTITUTE(SUBSTITUTE(SUBSTITUTE(SUBSTITUTE(SUBSTITUTE(SUBSTITUTE(SUBSTITUTE(
TRIM(CLEAN(Table_Text[[#This Row],[Config]])),
" {","{"),
"{ ","{"),
" }","}"),
"} ","}"),
" [","["),
"[ ","["),
" ]","]"),
"] ","]")</f>
        <v>"title":{"text": "Motor Loan Insurance"},</v>
      </c>
      <c r="I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"Motor Loan Insurance",</v>
      </c>
      <c r="J19" s="7" t="str">
        <f ca="1">SUBSTITUTE(SUBSTITUTE(SUBSTITUTE(SUBSTITUTE(SUBSTITUTE(SUBSTITUTE(SUBSTITUTE(SUBSTITUTE(
TRIM(CLEAN(Table_Text[[#This Row],[Quote]])),
" {","{"),
"{ ","{"),
" }","}"),
"} ","}"),
" [","["),
"[ ","["),
" ]","]"),
"] ","]")</f>
        <v>"title": "Motor Loan Insurance",</v>
      </c>
      <c r="K19" s="7"/>
      <c r="L19" s="15" t="s">
        <v>1043</v>
      </c>
    </row>
    <row r="20" spans="2:12" s="12" customFormat="1" ht="21" customHeight="1">
      <c r="B20" s="7" t="s">
        <v>771</v>
      </c>
      <c r="C20" s="7"/>
      <c r="D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7" t="str">
        <f ca="1">IF(Table_Text[[#This Row],[Header]]="Yes","",IF(Table_Text[[#This Row],[Property]]&lt;&gt;"",SUBSTITUTE(Table_Text[[#This Row],[Type]]," ","")&amp;SUBSTITUTE(Table_Text[[#This Row],[Property]]," ",""),""))</f>
        <v>ProductDescription</v>
      </c>
      <c r="G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"Motor Loan Insurance"
        }
    },</v>
      </c>
      <c r="H20" s="7" t="str">
        <f ca="1">SUBSTITUTE(SUBSTITUTE(SUBSTITUTE(SUBSTITUTE(SUBSTITUTE(SUBSTITUTE(SUBSTITUTE(SUBSTITUTE(
TRIM(CLEAN(Table_Text[[#This Row],[Config]])),
" {","{"),
"{ ","{"),
" }","}"),
"} ","}"),
" [","["),
"[ ","["),
" ]","]"),
"] ","]")</f>
        <v>"description":{"text": "Motor Loan Insurance"}},</v>
      </c>
      <c r="I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"Motor Loan Insurance"
    },</v>
      </c>
      <c r="J20" s="7" t="str">
        <f ca="1">SUBSTITUTE(SUBSTITUTE(SUBSTITUTE(SUBSTITUTE(SUBSTITUTE(SUBSTITUTE(SUBSTITUTE(SUBSTITUTE(
TRIM(CLEAN(Table_Text[[#This Row],[Quote]])),
" {","{"),
"{ ","{"),
" }","}"),
"} ","}"),
" [","["),
"[ ","["),
" ]","]"),
"] ","]")</f>
        <v>"description": "Motor Loan Insurance"},</v>
      </c>
      <c r="K20" s="7"/>
      <c r="L20" s="15" t="s">
        <v>1043</v>
      </c>
    </row>
    <row r="21" spans="2:12" ht="29.25" thickBot="1">
      <c r="B21" s="3" t="s">
        <v>518</v>
      </c>
      <c r="C21" s="3" t="s">
        <v>71</v>
      </c>
      <c r="D21"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1"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1" s="3" t="str">
        <f>IF(Table_Text[[#This Row],[Header]]="Yes","",IF(Table_Text[[#This Row],[Property]]&lt;&gt;"",SUBSTITUTE(Table_Text[[#This Row],[Type]]," ","")&amp;SUBSTITUTE(Table_Text[[#This Row],[Property]]," ",""),""))</f>
        <v/>
      </c>
      <c r="G21"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1" s="3" t="str">
        <f ca="1">SUBSTITUTE(SUBSTITUTE(SUBSTITUTE(SUBSTITUTE(SUBSTITUTE(SUBSTITUTE(SUBSTITUTE(SUBSTITUTE(
TRIM(CLEAN(Table_Text[[#This Row],[Config]])),
" {","{"),
"{ ","{"),
" }","}"),
"} ","}"),
" [","["),
"[ ","["),
" ]","]"),
"] ","]")</f>
        <v>"sidebar":{</v>
      </c>
      <c r="I21"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1" s="3" t="str">
        <f ca="1">SUBSTITUTE(SUBSTITUTE(SUBSTITUTE(SUBSTITUTE(SUBSTITUTE(SUBSTITUTE(SUBSTITUTE(SUBSTITUTE(
TRIM(CLEAN(Table_Text[[#This Row],[Quote]])),
" {","{"),
"{ ","{"),
" }","}"),
"} ","}"),
" [","["),
"[ ","["),
" ]","]"),
"] ","]")</f>
        <v>"sidebar":{</v>
      </c>
      <c r="K21" s="3"/>
      <c r="L21" s="18"/>
    </row>
    <row r="22" spans="2:12" s="12" customFormat="1" ht="21" hidden="1" customHeight="1">
      <c r="B22" s="7"/>
      <c r="C22" s="7"/>
      <c r="D2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2" s="7" t="str">
        <f>IF(Table_Text[[#This Row],[Header]]="Yes","",IF(Table_Text[[#This Row],[Property]]&lt;&gt;"",SUBSTITUTE(Table_Text[[#This Row],[Type]]," ","")&amp;SUBSTITUTE(Table_Text[[#This Row],[Property]]," ",""),""))</f>
        <v/>
      </c>
      <c r="G2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2" s="7" t="str">
        <f ca="1">SUBSTITUTE(SUBSTITUTE(SUBSTITUTE(SUBSTITUTE(SUBSTITUTE(SUBSTITUTE(SUBSTITUTE(SUBSTITUTE(
TRIM(CLEAN(Table_Text[[#This Row],[Config]])),
" {","{"),
"{ ","{"),
" }","}"),
"} ","}"),
" [","["),
"[ ","["),
" ]","]"),
"] ","]")</f>
        <v/>
      </c>
      <c r="I2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2" s="7" t="str">
        <f ca="1">SUBSTITUTE(SUBSTITUTE(SUBSTITUTE(SUBSTITUTE(SUBSTITUTE(SUBSTITUTE(SUBSTITUTE(SUBSTITUTE(
TRIM(CLEAN(Table_Text[[#This Row],[Quote]])),
" {","{"),
"{ ","{"),
" }","}"),
"} ","}"),
" [","["),
"[ ","["),
" ]","]"),
"] ","]")</f>
        <v/>
      </c>
      <c r="K22" s="7"/>
      <c r="L22" s="15"/>
    </row>
    <row r="23" spans="2:12" s="12" customFormat="1" ht="21" customHeight="1">
      <c r="B23" s="8" t="s">
        <v>772</v>
      </c>
      <c r="C23" s="7"/>
      <c r="D2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3" s="7" t="str">
        <f ca="1">IF(Table_Text[[#This Row],[Header]]="Yes","",IF(Table_Text[[#This Row],[Property]]&lt;&gt;"",SUBSTITUTE(Table_Text[[#This Row],[Type]]," ","")&amp;SUBSTITUTE(Table_Text[[#This Row],[Property]]," ",""),""))</f>
        <v>SidebarIncompleteHeader</v>
      </c>
      <c r="G2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3" s="7" t="str">
        <f ca="1">SUBSTITUTE(SUBSTITUTE(SUBSTITUTE(SUBSTITUTE(SUBSTITUTE(SUBSTITUTE(SUBSTITUTE(SUBSTITUTE(
TRIM(CLEAN(Table_Text[[#This Row],[Config]])),
" {","{"),
"{ ","{"),
" }","}"),
"} ","}"),
" [","["),
"[ ","["),
" ]","]"),
"] ","]")</f>
        <v>"incompleteHeader":{"text": "Answer a few simple questions to get an instant quote online."},</v>
      </c>
      <c r="I2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3" s="7" t="str">
        <f ca="1">SUBSTITUTE(SUBSTITUTE(SUBSTITUTE(SUBSTITUTE(SUBSTITUTE(SUBSTITUTE(SUBSTITUTE(SUBSTITUTE(
TRIM(CLEAN(Table_Text[[#This Row],[Quote]])),
" {","{"),
"{ ","{"),
" }","}"),
"} ","}"),
" [","["),
"[ ","["),
" ]","]"),
"] ","]")</f>
        <v>"incompleteHeader": "Answer a few simple questions to get an instant quote online.",</v>
      </c>
      <c r="K23" s="7"/>
      <c r="L23" s="29" t="s">
        <v>773</v>
      </c>
    </row>
    <row r="24" spans="2:12" s="12" customFormat="1" ht="21" customHeight="1">
      <c r="B24" s="7" t="s">
        <v>774</v>
      </c>
      <c r="C24" s="7"/>
      <c r="D2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4" s="7" t="str">
        <f ca="1">IF(Table_Text[[#This Row],[Header]]="Yes","",IF(Table_Text[[#This Row],[Property]]&lt;&gt;"",SUBSTITUTE(Table_Text[[#This Row],[Type]]," ","")&amp;SUBSTITUTE(Table_Text[[#This Row],[Property]]," ",""),""))</f>
        <v>SidebarIncompleteLabel</v>
      </c>
      <c r="G2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4" s="38" t="str">
        <f ca="1">SUBSTITUTE(SUBSTITUTE(SUBSTITUTE(SUBSTITUTE(SUBSTITUTE(SUBSTITUTE(SUBSTITUTE(SUBSTITUTE(
TRIM(CLEAN(Table_Text[[#This Row],[Config]])),
" {","{"),
"{ ","{"),
" }","}"),
"} ","}"),
" [","["),
"[ ","["),
" ]","]"),
"] ","]")</f>
        <v>"incompleteLabel":{"text": "Need Assistance?"},</v>
      </c>
      <c r="I2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4" s="7" t="str">
        <f ca="1">SUBSTITUTE(SUBSTITUTE(SUBSTITUTE(SUBSTITUTE(SUBSTITUTE(SUBSTITUTE(SUBSTITUTE(SUBSTITUTE(
TRIM(CLEAN(Table_Text[[#This Row],[Quote]])),
" {","{"),
"{ ","{"),
" }","}"),
"} ","}"),
" [","["),
"[ ","["),
" ]","]"),
"] ","]")</f>
        <v>"incompleteLabel": "Need Assistance?",</v>
      </c>
      <c r="K24" s="7"/>
      <c r="L24" s="29" t="s">
        <v>775</v>
      </c>
    </row>
    <row r="25" spans="2:12" s="12" customFormat="1" ht="21" customHeight="1">
      <c r="B25" s="7" t="s">
        <v>776</v>
      </c>
      <c r="C25" s="7"/>
      <c r="D2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5" s="7" t="str">
        <f ca="1">IF(Table_Text[[#This Row],[Header]]="Yes","",IF(Table_Text[[#This Row],[Property]]&lt;&gt;"",SUBSTITUTE(Table_Text[[#This Row],[Type]]," ","")&amp;SUBSTITUTE(Table_Text[[#This Row],[Property]]," ",""),""))</f>
        <v>SidebarIncompleteMessage</v>
      </c>
      <c r="G2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5" s="7" t="str">
        <f ca="1">SUBSTITUTE(SUBSTITUTE(SUBSTITUTE(SUBSTITUTE(SUBSTITUTE(SUBSTITUTE(SUBSTITUTE(SUBSTITUTE(
TRIM(CLEAN(Table_Text[[#This Row],[Config]])),
" {","{"),
"{ ","{"),
" }","}"),
"} ","}"),
" [","["),
"[ ","["),
" ]","]"),
"] ","]")</f>
        <v>"incompleteMessage":{"text": "Call 13 13 13 (Weekdays 8:30am-5:30pm)"},</v>
      </c>
      <c r="I2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5" s="7" t="str">
        <f ca="1">SUBSTITUTE(SUBSTITUTE(SUBSTITUTE(SUBSTITUTE(SUBSTITUTE(SUBSTITUTE(SUBSTITUTE(SUBSTITUTE(
TRIM(CLEAN(Table_Text[[#This Row],[Quote]])),
" {","{"),
"{ ","{"),
" }","}"),
"} ","}"),
" [","["),
"[ ","["),
" ]","]"),
"] ","]")</f>
        <v>"incompleteMessage": "Call 13 13 13 (Weekdays 8:30am-5:30pm)",</v>
      </c>
      <c r="K25" s="7"/>
      <c r="L25" s="63" t="s">
        <v>777</v>
      </c>
    </row>
    <row r="26" spans="2:12" s="12" customFormat="1" ht="21" customHeight="1">
      <c r="B26" s="7" t="s">
        <v>778</v>
      </c>
      <c r="C26" s="7"/>
      <c r="D2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6" s="7" t="str">
        <f ca="1">IF(Table_Text[[#This Row],[Header]]="Yes","",IF(Table_Text[[#This Row],[Property]]&lt;&gt;"",SUBSTITUTE(Table_Text[[#This Row],[Type]]," ","")&amp;SUBSTITUTE(Table_Text[[#This Row],[Property]]," ",""),""))</f>
        <v>SidebarPremiumEstimateHeader</v>
      </c>
      <c r="G2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6" s="38" t="str">
        <f ca="1">SUBSTITUTE(SUBSTITUTE(SUBSTITUTE(SUBSTITUTE(SUBSTITUTE(SUBSTITUTE(SUBSTITUTE(SUBSTITUTE(
TRIM(CLEAN(Table_Text[[#This Row],[Config]])),
" {","{"),
"{ ","{"),
" }","}"),
"} ","}"),
" [","["),
"[ ","["),
" ]","]"),
"] ","]")</f>
        <v>"premiumEstimateHeader":{"text": "We have calculated an estimated premium based on the information provided so far."},</v>
      </c>
      <c r="I2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6" s="7" t="str">
        <f ca="1">SUBSTITUTE(SUBSTITUTE(SUBSTITUTE(SUBSTITUTE(SUBSTITUTE(SUBSTITUTE(SUBSTITUTE(SUBSTITUTE(
TRIM(CLEAN(Table_Text[[#This Row],[Quote]])),
" {","{"),
"{ ","{"),
" }","}"),
"} ","}"),
" [","["),
"[ ","["),
" ]","]"),
"] ","]")</f>
        <v>"premiumEstimateHeader": "We have calculated an estimated premium based on the information provided so far.",</v>
      </c>
      <c r="K26" s="7"/>
      <c r="L26" s="29" t="s">
        <v>779</v>
      </c>
    </row>
    <row r="27" spans="2:12" s="12" customFormat="1" ht="21" customHeight="1">
      <c r="B27" s="7" t="s">
        <v>780</v>
      </c>
      <c r="C27" s="7"/>
      <c r="D2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7" s="7" t="str">
        <f ca="1">IF(Table_Text[[#This Row],[Header]]="Yes","",IF(Table_Text[[#This Row],[Property]]&lt;&gt;"",SUBSTITUTE(Table_Text[[#This Row],[Type]]," ","")&amp;SUBSTITUTE(Table_Text[[#This Row],[Property]]," ",""),""))</f>
        <v>SidebarPremiumEstimateLabel</v>
      </c>
      <c r="G2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7" s="38" t="str">
        <f ca="1">SUBSTITUTE(SUBSTITUTE(SUBSTITUTE(SUBSTITUTE(SUBSTITUTE(SUBSTITUTE(SUBSTITUTE(SUBSTITUTE(
TRIM(CLEAN(Table_Text[[#This Row],[Config]])),
" {","{"),
"{ ","{"),
" }","}"),
"} ","}"),
" [","["),
"[ ","["),
" ]","]"),
"] ","]")</f>
        <v>"premiumEstimateLabel":{"text": "Your Estimate"},</v>
      </c>
      <c r="I2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7" s="7" t="str">
        <f ca="1">SUBSTITUTE(SUBSTITUTE(SUBSTITUTE(SUBSTITUTE(SUBSTITUTE(SUBSTITUTE(SUBSTITUTE(SUBSTITUTE(
TRIM(CLEAN(Table_Text[[#This Row],[Quote]])),
" {","{"),
"{ ","{"),
" }","}"),
"} ","}"),
" [","["),
"[ ","["),
" ]","]"),
"] ","]")</f>
        <v>"premiumEstimateLabel": "Your Estimate",</v>
      </c>
      <c r="K27" s="7"/>
      <c r="L27" s="15" t="s">
        <v>781</v>
      </c>
    </row>
    <row r="28" spans="2:12" s="12" customFormat="1" ht="21" customHeight="1">
      <c r="B28" s="7" t="s">
        <v>782</v>
      </c>
      <c r="C28" s="7"/>
      <c r="D2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8" s="7" t="str">
        <f ca="1">IF(Table_Text[[#This Row],[Header]]="Yes","",IF(Table_Text[[#This Row],[Property]]&lt;&gt;"",SUBSTITUTE(Table_Text[[#This Row],[Type]]," ","")&amp;SUBSTITUTE(Table_Text[[#This Row],[Property]]," ",""),""))</f>
        <v>SidebarPremiumEstimateMessage</v>
      </c>
      <c r="G2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8" s="38" t="str">
        <f ca="1">SUBSTITUTE(SUBSTITUTE(SUBSTITUTE(SUBSTITUTE(SUBSTITUTE(SUBSTITUTE(SUBSTITUTE(SUBSTITUTE(
TRIM(CLEAN(Table_Text[[#This Row],[Config]])),
" {","{"),
"{ ","{"),
" }","}"),
"} ","}"),
" [","["),
"[ ","["),
" ]","]"),
"] ","]")</f>
        <v>"premiumEstimateMessage":{"text": "To calculate your final premium please complete the remaining questions."},</v>
      </c>
      <c r="I2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8" s="7" t="str">
        <f ca="1">SUBSTITUTE(SUBSTITUTE(SUBSTITUTE(SUBSTITUTE(SUBSTITUTE(SUBSTITUTE(SUBSTITUTE(SUBSTITUTE(
TRIM(CLEAN(Table_Text[[#This Row],[Quote]])),
" {","{"),
"{ ","{"),
" }","}"),
"} ","}"),
" [","["),
"[ ","["),
" ]","]"),
"] ","]")</f>
        <v>"premiumEstimateMessage": "To calculate your final premium please complete the remaining questions.",</v>
      </c>
      <c r="K28" s="7"/>
      <c r="L28" s="29" t="s">
        <v>783</v>
      </c>
    </row>
    <row r="29" spans="2:12" s="12" customFormat="1" ht="21" customHeight="1">
      <c r="B29" s="7" t="s">
        <v>784</v>
      </c>
      <c r="C29" s="7"/>
      <c r="D2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29" s="7" t="str">
        <f ca="1">IF(Table_Text[[#This Row],[Header]]="Yes","",IF(Table_Text[[#This Row],[Property]]&lt;&gt;"",SUBSTITUTE(Table_Text[[#This Row],[Type]]," ","")&amp;SUBSTITUTE(Table_Text[[#This Row],[Property]]," ",""),""))</f>
        <v>SidebarPremiumCompleteHeader</v>
      </c>
      <c r="G2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29" s="38" t="str">
        <f ca="1">SUBSTITUTE(SUBSTITUTE(SUBSTITUTE(SUBSTITUTE(SUBSTITUTE(SUBSTITUTE(SUBSTITUTE(SUBSTITUTE(
TRIM(CLEAN(Table_Text[[#This Row],[Config]])),
" {","{"),
"{ ","{"),
" }","}"),
"} ","}"),
" [","["),
"[ ","["),
" ]","]"),
"] ","]")</f>
        <v>"premiumCompleteHeader":{"text": "We have calculated a premium based on the information you have provided."},</v>
      </c>
      <c r="I2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29" s="7" t="str">
        <f ca="1">SUBSTITUTE(SUBSTITUTE(SUBSTITUTE(SUBSTITUTE(SUBSTITUTE(SUBSTITUTE(SUBSTITUTE(SUBSTITUTE(
TRIM(CLEAN(Table_Text[[#This Row],[Quote]])),
" {","{"),
"{ ","{"),
" }","}"),
"} ","}"),
" [","["),
"[ ","["),
" ]","]"),
"] ","]")</f>
        <v>"premiumCompleteHeader": "We have calculated a premium based on the information you have provided.",</v>
      </c>
      <c r="K29" s="7"/>
      <c r="L29" s="29" t="s">
        <v>785</v>
      </c>
    </row>
    <row r="30" spans="2:12" s="12" customFormat="1" ht="21" customHeight="1">
      <c r="B30" s="7" t="s">
        <v>786</v>
      </c>
      <c r="C30" s="7"/>
      <c r="D3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0" s="7" t="str">
        <f ca="1">IF(Table_Text[[#This Row],[Header]]="Yes","",IF(Table_Text[[#This Row],[Property]]&lt;&gt;"",SUBSTITUTE(Table_Text[[#This Row],[Type]]," ","")&amp;SUBSTITUTE(Table_Text[[#This Row],[Property]]," ",""),""))</f>
        <v>SidebarPremiumCompleteLabel</v>
      </c>
      <c r="G3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0" s="7" t="str">
        <f ca="1">SUBSTITUTE(SUBSTITUTE(SUBSTITUTE(SUBSTITUTE(SUBSTITUTE(SUBSTITUTE(SUBSTITUTE(SUBSTITUTE(
TRIM(CLEAN(Table_Text[[#This Row],[Config]])),
" {","{"),
"{ ","{"),
" }","}"),
"} ","}"),
" [","["),
"[ ","["),
" ]","]"),
"] ","]")</f>
        <v>"premiumCompleteLabel":{"text": "Your Premium"},</v>
      </c>
      <c r="I3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0" s="7" t="str">
        <f ca="1">SUBSTITUTE(SUBSTITUTE(SUBSTITUTE(SUBSTITUTE(SUBSTITUTE(SUBSTITUTE(SUBSTITUTE(SUBSTITUTE(
TRIM(CLEAN(Table_Text[[#This Row],[Quote]])),
" {","{"),
"{ ","{"),
" }","}"),
"} ","}"),
" [","["),
"[ ","["),
" ]","]"),
"] ","]")</f>
        <v>"premiumCompleteLabel": "Your Premium",</v>
      </c>
      <c r="K30" s="7"/>
      <c r="L30" s="15" t="s">
        <v>787</v>
      </c>
    </row>
    <row r="31" spans="2:12" s="12" customFormat="1" ht="21" customHeight="1">
      <c r="B31" s="7" t="s">
        <v>788</v>
      </c>
      <c r="C31" s="7"/>
      <c r="D3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1" s="7" t="str">
        <f ca="1">IF(Table_Text[[#This Row],[Header]]="Yes","",IF(Table_Text[[#This Row],[Property]]&lt;&gt;"",SUBSTITUTE(Table_Text[[#This Row],[Type]]," ","")&amp;SUBSTITUTE(Table_Text[[#This Row],[Property]]," ",""),""))</f>
        <v>SidebarPremiumCompleteMessage</v>
      </c>
      <c r="G3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1" s="7" t="str">
        <f ca="1">SUBSTITUTE(SUBSTITUTE(SUBSTITUTE(SUBSTITUTE(SUBSTITUTE(SUBSTITUTE(SUBSTITUTE(SUBSTITUTE(
TRIM(CLEAN(Table_Text[[#This Row],[Config]])),
" {","{"),
"{ ","{"),
" }","}"),
"} ","}"),
" [","["),
"[ ","["),
" ]","]"),
"] ","]")</f>
        <v>"premiumCompleteMessage":{"text": "To finalise your quote please complete the remaining questions and follow the prompts."},</v>
      </c>
      <c r="I3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1" s="7" t="str">
        <f ca="1">SUBSTITUTE(SUBSTITUTE(SUBSTITUTE(SUBSTITUTE(SUBSTITUTE(SUBSTITUTE(SUBSTITUTE(SUBSTITUTE(
TRIM(CLEAN(Table_Text[[#This Row],[Quote]])),
" {","{"),
"{ ","{"),
" }","}"),
"} ","}"),
" [","["),
"[ ","["),
" ]","]"),
"] ","]")</f>
        <v>"premiumCompleteMessage": "To finalise your quote please complete the remaining questions and follow the prompts.",</v>
      </c>
      <c r="K31" s="7"/>
      <c r="L31" s="29" t="s">
        <v>789</v>
      </c>
    </row>
    <row r="32" spans="2:12" s="12" customFormat="1" ht="21" customHeight="1">
      <c r="B32" s="7" t="s">
        <v>790</v>
      </c>
      <c r="C32" s="7"/>
      <c r="D3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2" s="7" t="str">
        <f ca="1">IF(Table_Text[[#This Row],[Header]]="Yes","",IF(Table_Text[[#This Row],[Property]]&lt;&gt;"",SUBSTITUTE(Table_Text[[#This Row],[Type]]," ","")&amp;SUBSTITUTE(Table_Text[[#This Row],[Property]]," ",""),""))</f>
        <v>SidebarBindingQuoteHeader</v>
      </c>
      <c r="G3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2" s="38" t="str">
        <f ca="1">SUBSTITUTE(SUBSTITUTE(SUBSTITUTE(SUBSTITUTE(SUBSTITUTE(SUBSTITUTE(SUBSTITUTE(SUBSTITUTE(
TRIM(CLEAN(Table_Text[[#This Row],[Config]])),
" {","{"),
"{ ","{"),
" }","}"),
"} ","}"),
" [","["),
"[ ","["),
" ]","]"),
"] ","]")</f>
        <v>"bindingQuoteHeader":{"text": "We have finalised your quote using the information provided."},</v>
      </c>
      <c r="I3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2" s="7" t="str">
        <f ca="1">SUBSTITUTE(SUBSTITUTE(SUBSTITUTE(SUBSTITUTE(SUBSTITUTE(SUBSTITUTE(SUBSTITUTE(SUBSTITUTE(
TRIM(CLEAN(Table_Text[[#This Row],[Quote]])),
" {","{"),
"{ ","{"),
" }","}"),
"} ","}"),
" [","["),
"[ ","["),
" ]","]"),
"] ","]")</f>
        <v>"bindingQuoteHeader": "We have finalised your quote using the information provided.",</v>
      </c>
      <c r="K32" s="7"/>
      <c r="L32" s="29" t="s">
        <v>791</v>
      </c>
    </row>
    <row r="33" spans="2:12" s="12" customFormat="1" ht="21" customHeight="1">
      <c r="B33" s="7" t="s">
        <v>792</v>
      </c>
      <c r="C33" s="7"/>
      <c r="D3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3" s="7" t="str">
        <f ca="1">IF(Table_Text[[#This Row],[Header]]="Yes","",IF(Table_Text[[#This Row],[Property]]&lt;&gt;"",SUBSTITUTE(Table_Text[[#This Row],[Type]]," ","")&amp;SUBSTITUTE(Table_Text[[#This Row],[Property]]," ",""),""))</f>
        <v>SidebarBindingQuoteLabel</v>
      </c>
      <c r="G3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3" s="38" t="str">
        <f ca="1">SUBSTITUTE(SUBSTITUTE(SUBSTITUTE(SUBSTITUTE(SUBSTITUTE(SUBSTITUTE(SUBSTITUTE(SUBSTITUTE(
TRIM(CLEAN(Table_Text[[#This Row],[Config]])),
" {","{"),
"{ ","{"),
" }","}"),
"} ","}"),
" [","["),
"[ ","["),
" ]","]"),
"] ","]")</f>
        <v>"bindingQuoteLabel":{"text": "Your Quote"},</v>
      </c>
      <c r="I3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3" s="7" t="str">
        <f ca="1">SUBSTITUTE(SUBSTITUTE(SUBSTITUTE(SUBSTITUTE(SUBSTITUTE(SUBSTITUTE(SUBSTITUTE(SUBSTITUTE(
TRIM(CLEAN(Table_Text[[#This Row],[Quote]])),
" {","{"),
"{ ","{"),
" }","}"),
"} ","}"),
" [","["),
"[ ","["),
" ]","]"),
"] ","]")</f>
        <v>"bindingQuoteLabel": "Your Quote",</v>
      </c>
      <c r="K33" s="7"/>
      <c r="L33" s="15" t="s">
        <v>793</v>
      </c>
    </row>
    <row r="34" spans="2:12" s="12" customFormat="1" ht="21" customHeight="1">
      <c r="B34" s="7" t="s">
        <v>794</v>
      </c>
      <c r="C34" s="7"/>
      <c r="D3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4" s="7" t="str">
        <f ca="1">IF(Table_Text[[#This Row],[Header]]="Yes","",IF(Table_Text[[#This Row],[Property]]&lt;&gt;"",SUBSTITUTE(Table_Text[[#This Row],[Type]]," ","")&amp;SUBSTITUTE(Table_Text[[#This Row],[Property]]," ",""),""))</f>
        <v>SidebarBindingQuoteMessage</v>
      </c>
      <c r="G3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4" s="38" t="str">
        <f ca="1">SUBSTITUTE(SUBSTITUTE(SUBSTITUTE(SUBSTITUTE(SUBSTITUTE(SUBSTITUTE(SUBSTITUTE(SUBSTITUTE(
TRIM(CLEAN(Table_Text[[#This Row],[Config]])),
" {","{"),
"{ ","{"),
" }","}"),
"} ","}"),
" [","["),
"[ ","["),
" ]","]"),
"] ","]")</f>
        <v>"bindingQuoteMessage":{"text": "To proceed with your quote please enter your payment details and follow the prompts."},</v>
      </c>
      <c r="I3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4" s="7" t="str">
        <f ca="1">SUBSTITUTE(SUBSTITUTE(SUBSTITUTE(SUBSTITUTE(SUBSTITUTE(SUBSTITUTE(SUBSTITUTE(SUBSTITUTE(
TRIM(CLEAN(Table_Text[[#This Row],[Quote]])),
" {","{"),
"{ ","{"),
" }","}"),
"} ","}"),
" [","["),
"[ ","["),
" ]","]"),
"] ","]")</f>
        <v>"bindingQuoteMessage": "To proceed with your quote please enter your payment details and follow the prompts.",</v>
      </c>
      <c r="K34" s="7"/>
      <c r="L34" s="29" t="s">
        <v>795</v>
      </c>
    </row>
    <row r="35" spans="2:12" s="12" customFormat="1" ht="21" customHeight="1">
      <c r="B35" s="8" t="s">
        <v>796</v>
      </c>
      <c r="C35" s="7"/>
      <c r="D3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5" s="7" t="str">
        <f ca="1">IF(Table_Text[[#This Row],[Header]]="Yes","",IF(Table_Text[[#This Row],[Property]]&lt;&gt;"",SUBSTITUTE(Table_Text[[#This Row],[Type]]," ","")&amp;SUBSTITUTE(Table_Text[[#This Row],[Property]]," ",""),""))</f>
        <v>SidebarPaymentDetailsCompleteHeader</v>
      </c>
      <c r="G3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5" s="38" t="str">
        <f ca="1">SUBSTITUTE(SUBSTITUTE(SUBSTITUTE(SUBSTITUTE(SUBSTITUTE(SUBSTITUTE(SUBSTITUTE(SUBSTITUTE(
TRIM(CLEAN(Table_Text[[#This Row],[Config]])),
" {","{"),
"{ ","{"),
" }","}"),
"} ","}"),
" [","["),
"[ ","["),
" ]","]"),
"] ","]")</f>
        <v>"paymentDetailsCompleteHeader":{"text": "We have finalised your quote using the information provided."},</v>
      </c>
      <c r="I3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5" s="7" t="str">
        <f ca="1">SUBSTITUTE(SUBSTITUTE(SUBSTITUTE(SUBSTITUTE(SUBSTITUTE(SUBSTITUTE(SUBSTITUTE(SUBSTITUTE(
TRIM(CLEAN(Table_Text[[#This Row],[Quote]])),
" {","{"),
"{ ","{"),
" }","}"),
"} ","}"),
" [","["),
"[ ","["),
" ]","]"),
"] ","]")</f>
        <v>"paymentDetailsCompleteHeader": "We have finalised your quote using the information provided.",</v>
      </c>
      <c r="K35" s="7"/>
      <c r="L35" s="29" t="s">
        <v>791</v>
      </c>
    </row>
    <row r="36" spans="2:12" s="12" customFormat="1" ht="21" customHeight="1">
      <c r="B36" s="8" t="s">
        <v>797</v>
      </c>
      <c r="C36" s="7"/>
      <c r="D3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6" s="7" t="str">
        <f ca="1">IF(Table_Text[[#This Row],[Header]]="Yes","",IF(Table_Text[[#This Row],[Property]]&lt;&gt;"",SUBSTITUTE(Table_Text[[#This Row],[Type]]," ","")&amp;SUBSTITUTE(Table_Text[[#This Row],[Property]]," ",""),""))</f>
        <v>SidebarPaymentDetailsCompleteLabel</v>
      </c>
      <c r="G3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6" s="38" t="str">
        <f ca="1">SUBSTITUTE(SUBSTITUTE(SUBSTITUTE(SUBSTITUTE(SUBSTITUTE(SUBSTITUTE(SUBSTITUTE(SUBSTITUTE(
TRIM(CLEAN(Table_Text[[#This Row],[Config]])),
" {","{"),
"{ ","{"),
" }","}"),
"} ","}"),
" [","["),
"[ ","["),
" ]","]"),
"] ","]")</f>
        <v>"paymentDetailsCompleteLabel":{"text": "Your Quote"},</v>
      </c>
      <c r="I3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6" s="7" t="str">
        <f ca="1">SUBSTITUTE(SUBSTITUTE(SUBSTITUTE(SUBSTITUTE(SUBSTITUTE(SUBSTITUTE(SUBSTITUTE(SUBSTITUTE(
TRIM(CLEAN(Table_Text[[#This Row],[Quote]])),
" {","{"),
"{ ","{"),
" }","}"),
"} ","}"),
" [","["),
"[ ","["),
" ]","]"),
"] ","]")</f>
        <v>"paymentDetailsCompleteLabel": "Your Quote",</v>
      </c>
      <c r="K36" s="7"/>
      <c r="L36" s="29" t="s">
        <v>793</v>
      </c>
    </row>
    <row r="37" spans="2:12" s="12" customFormat="1" ht="21" customHeight="1">
      <c r="B37" s="8" t="s">
        <v>798</v>
      </c>
      <c r="C37" s="7"/>
      <c r="D3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7" s="7" t="str">
        <f ca="1">IF(Table_Text[[#This Row],[Header]]="Yes","",IF(Table_Text[[#This Row],[Property]]&lt;&gt;"",SUBSTITUTE(Table_Text[[#This Row],[Type]]," ","")&amp;SUBSTITUTE(Table_Text[[#This Row],[Property]]," ",""),""))</f>
        <v>SidebarPaymentDetailsCompleteMessage</v>
      </c>
      <c r="G3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7" s="38" t="str">
        <f ca="1">SUBSTITUTE(SUBSTITUTE(SUBSTITUTE(SUBSTITUTE(SUBSTITUTE(SUBSTITUTE(SUBSTITUTE(SUBSTITUTE(
TRIM(CLEAN(Table_Text[[#This Row],[Config]])),
" {","{"),
"{ ","{"),
" }","}"),
"} ","}"),
" [","["),
"[ ","["),
" ]","]"),
"] ","]")</f>
        <v>"paymentDetailsCompleteMessage":{"text": "To complete your purchase please read and agree to our terms and conditions."},</v>
      </c>
      <c r="I3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7" s="7" t="str">
        <f ca="1">SUBSTITUTE(SUBSTITUTE(SUBSTITUTE(SUBSTITUTE(SUBSTITUTE(SUBSTITUTE(SUBSTITUTE(SUBSTITUTE(
TRIM(CLEAN(Table_Text[[#This Row],[Quote]])),
" {","{"),
"{ ","{"),
" }","}"),
"} ","}"),
" [","["),
"[ ","["),
" ]","]"),
"] ","]")</f>
        <v>"paymentDetailsCompleteMessage": "To complete your purchase please read and agree to our terms and conditions.",</v>
      </c>
      <c r="K37" s="7"/>
      <c r="L37" s="29" t="s">
        <v>799</v>
      </c>
    </row>
    <row r="38" spans="2:12" s="12" customFormat="1" ht="21" customHeight="1">
      <c r="B38" s="8" t="s">
        <v>800</v>
      </c>
      <c r="C38" s="7"/>
      <c r="D3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8" s="7" t="str">
        <f ca="1">IF(Table_Text[[#This Row],[Header]]="Yes","",IF(Table_Text[[#This Row],[Property]]&lt;&gt;"",SUBSTITUTE(Table_Text[[#This Row],[Type]]," ","")&amp;SUBSTITUTE(Table_Text[[#This Row],[Property]]," ",""),""))</f>
        <v>SidebarLegalTermsAcceptedHeader</v>
      </c>
      <c r="G3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8" s="38" t="str">
        <f ca="1">SUBSTITUTE(SUBSTITUTE(SUBSTITUTE(SUBSTITUTE(SUBSTITUTE(SUBSTITUTE(SUBSTITUTE(SUBSTITUTE(
TRIM(CLEAN(Table_Text[[#This Row],[Config]])),
" {","{"),
"{ ","{"),
" }","}"),
"} ","}"),
" [","["),
"[ ","["),
" ]","]"),
"] ","]")</f>
        <v>"legalTermsAcceptedHeader":{"text": "We have finalised your quote using the information provided."},</v>
      </c>
      <c r="I3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8" s="7" t="str">
        <f ca="1">SUBSTITUTE(SUBSTITUTE(SUBSTITUTE(SUBSTITUTE(SUBSTITUTE(SUBSTITUTE(SUBSTITUTE(SUBSTITUTE(
TRIM(CLEAN(Table_Text[[#This Row],[Quote]])),
" {","{"),
"{ ","{"),
" }","}"),
"} ","}"),
" [","["),
"[ ","["),
" ]","]"),
"] ","]")</f>
        <v>"legalTermsAcceptedHeader": "We have finalised your quote using the information provided.",</v>
      </c>
      <c r="K38" s="7"/>
      <c r="L38" s="29" t="s">
        <v>791</v>
      </c>
    </row>
    <row r="39" spans="2:12" s="12" customFormat="1" ht="21" customHeight="1">
      <c r="B39" s="8" t="s">
        <v>801</v>
      </c>
      <c r="C39" s="7"/>
      <c r="D3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39" s="7" t="str">
        <f ca="1">IF(Table_Text[[#This Row],[Header]]="Yes","",IF(Table_Text[[#This Row],[Property]]&lt;&gt;"",SUBSTITUTE(Table_Text[[#This Row],[Type]]," ","")&amp;SUBSTITUTE(Table_Text[[#This Row],[Property]]," ",""),""))</f>
        <v>SidebarLegalTermsAcceptedLabel</v>
      </c>
      <c r="G3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39" s="38" t="str">
        <f ca="1">SUBSTITUTE(SUBSTITUTE(SUBSTITUTE(SUBSTITUTE(SUBSTITUTE(SUBSTITUTE(SUBSTITUTE(SUBSTITUTE(
TRIM(CLEAN(Table_Text[[#This Row],[Config]])),
" {","{"),
"{ ","{"),
" }","}"),
"} ","}"),
" [","["),
"[ ","["),
" ]","]"),
"] ","]")</f>
        <v>"legalTermsAcceptedLabel":{"text": "Your Quote"},</v>
      </c>
      <c r="I3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39" s="7" t="str">
        <f ca="1">SUBSTITUTE(SUBSTITUTE(SUBSTITUTE(SUBSTITUTE(SUBSTITUTE(SUBSTITUTE(SUBSTITUTE(SUBSTITUTE(
TRIM(CLEAN(Table_Text[[#This Row],[Quote]])),
" {","{"),
"{ ","{"),
" }","}"),
"} ","}"),
" [","["),
"[ ","["),
" ]","]"),
"] ","]")</f>
        <v>"legalTermsAcceptedLabel": "Your Quote",</v>
      </c>
      <c r="K39" s="7"/>
      <c r="L39" s="29" t="s">
        <v>793</v>
      </c>
    </row>
    <row r="40" spans="2:12" s="12" customFormat="1" ht="21" customHeight="1">
      <c r="B40" s="8" t="s">
        <v>802</v>
      </c>
      <c r="C40" s="7"/>
      <c r="D4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0" s="7" t="str">
        <f ca="1">IF(Table_Text[[#This Row],[Header]]="Yes","",IF(Table_Text[[#This Row],[Property]]&lt;&gt;"",SUBSTITUTE(Table_Text[[#This Row],[Type]]," ","")&amp;SUBSTITUTE(Table_Text[[#This Row],[Property]]," ",""),""))</f>
        <v>SidebarLegalTermsAcceptedMessage</v>
      </c>
      <c r="G4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0" s="38" t="str">
        <f ca="1">SUBSTITUTE(SUBSTITUTE(SUBSTITUTE(SUBSTITUTE(SUBSTITUTE(SUBSTITUTE(SUBSTITUTE(SUBSTITUTE(
TRIM(CLEAN(Table_Text[[#This Row],[Config]])),
" {","{"),
"{ ","{"),
" }","}"),
"} ","}"),
" [","["),
"[ ","["),
" ]","]"),
"] ","]")</f>
        <v>"legalTermsAcceptedMessage":{"text": "To complete your purchase please follow the prompts."},</v>
      </c>
      <c r="I4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0" s="7" t="str">
        <f ca="1">SUBSTITUTE(SUBSTITUTE(SUBSTITUTE(SUBSTITUTE(SUBSTITUTE(SUBSTITUTE(SUBSTITUTE(SUBSTITUTE(
TRIM(CLEAN(Table_Text[[#This Row],[Quote]])),
" {","{"),
"{ ","{"),
" }","}"),
"} ","}"),
" [","["),
"[ ","["),
" ]","]"),
"] ","]")</f>
        <v>"legalTermsAcceptedMessage": "To complete your purchase please follow the prompts.",</v>
      </c>
      <c r="K40" s="7"/>
      <c r="L40" s="29" t="s">
        <v>803</v>
      </c>
    </row>
    <row r="41" spans="2:12" s="12" customFormat="1" ht="21" customHeight="1">
      <c r="B41" s="7" t="s">
        <v>804</v>
      </c>
      <c r="C41" s="7"/>
      <c r="D4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1" s="7" t="str">
        <f ca="1">IF(Table_Text[[#This Row],[Header]]="Yes","",IF(Table_Text[[#This Row],[Property]]&lt;&gt;"",SUBSTITUTE(Table_Text[[#This Row],[Type]]," ","")&amp;SUBSTITUTE(Table_Text[[#This Row],[Property]]," ",""),""))</f>
        <v>SidebarSoftReferralHeader</v>
      </c>
      <c r="G4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your purchase online."
        },</v>
      </c>
      <c r="H41" s="38" t="str">
        <f ca="1">SUBSTITUTE(SUBSTITUTE(SUBSTITUTE(SUBSTITUTE(SUBSTITUTE(SUBSTITUTE(SUBSTITUTE(SUBSTITUTE(
TRIM(CLEAN(Table_Text[[#This Row],[Config]])),
" {","{"),
"{ ","{"),
" }","}"),
"} ","}"),
" [","["),
"[ ","["),
" ]","]"),
"] ","]")</f>
        <v>"softReferralHeader":{"text": "We cannot complete your purchase online."},</v>
      </c>
      <c r="I4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your purchase online.",</v>
      </c>
      <c r="J41" s="7" t="str">
        <f ca="1">SUBSTITUTE(SUBSTITUTE(SUBSTITUTE(SUBSTITUTE(SUBSTITUTE(SUBSTITUTE(SUBSTITUTE(SUBSTITUTE(
TRIM(CLEAN(Table_Text[[#This Row],[Quote]])),
" {","{"),
"{ ","{"),
" }","}"),
"} ","}"),
" [","["),
"[ ","["),
" ]","]"),
"] ","]")</f>
        <v>"softReferralHeader": "We cannot complete your purchase online.",</v>
      </c>
      <c r="K41" s="7"/>
      <c r="L41" s="15" t="s">
        <v>805</v>
      </c>
    </row>
    <row r="42" spans="2:12" s="12" customFormat="1" ht="21" customHeight="1">
      <c r="B42" s="7" t="s">
        <v>806</v>
      </c>
      <c r="C42" s="7"/>
      <c r="D4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2" s="7" t="str">
        <f ca="1">IF(Table_Text[[#This Row],[Header]]="Yes","",IF(Table_Text[[#This Row],[Property]]&lt;&gt;"",SUBSTITUTE(Table_Text[[#This Row],[Type]]," ","")&amp;SUBSTITUTE(Table_Text[[#This Row],[Property]]," ",""),""))</f>
        <v>SidebarSoftReferralLabel</v>
      </c>
      <c r="G4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2" s="7" t="str">
        <f ca="1">SUBSTITUTE(SUBSTITUTE(SUBSTITUTE(SUBSTITUTE(SUBSTITUTE(SUBSTITUTE(SUBSTITUTE(SUBSTITUTE(
TRIM(CLEAN(Table_Text[[#This Row],[Config]])),
" {","{"),
"{ ","{"),
" }","}"),
"} ","}"),
" [","["),
"[ ","["),
" ]","]"),
"] ","]")</f>
        <v>"softReferralLabel":{"text": "Quote Referral"},</v>
      </c>
      <c r="I4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2" s="7" t="str">
        <f ca="1">SUBSTITUTE(SUBSTITUTE(SUBSTITUTE(SUBSTITUTE(SUBSTITUTE(SUBSTITUTE(SUBSTITUTE(SUBSTITUTE(
TRIM(CLEAN(Table_Text[[#This Row],[Quote]])),
" {","{"),
"{ ","{"),
" }","}"),
"} ","}"),
" [","["),
"[ ","["),
" ]","]"),
"] ","]")</f>
        <v>"softReferralLabel": "Quote Referral",</v>
      </c>
      <c r="K42" s="7"/>
      <c r="L42" s="15" t="s">
        <v>807</v>
      </c>
    </row>
    <row r="43" spans="2:12" s="12" customFormat="1" ht="21" customHeight="1">
      <c r="B43" s="88" t="s">
        <v>808</v>
      </c>
      <c r="C43" s="7"/>
      <c r="D4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3" s="7" t="str">
        <f ca="1">IF(Table_Text[[#This Row],[Header]]="Yes","",IF(Table_Text[[#This Row],[Property]]&lt;&gt;"",SUBSTITUTE(Table_Text[[#This Row],[Type]]," ","")&amp;SUBSTITUTE(Table_Text[[#This Row],[Property]]," ",""),""))</f>
        <v>SidebarSoftReferralMessageDefault</v>
      </c>
      <c r="G4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3" s="7" t="str">
        <f ca="1">SUBSTITUTE(SUBSTITUTE(SUBSTITUTE(SUBSTITUTE(SUBSTITUTE(SUBSTITUTE(SUBSTITUTE(SUBSTITUTE(
TRIM(CLEAN(Table_Text[[#This Row],[Config]])),
" {","{"),
"{ ","{"),
" }","}"),
"} ","}"),
" [","["),
"[ ","["),
" ]","]"),
"] ","]")</f>
        <v>"softReferralMessageDefault":{"text": "Unfortunately we are unable to complete your purchase online based on your selections."},</v>
      </c>
      <c r="I4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3" s="7" t="str">
        <f ca="1">SUBSTITUTE(SUBSTITUTE(SUBSTITUTE(SUBSTITUTE(SUBSTITUTE(SUBSTITUTE(SUBSTITUTE(SUBSTITUTE(
TRIM(CLEAN(Table_Text[[#This Row],[Quote]])),
" {","{"),
"{ ","{"),
" }","}"),
"} ","}"),
" [","["),
"[ ","["),
" ]","]"),
"] ","]")</f>
        <v>"softReferralMessageDefault": "Unfortunately we are unable to complete your purchase online based on your selections.",</v>
      </c>
      <c r="K43" s="7"/>
      <c r="L43" s="86" t="s">
        <v>809</v>
      </c>
    </row>
    <row r="44" spans="2:12" s="12" customFormat="1" ht="21" customHeight="1">
      <c r="B44" s="88" t="s">
        <v>810</v>
      </c>
      <c r="C44" s="7"/>
      <c r="D4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4" s="7" t="str">
        <f ca="1">IF(Table_Text[[#This Row],[Header]]="Yes","",IF(Table_Text[[#This Row],[Property]]&lt;&gt;"",SUBSTITUTE(Table_Text[[#This Row],[Type]]," ","")&amp;SUBSTITUTE(Table_Text[[#This Row],[Property]]," ",""),""))</f>
        <v>SidebarSoftReferralMessageAppendix</v>
      </c>
      <c r="G4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4" s="38"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4" s="7"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4" s="7"/>
      <c r="L44" s="86" t="s">
        <v>811</v>
      </c>
    </row>
    <row r="45" spans="2:12" s="12" customFormat="1" ht="21" customHeight="1">
      <c r="B45" s="7" t="s">
        <v>812</v>
      </c>
      <c r="C45" s="7"/>
      <c r="D4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5" s="7" t="str">
        <f ca="1">IF(Table_Text[[#This Row],[Header]]="Yes","",IF(Table_Text[[#This Row],[Property]]&lt;&gt;"",SUBSTITUTE(Table_Text[[#This Row],[Type]]," ","")&amp;SUBSTITUTE(Table_Text[[#This Row],[Property]]," ",""),""))</f>
        <v>SidebarHardReferralHeader</v>
      </c>
      <c r="G4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5" s="38" t="str">
        <f ca="1">SUBSTITUTE(SUBSTITUTE(SUBSTITUTE(SUBSTITUTE(SUBSTITUTE(SUBSTITUTE(SUBSTITUTE(SUBSTITUTE(
TRIM(CLEAN(Table_Text[[#This Row],[Config]])),
" {","{"),
"{ ","{"),
" }","}"),
"} ","}"),
" [","["),
"[ ","["),
" ]","]"),
"] ","]")</f>
        <v>"hardReferralHeader":{"text": "We cannot generate your quote online."},</v>
      </c>
      <c r="I4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5" s="7" t="str">
        <f ca="1">SUBSTITUTE(SUBSTITUTE(SUBSTITUTE(SUBSTITUTE(SUBSTITUTE(SUBSTITUTE(SUBSTITUTE(SUBSTITUTE(
TRIM(CLEAN(Table_Text[[#This Row],[Quote]])),
" {","{"),
"{ ","{"),
" }","}"),
"} ","}"),
" [","["),
"[ ","["),
" ]","]"),
"] ","]")</f>
        <v>"hardReferralHeader": "We cannot generate your quote online.",</v>
      </c>
      <c r="K45" s="7"/>
      <c r="L45" s="15" t="s">
        <v>813</v>
      </c>
    </row>
    <row r="46" spans="2:12" s="12" customFormat="1" ht="21" customHeight="1">
      <c r="B46" s="7" t="s">
        <v>814</v>
      </c>
      <c r="C46" s="7"/>
      <c r="D4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6" s="7" t="str">
        <f ca="1">IF(Table_Text[[#This Row],[Header]]="Yes","",IF(Table_Text[[#This Row],[Property]]&lt;&gt;"",SUBSTITUTE(Table_Text[[#This Row],[Type]]," ","")&amp;SUBSTITUTE(Table_Text[[#This Row],[Property]]," ",""),""))</f>
        <v>SidebarHardReferralLabel</v>
      </c>
      <c r="G4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6" s="38" t="str">
        <f ca="1">SUBSTITUTE(SUBSTITUTE(SUBSTITUTE(SUBSTITUTE(SUBSTITUTE(SUBSTITUTE(SUBSTITUTE(SUBSTITUTE(
TRIM(CLEAN(Table_Text[[#This Row],[Config]])),
" {","{"),
"{ ","{"),
" }","}"),
"} ","}"),
" [","["),
"[ ","["),
" ]","]"),
"] ","]")</f>
        <v>"hardReferralLabel":{"text": "Quote Referral"},</v>
      </c>
      <c r="I4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6" s="7" t="str">
        <f ca="1">SUBSTITUTE(SUBSTITUTE(SUBSTITUTE(SUBSTITUTE(SUBSTITUTE(SUBSTITUTE(SUBSTITUTE(SUBSTITUTE(
TRIM(CLEAN(Table_Text[[#This Row],[Quote]])),
" {","{"),
"{ ","{"),
" }","}"),
"} ","}"),
" [","["),
"[ ","["),
" ]","]"),
"] ","]")</f>
        <v>"hardReferralLabel": "Quote Referral",</v>
      </c>
      <c r="K46" s="7"/>
      <c r="L46" s="15" t="s">
        <v>807</v>
      </c>
    </row>
    <row r="47" spans="2:12" s="12" customFormat="1" ht="21" customHeight="1">
      <c r="B47" s="88" t="s">
        <v>815</v>
      </c>
      <c r="C47" s="7"/>
      <c r="D4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7" s="7" t="str">
        <f ca="1">IF(Table_Text[[#This Row],[Header]]="Yes","",IF(Table_Text[[#This Row],[Property]]&lt;&gt;"",SUBSTITUTE(Table_Text[[#This Row],[Type]]," ","")&amp;SUBSTITUTE(Table_Text[[#This Row],[Property]]," ",""),""))</f>
        <v>SidebarHardReferralMessageDefault</v>
      </c>
      <c r="G4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7" s="38" t="str">
        <f ca="1">SUBSTITUTE(SUBSTITUTE(SUBSTITUTE(SUBSTITUTE(SUBSTITUTE(SUBSTITUTE(SUBSTITUTE(SUBSTITUTE(
TRIM(CLEAN(Table_Text[[#This Row],[Config]])),
" {","{"),
"{ ","{"),
" }","}"),
"} ","}"),
" [","["),
"[ ","["),
" ]","]"),
"] ","]")</f>
        <v>"hardReferralMessageDefault":{"text": "Unfortunately our online channel cannot provide you with a quote based of your selections."},</v>
      </c>
      <c r="I4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7" s="7" t="str">
        <f ca="1">SUBSTITUTE(SUBSTITUTE(SUBSTITUTE(SUBSTITUTE(SUBSTITUTE(SUBSTITUTE(SUBSTITUTE(SUBSTITUTE(
TRIM(CLEAN(Table_Text[[#This Row],[Quote]])),
" {","{"),
"{ ","{"),
" }","}"),
"} ","}"),
" [","["),
"[ ","["),
" ]","]"),
"] ","]")</f>
        <v>"hardReferralMessageDefault": "Unfortunately our online channel cannot provide you with a quote based of your selections.",</v>
      </c>
      <c r="K47" s="7"/>
      <c r="L47" s="86" t="s">
        <v>816</v>
      </c>
    </row>
    <row r="48" spans="2:12" s="12" customFormat="1" ht="21" customHeight="1">
      <c r="B48" s="88" t="s">
        <v>817</v>
      </c>
      <c r="C48" s="7"/>
      <c r="D4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8" s="7" t="str">
        <f ca="1">IF(Table_Text[[#This Row],[Header]]="Yes","",IF(Table_Text[[#This Row],[Property]]&lt;&gt;"",SUBSTITUTE(Table_Text[[#This Row],[Type]]," ","")&amp;SUBSTITUTE(Table_Text[[#This Row],[Property]]," ",""),""))</f>
        <v>SidebarHardReferralMessageAppendix</v>
      </c>
      <c r="G4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8" s="38"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8" s="7"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8" s="7"/>
      <c r="L48" s="86" t="s">
        <v>811</v>
      </c>
    </row>
    <row r="49" spans="2:12" s="12" customFormat="1" ht="21" customHeight="1">
      <c r="B49" s="7" t="s">
        <v>818</v>
      </c>
      <c r="C49" s="7"/>
      <c r="D4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49" s="7" t="str">
        <f ca="1">IF(Table_Text[[#This Row],[Header]]="Yes","",IF(Table_Text[[#This Row],[Property]]&lt;&gt;"",SUBSTITUTE(Table_Text[[#This Row],[Type]]," ","")&amp;SUBSTITUTE(Table_Text[[#This Row],[Property]]," ",""),""))</f>
        <v>SidebarDeclineHeader</v>
      </c>
      <c r="G4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49" s="38" t="str">
        <f ca="1">SUBSTITUTE(SUBSTITUTE(SUBSTITUTE(SUBSTITUTE(SUBSTITUTE(SUBSTITUTE(SUBSTITUTE(SUBSTITUTE(
TRIM(CLEAN(Table_Text[[#This Row],[Config]])),
" {","{"),
"{ ","{"),
" }","}"),
"} ","}"),
" [","["),
"[ ","["),
" ]","]"),
"] ","]")</f>
        <v>"declineHeader":{"text": "We cannot generate your quote."},</v>
      </c>
      <c r="I4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49" s="7" t="str">
        <f ca="1">SUBSTITUTE(SUBSTITUTE(SUBSTITUTE(SUBSTITUTE(SUBSTITUTE(SUBSTITUTE(SUBSTITUTE(SUBSTITUTE(
TRIM(CLEAN(Table_Text[[#This Row],[Quote]])),
" {","{"),
"{ ","{"),
" }","}"),
"} ","}"),
" [","["),
"[ ","["),
" ]","]"),
"] ","]")</f>
        <v>"declineHeader": "We cannot generate your quote.",</v>
      </c>
      <c r="K49" s="7"/>
      <c r="L49" s="15" t="s">
        <v>819</v>
      </c>
    </row>
    <row r="50" spans="2:12" s="12" customFormat="1" ht="21" customHeight="1">
      <c r="B50" s="7" t="s">
        <v>820</v>
      </c>
      <c r="C50" s="7"/>
      <c r="D5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0" s="7" t="str">
        <f ca="1">IF(Table_Text[[#This Row],[Header]]="Yes","",IF(Table_Text[[#This Row],[Property]]&lt;&gt;"",SUBSTITUTE(Table_Text[[#This Row],[Type]]," ","")&amp;SUBSTITUTE(Table_Text[[#This Row],[Property]]," ",""),""))</f>
        <v>SidebarDeclineLabel</v>
      </c>
      <c r="G5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0" s="38" t="str">
        <f ca="1">SUBSTITUTE(SUBSTITUTE(SUBSTITUTE(SUBSTITUTE(SUBSTITUTE(SUBSTITUTE(SUBSTITUTE(SUBSTITUTE(
TRIM(CLEAN(Table_Text[[#This Row],[Config]])),
" {","{"),
"{ ","{"),
" }","}"),
"} ","}"),
" [","["),
"[ ","["),
" ]","]"),
"] ","]")</f>
        <v>"declineLabel":{"text": "Quote Declined"},</v>
      </c>
      <c r="I5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0" s="7" t="str">
        <f ca="1">SUBSTITUTE(SUBSTITUTE(SUBSTITUTE(SUBSTITUTE(SUBSTITUTE(SUBSTITUTE(SUBSTITUTE(SUBSTITUTE(
TRIM(CLEAN(Table_Text[[#This Row],[Quote]])),
" {","{"),
"{ ","{"),
" }","}"),
"} ","}"),
" [","["),
"[ ","["),
" ]","]"),
"] ","]")</f>
        <v>"declineLabel": "Quote Declined",</v>
      </c>
      <c r="K50" s="7"/>
      <c r="L50" s="15" t="s">
        <v>821</v>
      </c>
    </row>
    <row r="51" spans="2:12" s="12" customFormat="1" ht="21" customHeight="1">
      <c r="B51" s="7" t="s">
        <v>822</v>
      </c>
      <c r="C51" s="7"/>
      <c r="D5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1" s="7" t="str">
        <f ca="1">IF(Table_Text[[#This Row],[Header]]="Yes","",IF(Table_Text[[#This Row],[Property]]&lt;&gt;"",SUBSTITUTE(Table_Text[[#This Row],[Type]]," ","")&amp;SUBSTITUTE(Table_Text[[#This Row],[Property]]," ",""),""))</f>
        <v>SidebarDeclineMessageDefault</v>
      </c>
      <c r="G5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1" s="38" t="str">
        <f ca="1">SUBSTITUTE(SUBSTITUTE(SUBSTITUTE(SUBSTITUTE(SUBSTITUTE(SUBSTITUTE(SUBSTITUTE(SUBSTITUTE(
TRIM(CLEAN(Table_Text[[#This Row],[Config]])),
" {","{"),
"{ ","{"),
" }","}"),
"} ","}"),
" [","["),
"[ ","["),
" ]","]"),
"] ","]")</f>
        <v>"declineMessageDefault":{"text": "Unfortunately you are ineligible to purchase this insurance product based on your selections."},</v>
      </c>
      <c r="I5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1" s="7" t="str">
        <f ca="1">SUBSTITUTE(SUBSTITUTE(SUBSTITUTE(SUBSTITUTE(SUBSTITUTE(SUBSTITUTE(SUBSTITUTE(SUBSTITUTE(
TRIM(CLEAN(Table_Text[[#This Row],[Quote]])),
" {","{"),
"{ ","{"),
" }","}"),
"} ","}"),
" [","["),
"[ ","["),
" ]","]"),
"] ","]")</f>
        <v>"declineMessageDefault": "Unfortunately you are ineligible to purchase this insurance product based on your selections.",</v>
      </c>
      <c r="K51" s="7"/>
      <c r="L51" s="86" t="s">
        <v>823</v>
      </c>
    </row>
    <row r="52" spans="2:12" s="12" customFormat="1" ht="21" customHeight="1">
      <c r="B52" s="7" t="s">
        <v>824</v>
      </c>
      <c r="C52" s="7"/>
      <c r="D5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2" s="7" t="str">
        <f ca="1">IF(Table_Text[[#This Row],[Header]]="Yes","",IF(Table_Text[[#This Row],[Property]]&lt;&gt;"",SUBSTITUTE(Table_Text[[#This Row],[Type]]," ","")&amp;SUBSTITUTE(Table_Text[[#This Row],[Property]]," ",""),""))</f>
        <v>SidebarDeclineMessageAppendix</v>
      </c>
      <c r="G5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2" s="38"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2" s="7"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2" s="7"/>
      <c r="L52" s="86" t="s">
        <v>825</v>
      </c>
    </row>
    <row r="53" spans="2:12" s="12" customFormat="1" ht="21" customHeight="1">
      <c r="B53" s="7" t="s">
        <v>826</v>
      </c>
      <c r="C53" s="7"/>
      <c r="D5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3" s="7" t="str">
        <f ca="1">IF(Table_Text[[#This Row],[Header]]="Yes","",IF(Table_Text[[#This Row],[Property]]&lt;&gt;"",SUBSTITUTE(Table_Text[[#This Row],[Type]]," ","")&amp;SUBSTITUTE(Table_Text[[#This Row],[Property]]," ",""),""))</f>
        <v>SidebarErrorHeader</v>
      </c>
      <c r="G5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3" s="38" t="str">
        <f ca="1">SUBSTITUTE(SUBSTITUTE(SUBSTITUTE(SUBSTITUTE(SUBSTITUTE(SUBSTITUTE(SUBSTITUTE(SUBSTITUTE(
TRIM(CLEAN(Table_Text[[#This Row],[Config]])),
" {","{"),
"{ ","{"),
" }","}"),
"} ","}"),
" [","["),
"[ ","["),
" ]","]"),
"] ","]")</f>
        <v>"errorHeader":{"text": "We cannot generate your quote online."},</v>
      </c>
      <c r="I5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3" s="7" t="str">
        <f ca="1">SUBSTITUTE(SUBSTITUTE(SUBSTITUTE(SUBSTITUTE(SUBSTITUTE(SUBSTITUTE(SUBSTITUTE(SUBSTITUTE(
TRIM(CLEAN(Table_Text[[#This Row],[Quote]])),
" {","{"),
"{ ","{"),
" }","}"),
"} ","}"),
" [","["),
"[ ","["),
" ]","]"),
"] ","]")</f>
        <v>"errorHeader": "We cannot generate your quote online.",</v>
      </c>
      <c r="K53" s="7"/>
      <c r="L53" s="15" t="s">
        <v>813</v>
      </c>
    </row>
    <row r="54" spans="2:12" s="12" customFormat="1" ht="21" customHeight="1">
      <c r="B54" s="7" t="s">
        <v>827</v>
      </c>
      <c r="C54" s="7"/>
      <c r="D5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4" s="7" t="str">
        <f ca="1">IF(Table_Text[[#This Row],[Header]]="Yes","",IF(Table_Text[[#This Row],[Property]]&lt;&gt;"",SUBSTITUTE(Table_Text[[#This Row],[Type]]," ","")&amp;SUBSTITUTE(Table_Text[[#This Row],[Property]]," ",""),""))</f>
        <v>SidebarErrorLabel</v>
      </c>
      <c r="G5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4" s="38" t="str">
        <f ca="1">SUBSTITUTE(SUBSTITUTE(SUBSTITUTE(SUBSTITUTE(SUBSTITUTE(SUBSTITUTE(SUBSTITUTE(SUBSTITUTE(
TRIM(CLEAN(Table_Text[[#This Row],[Config]])),
" {","{"),
"{ ","{"),
" }","}"),
"} ","}"),
" [","["),
"[ ","["),
" ]","]"),
"] ","]")</f>
        <v>"errorLabel":{"text": "Calculation Error"},</v>
      </c>
      <c r="I5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4" s="7" t="str">
        <f ca="1">SUBSTITUTE(SUBSTITUTE(SUBSTITUTE(SUBSTITUTE(SUBSTITUTE(SUBSTITUTE(SUBSTITUTE(SUBSTITUTE(
TRIM(CLEAN(Table_Text[[#This Row],[Quote]])),
" {","{"),
"{ ","{"),
" }","}"),
"} ","}"),
" [","["),
"[ ","["),
" ]","]"),
"] ","]")</f>
        <v>"errorLabel": "Calculation Error",</v>
      </c>
      <c r="K54" s="7"/>
      <c r="L54" s="15" t="s">
        <v>828</v>
      </c>
    </row>
    <row r="55" spans="2:12" s="12" customFormat="1" ht="21" customHeight="1">
      <c r="B55" s="7" t="s">
        <v>829</v>
      </c>
      <c r="C55" s="7"/>
      <c r="D5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5" s="7" t="str">
        <f ca="1">IF(Table_Text[[#This Row],[Header]]="Yes","",IF(Table_Text[[#This Row],[Property]]&lt;&gt;"",SUBSTITUTE(Table_Text[[#This Row],[Type]]," ","")&amp;SUBSTITUTE(Table_Text[[#This Row],[Property]]," ",""),""))</f>
        <v>SidebarErrorMessageDefault</v>
      </c>
      <c r="G5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5" s="38" t="str">
        <f ca="1">SUBSTITUTE(SUBSTITUTE(SUBSTITUTE(SUBSTITUTE(SUBSTITUTE(SUBSTITUTE(SUBSTITUTE(SUBSTITUTE(
TRIM(CLEAN(Table_Text[[#This Row],[Config]])),
" {","{"),
"{ ","{"),
" }","}"),
"} ","}"),
" [","["),
"[ ","["),
" ]","]"),
"] ","]")</f>
        <v>"errorMessageDefault":{"text": "Unfortunately our online channel cannot provide you with a quote based of your selections."},</v>
      </c>
      <c r="I5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5" s="7" t="str">
        <f ca="1">SUBSTITUTE(SUBSTITUTE(SUBSTITUTE(SUBSTITUTE(SUBSTITUTE(SUBSTITUTE(SUBSTITUTE(SUBSTITUTE(
TRIM(CLEAN(Table_Text[[#This Row],[Quote]])),
" {","{"),
"{ ","{"),
" }","}"),
"} ","}"),
" [","["),
"[ ","["),
" ]","]"),
"] ","]")</f>
        <v>"errorMessageDefault": "Unfortunately our online channel cannot provide you with a quote based of your selections.",</v>
      </c>
      <c r="K55" s="7"/>
      <c r="L55" s="86" t="s">
        <v>816</v>
      </c>
    </row>
    <row r="56" spans="2:12" s="12" customFormat="1" ht="21" customHeight="1">
      <c r="B56" s="7" t="s">
        <v>830</v>
      </c>
      <c r="C56" s="7"/>
      <c r="D5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6" s="7" t="str">
        <f ca="1">IF(Table_Text[[#This Row],[Header]]="Yes","",IF(Table_Text[[#This Row],[Property]]&lt;&gt;"",SUBSTITUTE(Table_Text[[#This Row],[Type]]," ","")&amp;SUBSTITUTE(Table_Text[[#This Row],[Property]]," ",""),""))</f>
        <v>SidebarErrorMessageAppendix</v>
      </c>
      <c r="G5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6" s="38"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6" s="7"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6" s="7"/>
      <c r="L56" s="86" t="s">
        <v>811</v>
      </c>
    </row>
    <row r="57" spans="2:12" s="12" customFormat="1" ht="21" customHeight="1">
      <c r="B57" s="7" t="s">
        <v>41</v>
      </c>
      <c r="C57" s="7"/>
      <c r="D5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7" s="7" t="str">
        <f ca="1">IF(Table_Text[[#This Row],[Header]]="Yes","",IF(Table_Text[[#This Row],[Property]]&lt;&gt;"",SUBSTITUTE(Table_Text[[#This Row],[Type]]," ","")&amp;SUBSTITUTE(Table_Text[[#This Row],[Property]]," ",""),""))</f>
        <v>SidebarSummaryLabel</v>
      </c>
      <c r="G5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7" s="7" t="str">
        <f ca="1">SUBSTITUTE(SUBSTITUTE(SUBSTITUTE(SUBSTITUTE(SUBSTITUTE(SUBSTITUTE(SUBSTITUTE(SUBSTITUTE(
TRIM(CLEAN(Table_Text[[#This Row],[Config]])),
" {","{"),
"{ ","{"),
" }","}"),
"} ","}"),
" [","["),
"[ ","["),
" ]","]"),
"] ","]")</f>
        <v>"summaryLabel":{"text": "Quote Summary"}},</v>
      </c>
      <c r="I5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7" s="7" t="str">
        <f ca="1">SUBSTITUTE(SUBSTITUTE(SUBSTITUTE(SUBSTITUTE(SUBSTITUTE(SUBSTITUTE(SUBSTITUTE(SUBSTITUTE(
TRIM(CLEAN(Table_Text[[#This Row],[Quote]])),
" {","{"),
"{ ","{"),
" }","}"),
"} ","}"),
" [","["),
"[ ","["),
" ]","]"),
"] ","]")</f>
        <v>"summaryLabel": "Quote Summary"},</v>
      </c>
      <c r="K57" s="7"/>
      <c r="L57" s="15" t="s">
        <v>831</v>
      </c>
    </row>
    <row r="58" spans="2:12" ht="29.25" thickBot="1">
      <c r="B58" s="3" t="s">
        <v>832</v>
      </c>
      <c r="C58" s="3" t="s">
        <v>71</v>
      </c>
      <c r="D58"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8"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8" s="3" t="str">
        <f>IF(Table_Text[[#This Row],[Header]]="Yes","",IF(Table_Text[[#This Row],[Property]]&lt;&gt;"",SUBSTITUTE(Table_Text[[#This Row],[Type]]," ","")&amp;SUBSTITUTE(Table_Text[[#This Row],[Property]]," ",""),""))</f>
        <v/>
      </c>
      <c r="G58"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8" s="3" t="str">
        <f ca="1">SUBSTITUTE(SUBSTITUTE(SUBSTITUTE(SUBSTITUTE(SUBSTITUTE(SUBSTITUTE(SUBSTITUTE(SUBSTITUTE(
TRIM(CLEAN(Table_Text[[#This Row],[Config]])),
" {","{"),
"{ ","{"),
" }","}"),
"} ","}"),
" [","["),
"[ ","["),
" ]","]"),
"] ","]")</f>
        <v>"formElements":{</v>
      </c>
      <c r="I58"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8" s="3" t="str">
        <f ca="1">SUBSTITUTE(SUBSTITUTE(SUBSTITUTE(SUBSTITUTE(SUBSTITUTE(SUBSTITUTE(SUBSTITUTE(SUBSTITUTE(
TRIM(CLEAN(Table_Text[[#This Row],[Quote]])),
" {","{"),
"{ ","{"),
" }","}"),
"} ","}"),
" [","["),
"[ ","["),
" ]","]"),
"] ","]")</f>
        <v>"formElements":{</v>
      </c>
      <c r="K58" s="3"/>
      <c r="L58" s="18"/>
    </row>
    <row r="59" spans="2:12" s="12" customFormat="1" ht="21" hidden="1" customHeight="1">
      <c r="B59" s="7"/>
      <c r="C59" s="7"/>
      <c r="D5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5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59" s="7" t="str">
        <f>IF(Table_Text[[#This Row],[Header]]="Yes","",IF(Table_Text[[#This Row],[Property]]&lt;&gt;"",SUBSTITUTE(Table_Text[[#This Row],[Type]]," ","")&amp;SUBSTITUTE(Table_Text[[#This Row],[Property]]," ",""),""))</f>
        <v/>
      </c>
      <c r="G5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59" s="7" t="str">
        <f ca="1">SUBSTITUTE(SUBSTITUTE(SUBSTITUTE(SUBSTITUTE(SUBSTITUTE(SUBSTITUTE(SUBSTITUTE(SUBSTITUTE(
TRIM(CLEAN(Table_Text[[#This Row],[Config]])),
" {","{"),
"{ ","{"),
" }","}"),
"} ","}"),
" [","["),
"[ ","["),
" ]","]"),
"] ","]")</f>
        <v/>
      </c>
      <c r="I5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59" s="7" t="str">
        <f ca="1">SUBSTITUTE(SUBSTITUTE(SUBSTITUTE(SUBSTITUTE(SUBSTITUTE(SUBSTITUTE(SUBSTITUTE(SUBSTITUTE(
TRIM(CLEAN(Table_Text[[#This Row],[Quote]])),
" {","{"),
"{ ","{"),
" }","}"),
"} ","}"),
" [","["),
"[ ","["),
" ]","]"),
"] ","]")</f>
        <v/>
      </c>
      <c r="K59" s="7"/>
      <c r="L59" s="15"/>
    </row>
    <row r="60" spans="2:12" s="12" customFormat="1" ht="21" customHeight="1">
      <c r="B60" s="7" t="s">
        <v>833</v>
      </c>
      <c r="C60" s="7"/>
      <c r="D6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0" s="7" t="str">
        <f ca="1">IF(Table_Text[[#This Row],[Header]]="Yes","",IF(Table_Text[[#This Row],[Property]]&lt;&gt;"",SUBSTITUTE(Table_Text[[#This Row],[Type]]," ","")&amp;SUBSTITUTE(Table_Text[[#This Row],[Property]]," ",""),""))</f>
        <v>FormElementHelpMessageLabel</v>
      </c>
      <c r="G6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0" s="7" t="str">
        <f ca="1">SUBSTITUTE(SUBSTITUTE(SUBSTITUTE(SUBSTITUTE(SUBSTITUTE(SUBSTITUTE(SUBSTITUTE(SUBSTITUTE(
TRIM(CLEAN(Table_Text[[#This Row],[Config]])),
" {","{"),
"{ ","{"),
" }","}"),
"} ","}"),
" [","["),
"[ ","["),
" ]","]"),
"] ","]")</f>
        <v>"helpMessageLabel":{"text": "What doest this mean and why is it important?"},</v>
      </c>
      <c r="I6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0" s="7" t="str">
        <f ca="1">SUBSTITUTE(SUBSTITUTE(SUBSTITUTE(SUBSTITUTE(SUBSTITUTE(SUBSTITUTE(SUBSTITUTE(SUBSTITUTE(
TRIM(CLEAN(Table_Text[[#This Row],[Quote]])),
" {","{"),
"{ ","{"),
" }","}"),
"} ","}"),
" [","["),
"[ ","["),
" ]","]"),
"] ","]")</f>
        <v>"helpMessageLabel": "What doest this mean and why is it important?",</v>
      </c>
      <c r="K60" s="7"/>
      <c r="L60" s="29" t="s">
        <v>834</v>
      </c>
    </row>
    <row r="61" spans="2:12" s="12" customFormat="1" ht="21" customHeight="1">
      <c r="B61" s="88" t="s">
        <v>835</v>
      </c>
      <c r="C61" s="7"/>
      <c r="D6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1" s="7" t="str">
        <f ca="1">IF(Table_Text[[#This Row],[Header]]="Yes","",IF(Table_Text[[#This Row],[Property]]&lt;&gt;"",SUBSTITUTE(Table_Text[[#This Row],[Type]]," ","")&amp;SUBSTITUTE(Table_Text[[#This Row],[Property]]," ",""),""))</f>
        <v>FormElementRepeatingAddItemButton</v>
      </c>
      <c r="G6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1" s="38" t="str">
        <f ca="1">SUBSTITUTE(SUBSTITUTE(SUBSTITUTE(SUBSTITUTE(SUBSTITUTE(SUBSTITUTE(SUBSTITUTE(SUBSTITUTE(
TRIM(CLEAN(Table_Text[[#This Row],[Config]])),
" {","{"),
"{ ","{"),
" }","}"),
"} ","}"),
" [","["),
"[ ","["),
" ]","]"),
"] ","]")</f>
        <v>"repeatingAddItemButton":{"text": "Add", "icon": "glyphicon glyphicon-plus"},</v>
      </c>
      <c r="I6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1" s="7" t="str">
        <f ca="1">SUBSTITUTE(SUBSTITUTE(SUBSTITUTE(SUBSTITUTE(SUBSTITUTE(SUBSTITUTE(SUBSTITUTE(SUBSTITUTE(
TRIM(CLEAN(Table_Text[[#This Row],[Quote]])),
" {","{"),
"{ ","{"),
" }","}"),
"} ","}"),
" [","["),
"[ ","["),
" ]","]"),
"] ","]")</f>
        <v>"repeatingAddItemButton": "Add",</v>
      </c>
      <c r="K61" s="88" t="s">
        <v>836</v>
      </c>
      <c r="L61" s="86" t="s">
        <v>837</v>
      </c>
    </row>
    <row r="62" spans="2:12" s="12" customFormat="1" ht="21" customHeight="1">
      <c r="B62" s="88" t="s">
        <v>838</v>
      </c>
      <c r="C62" s="7"/>
      <c r="D6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2" s="7" t="str">
        <f ca="1">IF(Table_Text[[#This Row],[Header]]="Yes","",IF(Table_Text[[#This Row],[Property]]&lt;&gt;"",SUBSTITUTE(Table_Text[[#This Row],[Type]]," ","")&amp;SUBSTITUTE(Table_Text[[#This Row],[Property]]," ",""),""))</f>
        <v>FormElementRepeatingRemoveItemButton</v>
      </c>
      <c r="G6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2" s="38" t="str">
        <f ca="1">SUBSTITUTE(SUBSTITUTE(SUBSTITUTE(SUBSTITUTE(SUBSTITUTE(SUBSTITUTE(SUBSTITUTE(SUBSTITUTE(
TRIM(CLEAN(Table_Text[[#This Row],[Config]])),
" {","{"),
"{ ","{"),
" }","}"),
"} ","}"),
" [","["),
"[ ","["),
" ]","]"),
"] ","]")</f>
        <v>"repeatingRemoveItemButton":{"text": "Remove", "icon": "glyphicon glyphicon-remove"}},</v>
      </c>
      <c r="I6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2" s="7" t="str">
        <f ca="1">SUBSTITUTE(SUBSTITUTE(SUBSTITUTE(SUBSTITUTE(SUBSTITUTE(SUBSTITUTE(SUBSTITUTE(SUBSTITUTE(
TRIM(CLEAN(Table_Text[[#This Row],[Quote]])),
" {","{"),
"{ ","{"),
" }","}"),
"} ","}"),
" [","["),
"[ ","["),
" ]","]"),
"] ","]")</f>
        <v>"repeatingRemoveItemButton": "Remove"},</v>
      </c>
      <c r="K62" s="88" t="s">
        <v>839</v>
      </c>
      <c r="L62" s="86" t="s">
        <v>840</v>
      </c>
    </row>
    <row r="63" spans="2:12" s="12" customFormat="1" ht="29.25" thickBot="1">
      <c r="B63" s="28" t="s">
        <v>841</v>
      </c>
      <c r="C63" s="28" t="s">
        <v>71</v>
      </c>
      <c r="D63" s="2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3" s="2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3" s="28" t="str">
        <f>IF(Table_Text[[#This Row],[Header]]="Yes","",IF(Table_Text[[#This Row],[Property]]&lt;&gt;"",SUBSTITUTE(Table_Text[[#This Row],[Type]]," ","")&amp;SUBSTITUTE(Table_Text[[#This Row],[Property]]," ",""),""))</f>
        <v/>
      </c>
      <c r="G63" s="2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3" s="28" t="str">
        <f ca="1">SUBSTITUTE(SUBSTITUTE(SUBSTITUTE(SUBSTITUTE(SUBSTITUTE(SUBSTITUTE(SUBSTITUTE(SUBSTITUTE(
TRIM(CLEAN(Table_Text[[#This Row],[Config]])),
" {","{"),
"{ ","{"),
" }","}"),
"} ","}"),
" [","["),
"[ ","["),
" ]","]"),
"] ","]")</f>
        <v>"sidebarPanels":{</v>
      </c>
      <c r="I63" s="2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3" s="28" t="str">
        <f ca="1">SUBSTITUTE(SUBSTITUTE(SUBSTITUTE(SUBSTITUTE(SUBSTITUTE(SUBSTITUTE(SUBSTITUTE(SUBSTITUTE(
TRIM(CLEAN(Table_Text[[#This Row],[Quote]])),
" {","{"),
"{ ","{"),
" }","}"),
"} ","}"),
" [","["),
"[ ","["),
" ]","]"),
"] ","]")</f>
        <v>"sidebarPanels":{</v>
      </c>
      <c r="K63" s="28"/>
      <c r="L63" s="27"/>
    </row>
    <row r="64" spans="2:12" s="12" customFormat="1" ht="21" customHeight="1">
      <c r="B64" t="s">
        <v>842</v>
      </c>
      <c r="C64" s="7"/>
      <c r="D6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4" s="7" t="str">
        <f ca="1">IF(Table_Text[[#This Row],[Header]]="Yes","",IF(Table_Text[[#This Row],[Property]]&lt;&gt;"",SUBSTITUTE(Table_Text[[#This Row],[Type]]," ","")&amp;SUBSTITUTE(Table_Text[[#This Row],[Property]]," ",""),""))</f>
        <v>SidebarPanelTest1Header</v>
      </c>
      <c r="G6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"Get Noticed"
        },</v>
      </c>
      <c r="H64" s="38" t="str">
        <f ca="1">SUBSTITUTE(SUBSTITUTE(SUBSTITUTE(SUBSTITUTE(SUBSTITUTE(SUBSTITUTE(SUBSTITUTE(SUBSTITUTE(
TRIM(CLEAN(Table_Text[[#This Row],[Config]])),
" {","{"),
"{ ","{"),
" }","}"),
"} ","}"),
" [","["),
"[ ","["),
" ]","]"),
"] ","]")</f>
        <v>"test1Header":{"text": "Get Noticed"},</v>
      </c>
      <c r="I6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"Get Noticed",</v>
      </c>
      <c r="J64" s="7" t="str">
        <f ca="1">SUBSTITUTE(SUBSTITUTE(SUBSTITUTE(SUBSTITUTE(SUBSTITUTE(SUBSTITUTE(SUBSTITUTE(SUBSTITUTE(
TRIM(CLEAN(Table_Text[[#This Row],[Quote]])),
" {","{"),
"{ ","{"),
" }","}"),
"} ","}"),
" [","["),
"[ ","["),
" ]","]"),
"] ","]")</f>
        <v>"test1Header": "Get Noticed",</v>
      </c>
      <c r="K64" s="7"/>
      <c r="L64" s="86" t="s">
        <v>843</v>
      </c>
    </row>
    <row r="65" spans="2:12" s="12" customFormat="1" ht="21" customHeight="1">
      <c r="B65" s="7" t="s">
        <v>844</v>
      </c>
      <c r="C65" s="7"/>
      <c r="D6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5" s="7" t="str">
        <f ca="1">IF(Table_Text[[#This Row],[Header]]="Yes","",IF(Table_Text[[#This Row],[Property]]&lt;&gt;"",SUBSTITUTE(Table_Text[[#This Row],[Type]]," ","")&amp;SUBSTITUTE(Table_Text[[#This Row],[Property]]," ",""),""))</f>
        <v>SidebarPanelTest1Body</v>
      </c>
      <c r="G6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"Create impact to make your business stand out from the crowd."
        }
    },</v>
      </c>
      <c r="H65" s="38" t="str">
        <f ca="1">SUBSTITUTE(SUBSTITUTE(SUBSTITUTE(SUBSTITUTE(SUBSTITUTE(SUBSTITUTE(SUBSTITUTE(SUBSTITUTE(
TRIM(CLEAN(Table_Text[[#This Row],[Config]])),
" {","{"),
"{ ","{"),
" }","}"),
"} ","}"),
" [","["),
"[ ","["),
" ]","]"),
"] ","]")</f>
        <v>"test1Body":{"text": "Create impact to make your business stand out from the crowd."}},</v>
      </c>
      <c r="I6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"Create impact to make your business stand out from the crowd."
    },</v>
      </c>
      <c r="J65" s="7" t="str">
        <f ca="1">SUBSTITUTE(SUBSTITUTE(SUBSTITUTE(SUBSTITUTE(SUBSTITUTE(SUBSTITUTE(SUBSTITUTE(SUBSTITUTE(
TRIM(CLEAN(Table_Text[[#This Row],[Quote]])),
" {","{"),
"{ ","{"),
" }","}"),
"} ","}"),
" [","["),
"[ ","["),
" ]","]"),
"] ","]")</f>
        <v>"test1Body": "Create impact to make your business stand out from the crowd."},</v>
      </c>
      <c r="K65" s="7"/>
      <c r="L65" s="86" t="s">
        <v>845</v>
      </c>
    </row>
    <row r="66" spans="2:12" ht="29.25" thickBot="1">
      <c r="B66" s="3" t="s">
        <v>846</v>
      </c>
      <c r="C66" s="3" t="s">
        <v>71</v>
      </c>
      <c r="D66"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6"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6" s="3" t="str">
        <f>IF(Table_Text[[#This Row],[Header]]="Yes","",IF(Table_Text[[#This Row],[Property]]&lt;&gt;"",SUBSTITUTE(Table_Text[[#This Row],[Type]]," ","")&amp;SUBSTITUTE(Table_Text[[#This Row],[Property]]," ",""),""))</f>
        <v/>
      </c>
      <c r="G66"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6" s="3" t="str">
        <f ca="1">SUBSTITUTE(SUBSTITUTE(SUBSTITUTE(SUBSTITUTE(SUBSTITUTE(SUBSTITUTE(SUBSTITUTE(SUBSTITUTE(
TRIM(CLEAN(Table_Text[[#This Row],[Config]])),
" {","{"),
"{ ","{"),
" }","}"),
"} ","}"),
" [","["),
"[ ","["),
" ]","]"),
"] ","]")</f>
        <v>"workflow":{</v>
      </c>
      <c r="I66"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6" s="3" t="str">
        <f ca="1">SUBSTITUTE(SUBSTITUTE(SUBSTITUTE(SUBSTITUTE(SUBSTITUTE(SUBSTITUTE(SUBSTITUTE(SUBSTITUTE(
TRIM(CLEAN(Table_Text[[#This Row],[Quote]])),
" {","{"),
"{ ","{"),
" }","}"),
"} ","}"),
" [","["),
"[ ","["),
" ]","]"),
"] ","]")</f>
        <v>"workflow":{</v>
      </c>
      <c r="K66" s="3"/>
      <c r="L66" s="18"/>
    </row>
    <row r="67" spans="2:12" ht="21.75" thickBot="1">
      <c r="B67" s="53" t="s">
        <v>847</v>
      </c>
      <c r="C67" s="53" t="s">
        <v>71</v>
      </c>
      <c r="D67"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7"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67" s="53" t="str">
        <f>IF(Table_Text[[#This Row],[Header]]="Yes","",IF(Table_Text[[#This Row],[Property]]&lt;&gt;"",SUBSTITUTE(Table_Text[[#This Row],[Type]]," ","")&amp;SUBSTITUTE(Table_Text[[#This Row],[Property]]," ",""),""))</f>
        <v/>
      </c>
      <c r="G67"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67" s="53" t="str">
        <f ca="1">SUBSTITUTE(SUBSTITUTE(SUBSTITUTE(SUBSTITUTE(SUBSTITUTE(SUBSTITUTE(SUBSTITUTE(SUBSTITUTE(
TRIM(CLEAN(Table_Text[[#This Row],[Config]])),
" {","{"),
"{ ","{"),
" }","}"),
"} ","}"),
" [","["),
"[ ","["),
" ]","]"),
"] ","]")</f>
        <v>"step1":{</v>
      </c>
      <c r="I67"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67" s="53" t="str">
        <f ca="1">SUBSTITUTE(SUBSTITUTE(SUBSTITUTE(SUBSTITUTE(SUBSTITUTE(SUBSTITUTE(SUBSTITUTE(SUBSTITUTE(
TRIM(CLEAN(Table_Text[[#This Row],[Quote]])),
" {","{"),
"{ ","{"),
" }","}"),
"} ","}"),
" [","["),
"[ ","["),
" ]","]"),
"] ","]")</f>
        <v>"step1":{</v>
      </c>
      <c r="K67" s="53"/>
      <c r="L67" s="54"/>
    </row>
    <row r="68" spans="2:12" s="12" customFormat="1" ht="21" hidden="1" customHeight="1">
      <c r="B68" s="7"/>
      <c r="C68" s="7"/>
      <c r="D6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6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8" s="7" t="str">
        <f>IF(Table_Text[[#This Row],[Header]]="Yes","",IF(Table_Text[[#This Row],[Property]]&lt;&gt;"",SUBSTITUTE(Table_Text[[#This Row],[Type]]," ","")&amp;SUBSTITUTE(Table_Text[[#This Row],[Property]]," ",""),""))</f>
        <v/>
      </c>
      <c r="G6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8" s="7" t="str">
        <f ca="1">SUBSTITUTE(SUBSTITUTE(SUBSTITUTE(SUBSTITUTE(SUBSTITUTE(SUBSTITUTE(SUBSTITUTE(SUBSTITUTE(
TRIM(CLEAN(Table_Text[[#This Row],[Config]])),
" {","{"),
"{ ","{"),
" }","}"),
"} ","}"),
" [","["),
"[ ","["),
" ]","]"),
"] ","]")</f>
        <v/>
      </c>
      <c r="I6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8" s="7" t="str">
        <f ca="1">SUBSTITUTE(SUBSTITUTE(SUBSTITUTE(SUBSTITUTE(SUBSTITUTE(SUBSTITUTE(SUBSTITUTE(SUBSTITUTE(
TRIM(CLEAN(Table_Text[[#This Row],[Quote]])),
" {","{"),
"{ ","{"),
" }","}"),
"} ","}"),
" [","["),
"[ ","["),
" ]","]"),
"] ","]")</f>
        <v/>
      </c>
      <c r="K68" s="7"/>
      <c r="L68" s="15"/>
    </row>
    <row r="69" spans="2:12" s="12" customFormat="1" ht="21" customHeight="1">
      <c r="B69" s="88" t="s">
        <v>848</v>
      </c>
      <c r="C69" s="7"/>
      <c r="D6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6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69" s="7" t="str">
        <f ca="1">IF(Table_Text[[#This Row],[Header]]="Yes","",IF(Table_Text[[#This Row],[Property]]&lt;&gt;"",SUBSTITUTE(Table_Text[[#This Row],[Type]]," ","")&amp;SUBSTITUTE(Table_Text[[#This Row],[Property]]," ",""),""))</f>
        <v>Step1TabLabel</v>
      </c>
      <c r="G6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69" s="38" t="str">
        <f ca="1">SUBSTITUTE(SUBSTITUTE(SUBSTITUTE(SUBSTITUTE(SUBSTITUTE(SUBSTITUTE(SUBSTITUTE(SUBSTITUTE(
TRIM(CLEAN(Table_Text[[#This Row],[Config]])),
" {","{"),
"{ ","{"),
" }","}"),
"} ","}"),
" [","["),
"[ ","["),
" ]","]"),
"] ","]")</f>
        <v>"tabLabel":{"text": "Get a quote"},</v>
      </c>
      <c r="I6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69" s="7" t="str">
        <f ca="1">SUBSTITUTE(SUBSTITUTE(SUBSTITUTE(SUBSTITUTE(SUBSTITUTE(SUBSTITUTE(SUBSTITUTE(SUBSTITUTE(
TRIM(CLEAN(Table_Text[[#This Row],[Quote]])),
" {","{"),
"{ ","{"),
" }","}"),
"} ","}"),
" [","["),
"[ ","["),
" ]","]"),
"] ","]")</f>
        <v>"tabLabel": "Get a quote",</v>
      </c>
      <c r="K69" s="7"/>
      <c r="L69" s="29" t="s">
        <v>849</v>
      </c>
    </row>
    <row r="70" spans="2:12" s="12" customFormat="1" ht="21" customHeight="1">
      <c r="B70" s="88" t="s">
        <v>850</v>
      </c>
      <c r="C70" s="7"/>
      <c r="D7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0" s="7" t="str">
        <f ca="1">IF(Table_Text[[#This Row],[Header]]="Yes","",IF(Table_Text[[#This Row],[Property]]&lt;&gt;"",SUBSTITUTE(Table_Text[[#This Row],[Type]]," ","")&amp;SUBSTITUTE(Table_Text[[#This Row],[Property]]," ",""),""))</f>
        <v>Step1TopHeading</v>
      </c>
      <c r="G7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70" s="38" t="str">
        <f ca="1">SUBSTITUTE(SUBSTITUTE(SUBSTITUTE(SUBSTITUTE(SUBSTITUTE(SUBSTITUTE(SUBSTITUTE(SUBSTITUTE(
TRIM(CLEAN(Table_Text[[#This Row],[Config]])),
" {","{"),
"{ ","{"),
" }","}"),
"} ","}"),
" [","["),
"[ ","["),
" ]","]"),
"] ","]")</f>
        <v>"topHeading":{"text": "Motor Loan Insurance"},</v>
      </c>
      <c r="I7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70" s="7" t="str">
        <f ca="1">SUBSTITUTE(SUBSTITUTE(SUBSTITUTE(SUBSTITUTE(SUBSTITUTE(SUBSTITUTE(SUBSTITUTE(SUBSTITUTE(
TRIM(CLEAN(Table_Text[[#This Row],[Quote]])),
" {","{"),
"{ ","{"),
" }","}"),
"} ","}"),
" [","["),
"[ ","["),
" ]","]"),
"] ","]")</f>
        <v>"topHeading": "Motor Loan Insurance",</v>
      </c>
      <c r="K70" s="7"/>
      <c r="L70" s="15" t="str">
        <f>L19</f>
        <v>Motor Loan Insurance</v>
      </c>
    </row>
    <row r="71" spans="2:12" s="12" customFormat="1" ht="21" customHeight="1">
      <c r="B71" s="88" t="s">
        <v>851</v>
      </c>
      <c r="C71" s="7"/>
      <c r="D7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1" s="7" t="str">
        <f ca="1">IF(Table_Text[[#This Row],[Header]]="Yes","",IF(Table_Text[[#This Row],[Property]]&lt;&gt;"",SUBSTITUTE(Table_Text[[#This Row],[Type]]," ","")&amp;SUBSTITUTE(Table_Text[[#This Row],[Property]]," ",""),""))</f>
        <v>Step1RatingHeading</v>
      </c>
      <c r="G7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38" t="str">
        <f ca="1">SUBSTITUTE(SUBSTITUTE(SUBSTITUTE(SUBSTITUTE(SUBSTITUTE(SUBSTITUTE(SUBSTITUTE(SUBSTITUTE(
TRIM(CLEAN(Table_Text[[#This Row],[Config]])),
" {","{"),
"{ ","{"),
" }","}"),
"} ","}"),
" [","["),
"[ ","["),
" ]","]"),
"] ","]")</f>
        <v/>
      </c>
      <c r="I7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7" t="str">
        <f ca="1">SUBSTITUTE(SUBSTITUTE(SUBSTITUTE(SUBSTITUTE(SUBSTITUTE(SUBSTITUTE(SUBSTITUTE(SUBSTITUTE(
TRIM(CLEAN(Table_Text[[#This Row],[Quote]])),
" {","{"),
"{ ","{"),
" }","}"),
"} ","}"),
" [","["),
"[ ","["),
" ]","]"),
"] ","]")</f>
        <v/>
      </c>
      <c r="K71" s="7"/>
      <c r="L71" s="15"/>
    </row>
    <row r="72" spans="2:12" s="12" customFormat="1" ht="21" customHeight="1">
      <c r="B72" s="88" t="s">
        <v>852</v>
      </c>
      <c r="C72" s="7"/>
      <c r="D7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2" s="7" t="str">
        <f ca="1">IF(Table_Text[[#This Row],[Header]]="Yes","",IF(Table_Text[[#This Row],[Property]]&lt;&gt;"",SUBSTITUTE(Table_Text[[#This Row],[Type]]," ","")&amp;SUBSTITUTE(Table_Text[[#This Row],[Property]]," ",""),""))</f>
        <v>Step1RatingText</v>
      </c>
      <c r="G7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2" s="38" t="str">
        <f ca="1">SUBSTITUTE(SUBSTITUTE(SUBSTITUTE(SUBSTITUTE(SUBSTITUTE(SUBSTITUTE(SUBSTITUTE(SUBSTITUTE(
TRIM(CLEAN(Table_Text[[#This Row],[Config]])),
" {","{"),
"{ ","{"),
" }","}"),
"} ","}"),
" [","["),
"[ ","["),
" ]","]"),
"] ","]")</f>
        <v/>
      </c>
      <c r="I7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2" s="7" t="str">
        <f ca="1">SUBSTITUTE(SUBSTITUTE(SUBSTITUTE(SUBSTITUTE(SUBSTITUTE(SUBSTITUTE(SUBSTITUTE(SUBSTITUTE(
TRIM(CLEAN(Table_Text[[#This Row],[Quote]])),
" {","{"),
"{ ","{"),
" }","}"),
"} ","}"),
" [","["),
"[ ","["),
" ]","]"),
"] ","]")</f>
        <v/>
      </c>
      <c r="K72" s="7"/>
      <c r="L72" s="15"/>
    </row>
    <row r="73" spans="2:12" s="12" customFormat="1" ht="21" customHeight="1">
      <c r="B73" s="7" t="s">
        <v>114</v>
      </c>
      <c r="C73" s="7"/>
      <c r="D7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3" s="7" t="str">
        <f ca="1">IF(Table_Text[[#This Row],[Header]]="Yes","",IF(Table_Text[[#This Row],[Property]]&lt;&gt;"",SUBSTITUTE(Table_Text[[#This Row],[Type]]," ","")&amp;SUBSTITUTE(Table_Text[[#This Row],[Property]]," ",""),""))</f>
        <v>Step1ContactHeading</v>
      </c>
      <c r="G7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3" s="38" t="str">
        <f ca="1">SUBSTITUTE(SUBSTITUTE(SUBSTITUTE(SUBSTITUTE(SUBSTITUTE(SUBSTITUTE(SUBSTITUTE(SUBSTITUTE(
TRIM(CLEAN(Table_Text[[#This Row],[Config]])),
" {","{"),
"{ ","{"),
" }","}"),
"} ","}"),
" [","["),
"[ ","["),
" ]","]"),
"] ","]")</f>
        <v>"contactHeading":{"text": "Contact Details"},</v>
      </c>
      <c r="I7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3" s="7" t="str">
        <f ca="1">SUBSTITUTE(SUBSTITUTE(SUBSTITUTE(SUBSTITUTE(SUBSTITUTE(SUBSTITUTE(SUBSTITUTE(SUBSTITUTE(
TRIM(CLEAN(Table_Text[[#This Row],[Quote]])),
" {","{"),
"{ ","{"),
" }","}"),
"} ","}"),
" [","["),
"[ ","["),
" ]","]"),
"] ","]")</f>
        <v>"contactHeading": "Contact Details",</v>
      </c>
      <c r="K73" s="7"/>
      <c r="L73" s="15" t="s">
        <v>853</v>
      </c>
    </row>
    <row r="74" spans="2:12" s="12" customFormat="1" ht="21" customHeight="1">
      <c r="B74" s="7" t="s">
        <v>854</v>
      </c>
      <c r="C74" s="7"/>
      <c r="D7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4" s="7" t="str">
        <f ca="1">IF(Table_Text[[#This Row],[Header]]="Yes","",IF(Table_Text[[#This Row],[Property]]&lt;&gt;"",SUBSTITUTE(Table_Text[[#This Row],[Type]]," ","")&amp;SUBSTITUTE(Table_Text[[#This Row],[Property]]," ",""),""))</f>
        <v>Step1ContactText</v>
      </c>
      <c r="G7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4" s="38" t="str">
        <f ca="1">SUBSTITUTE(SUBSTITUTE(SUBSTITUTE(SUBSTITUTE(SUBSTITUTE(SUBSTITUTE(SUBSTITUTE(SUBSTITUTE(
TRIM(CLEAN(Table_Text[[#This Row],[Config]])),
" {","{"),
"{ ","{"),
" }","}"),
"} ","}"),
" [","["),
"[ ","["),
" ]","]"),
"] ","]")</f>
        <v/>
      </c>
      <c r="I7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4" s="7" t="str">
        <f ca="1">SUBSTITUTE(SUBSTITUTE(SUBSTITUTE(SUBSTITUTE(SUBSTITUTE(SUBSTITUTE(SUBSTITUTE(SUBSTITUTE(
TRIM(CLEAN(Table_Text[[#This Row],[Quote]])),
" {","{"),
"{ ","{"),
" }","}"),
"} ","}"),
" [","["),
"[ ","["),
" ]","]"),
"] ","]")</f>
        <v/>
      </c>
      <c r="K74" s="7"/>
      <c r="L74" s="15"/>
    </row>
    <row r="75" spans="2:12" s="12" customFormat="1" ht="21" customHeight="1">
      <c r="B75" s="88" t="s">
        <v>855</v>
      </c>
      <c r="C75" s="7"/>
      <c r="D7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5" s="7" t="str">
        <f ca="1">IF(Table_Text[[#This Row],[Header]]="Yes","",IF(Table_Text[[#This Row],[Property]]&lt;&gt;"",SUBSTITUTE(Table_Text[[#This Row],[Type]]," ","")&amp;SUBSTITUTE(Table_Text[[#This Row],[Property]]," ",""),""))</f>
        <v>Step1NextButton</v>
      </c>
      <c r="G7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75" s="38" t="str">
        <f ca="1">SUBSTITUTE(SUBSTITUTE(SUBSTITUTE(SUBSTITUTE(SUBSTITUTE(SUBSTITUTE(SUBSTITUTE(SUBSTITUTE(
TRIM(CLEAN(Table_Text[[#This Row],[Config]])),
" {","{"),
"{ ","{"),
" }","}"),
"} ","}"),
" [","["),
"[ ","["),
" ]","]"),
"] ","]")</f>
        <v>"nextButton":{"text": "Next", "icon": "glyphicon glyphicon-arrow-right"},</v>
      </c>
      <c r="I7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75" s="7" t="str">
        <f ca="1">SUBSTITUTE(SUBSTITUTE(SUBSTITUTE(SUBSTITUTE(SUBSTITUTE(SUBSTITUTE(SUBSTITUTE(SUBSTITUTE(
TRIM(CLEAN(Table_Text[[#This Row],[Quote]])),
" {","{"),
"{ ","{"),
" }","}"),
"} ","}"),
" [","["),
"[ ","["),
" ]","]"),
"] ","]")</f>
        <v>"nextButton": "Next",</v>
      </c>
      <c r="K75" s="88" t="s">
        <v>856</v>
      </c>
      <c r="L75" s="86" t="s">
        <v>857</v>
      </c>
    </row>
    <row r="76" spans="2:12" s="12" customFormat="1" ht="21" customHeight="1">
      <c r="B76" s="88" t="s">
        <v>858</v>
      </c>
      <c r="C76" s="88" t="s">
        <v>859</v>
      </c>
      <c r="D7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6" s="7" t="str">
        <f ca="1">IF(Table_Text[[#This Row],[Header]]="Yes","",IF(Table_Text[[#This Row],[Property]]&lt;&gt;"",SUBSTITUTE(Table_Text[[#This Row],[Type]]," ","")&amp;SUBSTITUTE(Table_Text[[#This Row],[Property]]," ",""),""))</f>
        <v>Step1EnquiryButton</v>
      </c>
      <c r="G7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6" s="38" t="str">
        <f ca="1">SUBSTITUTE(SUBSTITUTE(SUBSTITUTE(SUBSTITUTE(SUBSTITUTE(SUBSTITUTE(SUBSTITUTE(SUBSTITUTE(
TRIM(CLEAN(Table_Text[[#This Row],[Config]])),
" {","{"),
"{ ","{"),
" }","}"),
"} ","}"),
" [","["),
"[ ","["),
" ]","]"),
"] ","]")</f>
        <v>"enquiryButton":{"text": "Request a call-back", "icon": "glyphicon glyphicon-earphone"}},</v>
      </c>
      <c r="I7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6" s="7" t="str">
        <f ca="1">SUBSTITUTE(SUBSTITUTE(SUBSTITUTE(SUBSTITUTE(SUBSTITUTE(SUBSTITUTE(SUBSTITUTE(SUBSTITUTE(
TRIM(CLEAN(Table_Text[[#This Row],[Quote]])),
" {","{"),
"{ ","{"),
" }","}"),
"} ","}"),
" [","["),
"[ ","["),
" ]","]"),
"] ","]")</f>
        <v>"enquiryButton": "Request a call-back"},</v>
      </c>
      <c r="K76" s="88" t="s">
        <v>860</v>
      </c>
      <c r="L76" s="86" t="s">
        <v>861</v>
      </c>
    </row>
    <row r="77" spans="2:12" ht="21" customHeight="1" thickBot="1">
      <c r="B77" s="53" t="s">
        <v>862</v>
      </c>
      <c r="C77" s="53" t="s">
        <v>71</v>
      </c>
      <c r="D77"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7"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77" s="53" t="str">
        <f>IF(Table_Text[[#This Row],[Header]]="Yes","",IF(Table_Text[[#This Row],[Property]]&lt;&gt;"",SUBSTITUTE(Table_Text[[#This Row],[Type]]," ","")&amp;SUBSTITUTE(Table_Text[[#This Row],[Property]]," ",""),""))</f>
        <v/>
      </c>
      <c r="G77"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77" s="53" t="str">
        <f ca="1">SUBSTITUTE(SUBSTITUTE(SUBSTITUTE(SUBSTITUTE(SUBSTITUTE(SUBSTITUTE(SUBSTITUTE(SUBSTITUTE(
TRIM(CLEAN(Table_Text[[#This Row],[Config]])),
" {","{"),
"{ ","{"),
" }","}"),
"} ","}"),
" [","["),
"[ ","["),
" ]","]"),
"] ","]")</f>
        <v>"step2":{</v>
      </c>
      <c r="I77"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77" s="53" t="str">
        <f ca="1">SUBSTITUTE(SUBSTITUTE(SUBSTITUTE(SUBSTITUTE(SUBSTITUTE(SUBSTITUTE(SUBSTITUTE(SUBSTITUTE(
TRIM(CLEAN(Table_Text[[#This Row],[Quote]])),
" {","{"),
"{ ","{"),
" }","}"),
"} ","}"),
" [","["),
"[ ","["),
" ]","]"),
"] ","]")</f>
        <v>"step2":{</v>
      </c>
      <c r="K77" s="53"/>
      <c r="L77" s="54"/>
    </row>
    <row r="78" spans="2:12" s="12" customFormat="1" ht="21" hidden="1" customHeight="1">
      <c r="B78" s="7"/>
      <c r="C78" s="7"/>
      <c r="D7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7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8" s="7" t="str">
        <f>IF(Table_Text[[#This Row],[Header]]="Yes","",IF(Table_Text[[#This Row],[Property]]&lt;&gt;"",SUBSTITUTE(Table_Text[[#This Row],[Type]]," ","")&amp;SUBSTITUTE(Table_Text[[#This Row],[Property]]," ",""),""))</f>
        <v/>
      </c>
      <c r="G7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8" s="38" t="str">
        <f ca="1">SUBSTITUTE(SUBSTITUTE(SUBSTITUTE(SUBSTITUTE(SUBSTITUTE(SUBSTITUTE(SUBSTITUTE(SUBSTITUTE(
TRIM(CLEAN(Table_Text[[#This Row],[Config]])),
" {","{"),
"{ ","{"),
" }","}"),
"} ","}"),
" [","["),
"[ ","["),
" ]","]"),
"] ","]")</f>
        <v/>
      </c>
      <c r="I7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8" s="7" t="str">
        <f ca="1">SUBSTITUTE(SUBSTITUTE(SUBSTITUTE(SUBSTITUTE(SUBSTITUTE(SUBSTITUTE(SUBSTITUTE(SUBSTITUTE(
TRIM(CLEAN(Table_Text[[#This Row],[Quote]])),
" {","{"),
"{ ","{"),
" }","}"),
"} ","}"),
" [","["),
"[ ","["),
" ]","]"),
"] ","]")</f>
        <v/>
      </c>
      <c r="K78" s="7"/>
      <c r="L78" s="15"/>
    </row>
    <row r="79" spans="2:12" s="12" customFormat="1" ht="21" customHeight="1">
      <c r="B79" s="88" t="s">
        <v>848</v>
      </c>
      <c r="C79" s="7"/>
      <c r="D7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7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9" s="7" t="str">
        <f ca="1">IF(Table_Text[[#This Row],[Header]]="Yes","",IF(Table_Text[[#This Row],[Property]]&lt;&gt;"",SUBSTITUTE(Table_Text[[#This Row],[Type]]," ","")&amp;SUBSTITUTE(Table_Text[[#This Row],[Property]]," ",""),""))</f>
        <v>Step2TabLabel</v>
      </c>
      <c r="G7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79" s="38" t="str">
        <f ca="1">SUBSTITUTE(SUBSTITUTE(SUBSTITUTE(SUBSTITUTE(SUBSTITUTE(SUBSTITUTE(SUBSTITUTE(SUBSTITUTE(
TRIM(CLEAN(Table_Text[[#This Row],[Config]])),
" {","{"),
"{ ","{"),
" }","}"),
"} ","}"),
" [","["),
"[ ","["),
" ]","]"),
"] ","]")</f>
        <v>"tabLabel":{"text": "Your details"},</v>
      </c>
      <c r="I7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79" s="7" t="str">
        <f ca="1">SUBSTITUTE(SUBSTITUTE(SUBSTITUTE(SUBSTITUTE(SUBSTITUTE(SUBSTITUTE(SUBSTITUTE(SUBSTITUTE(
TRIM(CLEAN(Table_Text[[#This Row],[Quote]])),
" {","{"),
"{ ","{"),
" }","}"),
"} ","}"),
" [","["),
"[ ","["),
" ]","]"),
"] ","]")</f>
        <v>"tabLabel": "Your details",</v>
      </c>
      <c r="K79" s="7"/>
      <c r="L79" s="29" t="s">
        <v>863</v>
      </c>
    </row>
    <row r="80" spans="2:12" s="12" customFormat="1" ht="21" customHeight="1">
      <c r="B80" s="88" t="s">
        <v>850</v>
      </c>
      <c r="C80" s="7"/>
      <c r="D8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0" s="7" t="str">
        <f ca="1">IF(Table_Text[[#This Row],[Header]]="Yes","",IF(Table_Text[[#This Row],[Property]]&lt;&gt;"",SUBSTITUTE(Table_Text[[#This Row],[Type]]," ","")&amp;SUBSTITUTE(Table_Text[[#This Row],[Property]]," ",""),""))</f>
        <v>Step2TopHeading</v>
      </c>
      <c r="G8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80" s="38" t="str">
        <f ca="1">SUBSTITUTE(SUBSTITUTE(SUBSTITUTE(SUBSTITUTE(SUBSTITUTE(SUBSTITUTE(SUBSTITUTE(SUBSTITUTE(
TRIM(CLEAN(Table_Text[[#This Row],[Config]])),
" {","{"),
"{ ","{"),
" }","}"),
"} ","}"),
" [","["),
"[ ","["),
" ]","]"),
"] ","]")</f>
        <v>"topHeading":{"text": "Motor Loan Insurance"},</v>
      </c>
      <c r="I8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80" s="7" t="str">
        <f ca="1">SUBSTITUTE(SUBSTITUTE(SUBSTITUTE(SUBSTITUTE(SUBSTITUTE(SUBSTITUTE(SUBSTITUTE(SUBSTITUTE(
TRIM(CLEAN(Table_Text[[#This Row],[Quote]])),
" {","{"),
"{ ","{"),
" }","}"),
"} ","}"),
" [","["),
"[ ","["),
" ]","]"),
"] ","]")</f>
        <v>"topHeading": "Motor Loan Insurance",</v>
      </c>
      <c r="K80" s="7"/>
      <c r="L80" s="15" t="str">
        <f>L19</f>
        <v>Motor Loan Insurance</v>
      </c>
    </row>
    <row r="81" spans="2:12" s="12" customFormat="1" ht="21" customHeight="1">
      <c r="B81" s="88" t="s">
        <v>855</v>
      </c>
      <c r="C81" s="7"/>
      <c r="D8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1" s="7" t="str">
        <f ca="1">IF(Table_Text[[#This Row],[Header]]="Yes","",IF(Table_Text[[#This Row],[Property]]&lt;&gt;"",SUBSTITUTE(Table_Text[[#This Row],[Type]]," ","")&amp;SUBSTITUTE(Table_Text[[#This Row],[Property]]," ",""),""))</f>
        <v>Step2NextButton</v>
      </c>
      <c r="G8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1" s="38" t="str">
        <f ca="1">SUBSTITUTE(SUBSTITUTE(SUBSTITUTE(SUBSTITUTE(SUBSTITUTE(SUBSTITUTE(SUBSTITUTE(SUBSTITUTE(
TRIM(CLEAN(Table_Text[[#This Row],[Config]])),
" {","{"),
"{ ","{"),
" }","}"),
"} ","}"),
" [","["),
"[ ","["),
" ]","]"),
"] ","]")</f>
        <v>"nextButton":{"text": "Next", "icon": "glyphicon glyphicon-arrow-right"},</v>
      </c>
      <c r="I8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1" s="7" t="str">
        <f ca="1">SUBSTITUTE(SUBSTITUTE(SUBSTITUTE(SUBSTITUTE(SUBSTITUTE(SUBSTITUTE(SUBSTITUTE(SUBSTITUTE(
TRIM(CLEAN(Table_Text[[#This Row],[Quote]])),
" {","{"),
"{ ","{"),
" }","}"),
"} ","}"),
" [","["),
"[ ","["),
" ]","]"),
"] ","]")</f>
        <v>"nextButton": "Next",</v>
      </c>
      <c r="K81" s="88" t="s">
        <v>856</v>
      </c>
      <c r="L81" s="86" t="s">
        <v>857</v>
      </c>
    </row>
    <row r="82" spans="2:12" s="12" customFormat="1" ht="21" customHeight="1">
      <c r="B82" s="88" t="s">
        <v>864</v>
      </c>
      <c r="C82" s="7"/>
      <c r="D8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2" s="7" t="str">
        <f ca="1">IF(Table_Text[[#This Row],[Header]]="Yes","",IF(Table_Text[[#This Row],[Property]]&lt;&gt;"",SUBSTITUTE(Table_Text[[#This Row],[Type]]," ","")&amp;SUBSTITUTE(Table_Text[[#This Row],[Property]]," ",""),""))</f>
        <v>Step2BackButton</v>
      </c>
      <c r="G8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2" s="38" t="str">
        <f ca="1">SUBSTITUTE(SUBSTITUTE(SUBSTITUTE(SUBSTITUTE(SUBSTITUTE(SUBSTITUTE(SUBSTITUTE(SUBSTITUTE(
TRIM(CLEAN(Table_Text[[#This Row],[Config]])),
" {","{"),
"{ ","{"),
" }","}"),
"} ","}"),
" [","["),
"[ ","["),
" ]","]"),
"] ","]")</f>
        <v>"backButton":{"text": "Back", "icon": "glyphicon glyphicon-arrow-left"},</v>
      </c>
      <c r="I8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2" s="7" t="str">
        <f ca="1">SUBSTITUTE(SUBSTITUTE(SUBSTITUTE(SUBSTITUTE(SUBSTITUTE(SUBSTITUTE(SUBSTITUTE(SUBSTITUTE(
TRIM(CLEAN(Table_Text[[#This Row],[Quote]])),
" {","{"),
"{ ","{"),
" }","}"),
"} ","}"),
" [","["),
"[ ","["),
" ]","]"),
"] ","]")</f>
        <v>"backButton": "Back",</v>
      </c>
      <c r="K82" s="88" t="s">
        <v>865</v>
      </c>
      <c r="L82" s="86" t="s">
        <v>866</v>
      </c>
    </row>
    <row r="83" spans="2:12" s="12" customFormat="1" ht="21" customHeight="1">
      <c r="B83" s="88" t="s">
        <v>858</v>
      </c>
      <c r="C83" s="7"/>
      <c r="D8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3" s="7" t="str">
        <f ca="1">IF(Table_Text[[#This Row],[Header]]="Yes","",IF(Table_Text[[#This Row],[Property]]&lt;&gt;"",SUBSTITUTE(Table_Text[[#This Row],[Type]]," ","")&amp;SUBSTITUTE(Table_Text[[#This Row],[Property]]," ",""),""))</f>
        <v>Step2EnquiryButton</v>
      </c>
      <c r="G8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v>
      </c>
      <c r="H83" s="38" t="str">
        <f ca="1">SUBSTITUTE(SUBSTITUTE(SUBSTITUTE(SUBSTITUTE(SUBSTITUTE(SUBSTITUTE(SUBSTITUTE(SUBSTITUTE(
TRIM(CLEAN(Table_Text[[#This Row],[Config]])),
" {","{"),
"{ ","{"),
" }","}"),
"} ","}"),
" [","["),
"[ ","["),
" ]","]"),
"] ","]")</f>
        <v>"enquiryButton":{"text": "Request a call-back", "icon": "glyphicon glyphicon-earphone"},</v>
      </c>
      <c r="I8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v>
      </c>
      <c r="J83" s="7" t="str">
        <f ca="1">SUBSTITUTE(SUBSTITUTE(SUBSTITUTE(SUBSTITUTE(SUBSTITUTE(SUBSTITUTE(SUBSTITUTE(SUBSTITUTE(
TRIM(CLEAN(Table_Text[[#This Row],[Quote]])),
" {","{"),
"{ ","{"),
" }","}"),
"} ","}"),
" [","["),
"[ ","["),
" ]","]"),
"] ","]")</f>
        <v>"enquiryButton": "Request a call-back",</v>
      </c>
      <c r="K83" s="88" t="s">
        <v>860</v>
      </c>
      <c r="L83" s="86" t="s">
        <v>861</v>
      </c>
    </row>
    <row r="84" spans="2:12" s="12" customFormat="1" ht="21" customHeight="1">
      <c r="B84" s="88" t="s">
        <v>867</v>
      </c>
      <c r="C84" s="7"/>
      <c r="D8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enquiry2Button</v>
      </c>
      <c r="F84" s="7" t="str">
        <f ca="1">IF(Table_Text[[#This Row],[Header]]="Yes","",IF(Table_Text[[#This Row],[Property]]&lt;&gt;"",SUBSTITUTE(Table_Text[[#This Row],[Type]]," ","")&amp;SUBSTITUTE(Table_Text[[#This Row],[Property]]," ",""),""))</f>
        <v>Step2Enquiry2Button</v>
      </c>
      <c r="G8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"enquiry2Button": {
            "text": "Request a call-back",
            "icon": "glyphicon glyphicon-earphone"
        }
    },</v>
      </c>
      <c r="H84" s="38" t="str">
        <f ca="1">SUBSTITUTE(SUBSTITUTE(SUBSTITUTE(SUBSTITUTE(SUBSTITUTE(SUBSTITUTE(SUBSTITUTE(SUBSTITUTE(
TRIM(CLEAN(Table_Text[[#This Row],[Config]])),
" {","{"),
"{ ","{"),
" }","}"),
"} ","}"),
" [","["),
"[ ","["),
" ]","]"),
"] ","]")</f>
        <v>"enquiry2Button":{"text": "Request a call-back", "icon": "glyphicon glyphicon-earphone"}},</v>
      </c>
      <c r="I8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"enquiry2Button": "Request a call-back"
    },</v>
      </c>
      <c r="J84" s="7" t="str">
        <f ca="1">SUBSTITUTE(SUBSTITUTE(SUBSTITUTE(SUBSTITUTE(SUBSTITUTE(SUBSTITUTE(SUBSTITUTE(SUBSTITUTE(
TRIM(CLEAN(Table_Text[[#This Row],[Quote]])),
" {","{"),
"{ ","{"),
" }","}"),
"} ","}"),
" [","["),
"[ ","["),
" ]","]"),
"] ","]")</f>
        <v>"enquiry2Button": "Request a call-back"},</v>
      </c>
      <c r="K84" s="88" t="s">
        <v>860</v>
      </c>
      <c r="L84" s="86" t="s">
        <v>861</v>
      </c>
    </row>
    <row r="85" spans="2:12" ht="21" customHeight="1" thickBot="1">
      <c r="B85" s="53" t="s">
        <v>868</v>
      </c>
      <c r="C85" s="53" t="s">
        <v>71</v>
      </c>
      <c r="D85"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5"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5" s="53" t="str">
        <f>IF(Table_Text[[#This Row],[Header]]="Yes","",IF(Table_Text[[#This Row],[Property]]&lt;&gt;"",SUBSTITUTE(Table_Text[[#This Row],[Type]]," ","")&amp;SUBSTITUTE(Table_Text[[#This Row],[Property]]," ",""),""))</f>
        <v/>
      </c>
      <c r="G85"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5" s="53" t="str">
        <f ca="1">SUBSTITUTE(SUBSTITUTE(SUBSTITUTE(SUBSTITUTE(SUBSTITUTE(SUBSTITUTE(SUBSTITUTE(SUBSTITUTE(
TRIM(CLEAN(Table_Text[[#This Row],[Config]])),
" {","{"),
"{ ","{"),
" }","}"),
"} ","}"),
" [","["),
"[ ","["),
" ]","]"),
"] ","]")</f>
        <v>"step3":{</v>
      </c>
      <c r="I85"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5" s="53" t="str">
        <f ca="1">SUBSTITUTE(SUBSTITUTE(SUBSTITUTE(SUBSTITUTE(SUBSTITUTE(SUBSTITUTE(SUBSTITUTE(SUBSTITUTE(
TRIM(CLEAN(Table_Text[[#This Row],[Quote]])),
" {","{"),
"{ ","{"),
" }","}"),
"} ","}"),
" [","["),
"[ ","["),
" ]","]"),
"] ","]")</f>
        <v>"step3":{</v>
      </c>
      <c r="K85" s="53"/>
      <c r="L85" s="54"/>
    </row>
    <row r="86" spans="2:12" s="12" customFormat="1" ht="21" hidden="1" customHeight="1">
      <c r="B86" s="7"/>
      <c r="C86" s="7"/>
      <c r="D8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6" s="7" t="str">
        <f>IF(Table_Text[[#This Row],[Header]]="Yes","",IF(Table_Text[[#This Row],[Property]]&lt;&gt;"",SUBSTITUTE(Table_Text[[#This Row],[Type]]," ","")&amp;SUBSTITUTE(Table_Text[[#This Row],[Property]]," ",""),""))</f>
        <v/>
      </c>
      <c r="G8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6" s="38" t="str">
        <f ca="1">SUBSTITUTE(SUBSTITUTE(SUBSTITUTE(SUBSTITUTE(SUBSTITUTE(SUBSTITUTE(SUBSTITUTE(SUBSTITUTE(
TRIM(CLEAN(Table_Text[[#This Row],[Config]])),
" {","{"),
"{ ","{"),
" }","}"),
"} ","}"),
" [","["),
"[ ","["),
" ]","]"),
"] ","]")</f>
        <v/>
      </c>
      <c r="I8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6" s="7" t="str">
        <f ca="1">SUBSTITUTE(SUBSTITUTE(SUBSTITUTE(SUBSTITUTE(SUBSTITUTE(SUBSTITUTE(SUBSTITUTE(SUBSTITUTE(
TRIM(CLEAN(Table_Text[[#This Row],[Quote]])),
" {","{"),
"{ ","{"),
" }","}"),
"} ","}"),
" [","["),
"[ ","["),
" ]","]"),
"] ","]")</f>
        <v/>
      </c>
      <c r="K86" s="7"/>
      <c r="L86" s="15"/>
    </row>
    <row r="87" spans="2:12" s="12" customFormat="1" ht="21" customHeight="1">
      <c r="B87" s="88" t="s">
        <v>848</v>
      </c>
      <c r="C87" s="7"/>
      <c r="D8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7" s="7" t="str">
        <f ca="1">IF(Table_Text[[#This Row],[Header]]="Yes","",IF(Table_Text[[#This Row],[Property]]&lt;&gt;"",SUBSTITUTE(Table_Text[[#This Row],[Type]]," ","")&amp;SUBSTITUTE(Table_Text[[#This Row],[Property]]," ",""),""))</f>
        <v>Step3TabLabel</v>
      </c>
      <c r="G8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"Disclosure"
        },</v>
      </c>
      <c r="H87" s="38" t="str">
        <f ca="1">SUBSTITUTE(SUBSTITUTE(SUBSTITUTE(SUBSTITUTE(SUBSTITUTE(SUBSTITUTE(SUBSTITUTE(SUBSTITUTE(
TRIM(CLEAN(Table_Text[[#This Row],[Config]])),
" {","{"),
"{ ","{"),
" }","}"),
"} ","}"),
" [","["),
"[ ","["),
" ]","]"),
"] ","]")</f>
        <v>"tabLabel":{"text": "Disclosure"},</v>
      </c>
      <c r="I8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"Disclosure",</v>
      </c>
      <c r="J87" s="7" t="str">
        <f ca="1">SUBSTITUTE(SUBSTITUTE(SUBSTITUTE(SUBSTITUTE(SUBSTITUTE(SUBSTITUTE(SUBSTITUTE(SUBSTITUTE(
TRIM(CLEAN(Table_Text[[#This Row],[Quote]])),
" {","{"),
"{ ","{"),
" }","}"),
"} ","}"),
" [","["),
"[ ","["),
" ]","]"),
"] ","]")</f>
        <v>"tabLabel": "Disclosure",</v>
      </c>
      <c r="K87" s="7"/>
      <c r="L87" s="29" t="s">
        <v>130</v>
      </c>
    </row>
    <row r="88" spans="2:12" s="12" customFormat="1" ht="21" customHeight="1">
      <c r="B88" s="88" t="s">
        <v>850</v>
      </c>
      <c r="C88" s="7"/>
      <c r="D8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8" s="7" t="str">
        <f ca="1">IF(Table_Text[[#This Row],[Header]]="Yes","",IF(Table_Text[[#This Row],[Property]]&lt;&gt;"",SUBSTITUTE(Table_Text[[#This Row],[Type]]," ","")&amp;SUBSTITUTE(Table_Text[[#This Row],[Property]]," ",""),""))</f>
        <v>Step3TopHeading</v>
      </c>
      <c r="G8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88" s="38" t="str">
        <f ca="1">SUBSTITUTE(SUBSTITUTE(SUBSTITUTE(SUBSTITUTE(SUBSTITUTE(SUBSTITUTE(SUBSTITUTE(SUBSTITUTE(
TRIM(CLEAN(Table_Text[[#This Row],[Config]])),
" {","{"),
"{ ","{"),
" }","}"),
"} ","}"),
" [","["),
"[ ","["),
" ]","]"),
"] ","]")</f>
        <v>"topHeading":{"text": "Motor Loan Insurance"},</v>
      </c>
      <c r="I8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88" s="7" t="str">
        <f ca="1">SUBSTITUTE(SUBSTITUTE(SUBSTITUTE(SUBSTITUTE(SUBSTITUTE(SUBSTITUTE(SUBSTITUTE(SUBSTITUTE(
TRIM(CLEAN(Table_Text[[#This Row],[Quote]])),
" {","{"),
"{ ","{"),
" }","}"),
"} ","}"),
" [","["),
"[ ","["),
" ]","]"),
"] ","]")</f>
        <v>"topHeading": "Motor Loan Insurance",</v>
      </c>
      <c r="K88" s="7"/>
      <c r="L88" s="15" t="str">
        <f>L19</f>
        <v>Motor Loan Insurance</v>
      </c>
    </row>
    <row r="89" spans="2:12" s="12" customFormat="1" ht="21" customHeight="1">
      <c r="B89" s="88" t="s">
        <v>855</v>
      </c>
      <c r="C89" s="7"/>
      <c r="D8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9" s="7" t="str">
        <f ca="1">IF(Table_Text[[#This Row],[Header]]="Yes","",IF(Table_Text[[#This Row],[Property]]&lt;&gt;"",SUBSTITUTE(Table_Text[[#This Row],[Type]]," ","")&amp;SUBSTITUTE(Table_Text[[#This Row],[Property]]," ",""),""))</f>
        <v>Step3NextButton</v>
      </c>
      <c r="G8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89" s="38" t="str">
        <f ca="1">SUBSTITUTE(SUBSTITUTE(SUBSTITUTE(SUBSTITUTE(SUBSTITUTE(SUBSTITUTE(SUBSTITUTE(SUBSTITUTE(
TRIM(CLEAN(Table_Text[[#This Row],[Config]])),
" {","{"),
"{ ","{"),
" }","}"),
"} ","}"),
" [","["),
"[ ","["),
" ]","]"),
"] ","]")</f>
        <v>"nextButton":{"text": "Complete purchase", "icon": "fa fa-check"},</v>
      </c>
      <c r="I8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89" s="7" t="str">
        <f ca="1">SUBSTITUTE(SUBSTITUTE(SUBSTITUTE(SUBSTITUTE(SUBSTITUTE(SUBSTITUTE(SUBSTITUTE(SUBSTITUTE(
TRIM(CLEAN(Table_Text[[#This Row],[Quote]])),
" {","{"),
"{ ","{"),
" }","}"),
"} ","}"),
" [","["),
"[ ","["),
" ]","]"),
"] ","]")</f>
        <v>"nextButton": "Complete purchase",</v>
      </c>
      <c r="K89" s="88" t="s">
        <v>869</v>
      </c>
      <c r="L89" s="86" t="s">
        <v>870</v>
      </c>
    </row>
    <row r="90" spans="2:12" s="12" customFormat="1" ht="21" customHeight="1">
      <c r="B90" s="88" t="s">
        <v>864</v>
      </c>
      <c r="C90" s="7"/>
      <c r="D9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0" s="7" t="str">
        <f ca="1">IF(Table_Text[[#This Row],[Header]]="Yes","",IF(Table_Text[[#This Row],[Property]]&lt;&gt;"",SUBSTITUTE(Table_Text[[#This Row],[Type]]," ","")&amp;SUBSTITUTE(Table_Text[[#This Row],[Property]]," ",""),""))</f>
        <v>Step3BackButton</v>
      </c>
      <c r="G9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"fa fa-pencil "
        },</v>
      </c>
      <c r="H90" s="38" t="str">
        <f ca="1">SUBSTITUTE(SUBSTITUTE(SUBSTITUTE(SUBSTITUTE(SUBSTITUTE(SUBSTITUTE(SUBSTITUTE(SUBSTITUTE(
TRIM(CLEAN(Table_Text[[#This Row],[Config]])),
" {","{"),
"{ ","{"),
" }","}"),
"} ","}"),
" [","["),
"[ ","["),
" ]","]"),
"] ","]")</f>
        <v>"backButton":{"text": "Back", "icon": "fa fa-pencil "},</v>
      </c>
      <c r="I9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0" s="7" t="str">
        <f ca="1">SUBSTITUTE(SUBSTITUTE(SUBSTITUTE(SUBSTITUTE(SUBSTITUTE(SUBSTITUTE(SUBSTITUTE(SUBSTITUTE(
TRIM(CLEAN(Table_Text[[#This Row],[Quote]])),
" {","{"),
"{ ","{"),
" }","}"),
"} ","}"),
" [","["),
"[ ","["),
" ]","]"),
"] ","]")</f>
        <v>"backButton": "Back",</v>
      </c>
      <c r="K90" s="88" t="s">
        <v>871</v>
      </c>
      <c r="L90" s="86" t="s">
        <v>866</v>
      </c>
    </row>
    <row r="91" spans="2:12" s="12" customFormat="1" ht="21" customHeight="1">
      <c r="B91" s="88" t="s">
        <v>858</v>
      </c>
      <c r="C91" s="7"/>
      <c r="D9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1" s="7" t="str">
        <f ca="1">IF(Table_Text[[#This Row],[Header]]="Yes","",IF(Table_Text[[#This Row],[Property]]&lt;&gt;"",SUBSTITUTE(Table_Text[[#This Row],[Type]]," ","")&amp;SUBSTITUTE(Table_Text[[#This Row],[Property]]," ",""),""))</f>
        <v>Step3EnquiryButton</v>
      </c>
      <c r="G9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1" s="38" t="str">
        <f ca="1">SUBSTITUTE(SUBSTITUTE(SUBSTITUTE(SUBSTITUTE(SUBSTITUTE(SUBSTITUTE(SUBSTITUTE(SUBSTITUTE(
TRIM(CLEAN(Table_Text[[#This Row],[Config]])),
" {","{"),
"{ ","{"),
" }","}"),
"} ","}"),
" [","["),
"[ ","["),
" ]","]"),
"] ","]")</f>
        <v>"enquiryButton":{"text": "Request a call-back", "icon": "glyphicon glyphicon-earphone"}},</v>
      </c>
      <c r="I9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1" s="7" t="str">
        <f ca="1">SUBSTITUTE(SUBSTITUTE(SUBSTITUTE(SUBSTITUTE(SUBSTITUTE(SUBSTITUTE(SUBSTITUTE(SUBSTITUTE(
TRIM(CLEAN(Table_Text[[#This Row],[Quote]])),
" {","{"),
"{ ","{"),
" }","}"),
"} ","}"),
" [","["),
"[ ","["),
" ]","]"),
"] ","]")</f>
        <v>"enquiryButton": "Request a call-back"},</v>
      </c>
      <c r="K91" s="88" t="s">
        <v>860</v>
      </c>
      <c r="L91" s="86" t="s">
        <v>861</v>
      </c>
    </row>
    <row r="92" spans="2:12" s="12" customFormat="1" ht="21.75" thickBot="1">
      <c r="B92" s="53" t="s">
        <v>872</v>
      </c>
      <c r="C92" s="53" t="s">
        <v>71</v>
      </c>
      <c r="D92" s="82"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2" s="82"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2" s="82" t="str">
        <f>IF(Table_Text[[#This Row],[Header]]="Yes","",IF(Table_Text[[#This Row],[Property]]&lt;&gt;"",SUBSTITUTE(Table_Text[[#This Row],[Type]]," ","")&amp;SUBSTITUTE(Table_Text[[#This Row],[Property]]," ",""),""))</f>
        <v/>
      </c>
      <c r="G92" s="82"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2" s="82" t="str">
        <f ca="1">SUBSTITUTE(SUBSTITUTE(SUBSTITUTE(SUBSTITUTE(SUBSTITUTE(SUBSTITUTE(SUBSTITUTE(SUBSTITUTE(
TRIM(CLEAN(Table_Text[[#This Row],[Config]])),
" {","{"),
"{ ","{"),
" }","}"),
"} ","}"),
" [","["),
"[ ","["),
" ]","]"),
"] ","]")</f>
        <v>"step4":{</v>
      </c>
      <c r="I92" s="82"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2" s="82" t="str">
        <f ca="1">SUBSTITUTE(SUBSTITUTE(SUBSTITUTE(SUBSTITUTE(SUBSTITUTE(SUBSTITUTE(SUBSTITUTE(SUBSTITUTE(
TRIM(CLEAN(Table_Text[[#This Row],[Quote]])),
" {","{"),
"{ ","{"),
" }","}"),
"} ","}"),
" [","["),
"[ ","["),
" ]","]"),
"] ","]")</f>
        <v>"step4":{</v>
      </c>
      <c r="K92" s="82"/>
      <c r="L92" s="39"/>
    </row>
    <row r="93" spans="2:12" s="12" customFormat="1" ht="21" hidden="1" customHeight="1">
      <c r="B93" s="7"/>
      <c r="C93" s="7"/>
      <c r="D9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3" s="7" t="str">
        <f>IF(Table_Text[[#This Row],[Header]]="Yes","",IF(Table_Text[[#This Row],[Property]]&lt;&gt;"",SUBSTITUTE(Table_Text[[#This Row],[Type]]," ","")&amp;SUBSTITUTE(Table_Text[[#This Row],[Property]]," ",""),""))</f>
        <v/>
      </c>
      <c r="G9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3" s="38" t="str">
        <f ca="1">SUBSTITUTE(SUBSTITUTE(SUBSTITUTE(SUBSTITUTE(SUBSTITUTE(SUBSTITUTE(SUBSTITUTE(SUBSTITUTE(
TRIM(CLEAN(Table_Text[[#This Row],[Config]])),
" {","{"),
"{ ","{"),
" }","}"),
"} ","}"),
" [","["),
"[ ","["),
" ]","]"),
"] ","]")</f>
        <v/>
      </c>
      <c r="I9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3" s="7" t="str">
        <f ca="1">SUBSTITUTE(SUBSTITUTE(SUBSTITUTE(SUBSTITUTE(SUBSTITUTE(SUBSTITUTE(SUBSTITUTE(SUBSTITUTE(
TRIM(CLEAN(Table_Text[[#This Row],[Quote]])),
" {","{"),
"{ ","{"),
" }","}"),
"} ","}"),
" [","["),
"[ ","["),
" ]","]"),
"] ","]")</f>
        <v/>
      </c>
      <c r="K93" s="7"/>
      <c r="L93" s="15"/>
    </row>
    <row r="94" spans="2:12" s="12" customFormat="1" ht="21" customHeight="1">
      <c r="B94" s="7" t="s">
        <v>848</v>
      </c>
      <c r="C94" s="7"/>
      <c r="D9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4" s="7" t="str">
        <f ca="1">IF(Table_Text[[#This Row],[Header]]="Yes","",IF(Table_Text[[#This Row],[Property]]&lt;&gt;"",SUBSTITUTE(Table_Text[[#This Row],[Type]]," ","")&amp;SUBSTITUTE(Table_Text[[#This Row],[Property]]," ",""),""))</f>
        <v>Step4TabLabel</v>
      </c>
      <c r="G9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v>
      </c>
      <c r="H94" s="38" t="str">
        <f ca="1">SUBSTITUTE(SUBSTITUTE(SUBSTITUTE(SUBSTITUTE(SUBSTITUTE(SUBSTITUTE(SUBSTITUTE(SUBSTITUTE(
TRIM(CLEAN(Table_Text[[#This Row],[Config]])),
" {","{"),
"{ ","{"),
" }","}"),
"} ","}"),
" [","["),
"[ ","["),
" ]","]"),
"] ","]")</f>
        <v>"tabLabel":{"text": "Payment"},</v>
      </c>
      <c r="I9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v>
      </c>
      <c r="J94" s="7" t="str">
        <f ca="1">SUBSTITUTE(SUBSTITUTE(SUBSTITUTE(SUBSTITUTE(SUBSTITUTE(SUBSTITUTE(SUBSTITUTE(SUBSTITUTE(
TRIM(CLEAN(Table_Text[[#This Row],[Quote]])),
" {","{"),
"{ ","{"),
" }","}"),
"} ","}"),
" [","["),
"[ ","["),
" ]","]"),
"] ","]")</f>
        <v>"tabLabel": "Payment",</v>
      </c>
      <c r="K94" s="7"/>
      <c r="L94" s="15" t="s">
        <v>320</v>
      </c>
    </row>
    <row r="95" spans="2:12" s="12" customFormat="1" ht="21" customHeight="1">
      <c r="B95" s="7" t="s">
        <v>850</v>
      </c>
      <c r="C95" s="7"/>
      <c r="D9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5" s="7" t="str">
        <f ca="1">IF(Table_Text[[#This Row],[Header]]="Yes","",IF(Table_Text[[#This Row],[Property]]&lt;&gt;"",SUBSTITUTE(Table_Text[[#This Row],[Type]]," ","")&amp;SUBSTITUTE(Table_Text[[#This Row],[Property]]," ",""),""))</f>
        <v>Step4TopHeading</v>
      </c>
      <c r="G9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95" s="38" t="str">
        <f ca="1">SUBSTITUTE(SUBSTITUTE(SUBSTITUTE(SUBSTITUTE(SUBSTITUTE(SUBSTITUTE(SUBSTITUTE(SUBSTITUTE(
TRIM(CLEAN(Table_Text[[#This Row],[Config]])),
" {","{"),
"{ ","{"),
" }","}"),
"} ","}"),
" [","["),
"[ ","["),
" ]","]"),
"] ","]")</f>
        <v>"topHeading":{"text": "Motor Loan Insurance"},</v>
      </c>
      <c r="I9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95" s="7" t="str">
        <f ca="1">SUBSTITUTE(SUBSTITUTE(SUBSTITUTE(SUBSTITUTE(SUBSTITUTE(SUBSTITUTE(SUBSTITUTE(SUBSTITUTE(
TRIM(CLEAN(Table_Text[[#This Row],[Quote]])),
" {","{"),
"{ ","{"),
" }","}"),
"} ","}"),
" [","["),
"[ ","["),
" ]","]"),
"] ","]")</f>
        <v>"topHeading": "Motor Loan Insurance",</v>
      </c>
      <c r="K95" s="7"/>
      <c r="L95" s="15" t="str">
        <f>L19</f>
        <v>Motor Loan Insurance</v>
      </c>
    </row>
    <row r="96" spans="2:12" s="12" customFormat="1" ht="21" customHeight="1">
      <c r="B96" s="7" t="s">
        <v>855</v>
      </c>
      <c r="C96" s="7"/>
      <c r="D9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6" s="7" t="str">
        <f ca="1">IF(Table_Text[[#This Row],[Header]]="Yes","",IF(Table_Text[[#This Row],[Property]]&lt;&gt;"",SUBSTITUTE(Table_Text[[#This Row],[Type]]," ","")&amp;SUBSTITUTE(Table_Text[[#This Row],[Property]]," ",""),""))</f>
        <v>Step4NextButton</v>
      </c>
      <c r="G9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"Process payment",
            "icon": "fa fa-check"
        },</v>
      </c>
      <c r="H96" s="38" t="str">
        <f ca="1">SUBSTITUTE(SUBSTITUTE(SUBSTITUTE(SUBSTITUTE(SUBSTITUTE(SUBSTITUTE(SUBSTITUTE(SUBSTITUTE(
TRIM(CLEAN(Table_Text[[#This Row],[Config]])),
" {","{"),
"{ ","{"),
" }","}"),
"} ","}"),
" [","["),
"[ ","["),
" ]","]"),
"] ","]")</f>
        <v>"nextButton":{"text": "Process payment", "icon": "fa fa-check"},</v>
      </c>
      <c r="I9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"Process payment",</v>
      </c>
      <c r="J96" s="7" t="str">
        <f ca="1">SUBSTITUTE(SUBSTITUTE(SUBSTITUTE(SUBSTITUTE(SUBSTITUTE(SUBSTITUTE(SUBSTITUTE(SUBSTITUTE(
TRIM(CLEAN(Table_Text[[#This Row],[Quote]])),
" {","{"),
"{ ","{"),
" }","}"),
"} ","}"),
" [","["),
"[ ","["),
" ]","]"),
"] ","]")</f>
        <v>"nextButton": "Process payment",</v>
      </c>
      <c r="K96" s="7" t="s">
        <v>869</v>
      </c>
      <c r="L96" s="15" t="s">
        <v>873</v>
      </c>
    </row>
    <row r="97" spans="2:12" s="12" customFormat="1" ht="21" customHeight="1">
      <c r="B97" s="7" t="s">
        <v>864</v>
      </c>
      <c r="C97" s="7"/>
      <c r="D9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7" s="7" t="str">
        <f ca="1">IF(Table_Text[[#This Row],[Header]]="Yes","",IF(Table_Text[[#This Row],[Property]]&lt;&gt;"",SUBSTITUTE(Table_Text[[#This Row],[Type]]," ","")&amp;SUBSTITUTE(Table_Text[[#This Row],[Property]]," ",""),""))</f>
        <v>Step4BackButton</v>
      </c>
      <c r="G9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"fa fa-pencil "
        },</v>
      </c>
      <c r="H97" s="38" t="str">
        <f ca="1">SUBSTITUTE(SUBSTITUTE(SUBSTITUTE(SUBSTITUTE(SUBSTITUTE(SUBSTITUTE(SUBSTITUTE(SUBSTITUTE(
TRIM(CLEAN(Table_Text[[#This Row],[Config]])),
" {","{"),
"{ ","{"),
" }","}"),
"} ","}"),
" [","["),
"[ ","["),
" ]","]"),
"] ","]")</f>
        <v>"backButton":{"text": "Back", "icon": "fa fa-pencil "},</v>
      </c>
      <c r="I9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7" s="7" t="str">
        <f ca="1">SUBSTITUTE(SUBSTITUTE(SUBSTITUTE(SUBSTITUTE(SUBSTITUTE(SUBSTITUTE(SUBSTITUTE(SUBSTITUTE(
TRIM(CLEAN(Table_Text[[#This Row],[Quote]])),
" {","{"),
"{ ","{"),
" }","}"),
"} ","}"),
" [","["),
"[ ","["),
" ]","]"),
"] ","]")</f>
        <v>"backButton": "Back",</v>
      </c>
      <c r="K97" s="7" t="s">
        <v>871</v>
      </c>
      <c r="L97" s="15" t="s">
        <v>866</v>
      </c>
    </row>
    <row r="98" spans="2:12" s="12" customFormat="1" ht="21" customHeight="1">
      <c r="B98" s="7" t="s">
        <v>858</v>
      </c>
      <c r="C98" s="7"/>
      <c r="D9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8" s="7" t="str">
        <f ca="1">IF(Table_Text[[#This Row],[Header]]="Yes","",IF(Table_Text[[#This Row],[Property]]&lt;&gt;"",SUBSTITUTE(Table_Text[[#This Row],[Type]]," ","")&amp;SUBSTITUTE(Table_Text[[#This Row],[Property]]," ",""),""))</f>
        <v>Step4EnquiryButton</v>
      </c>
      <c r="G9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8" s="38" t="str">
        <f ca="1">SUBSTITUTE(SUBSTITUTE(SUBSTITUTE(SUBSTITUTE(SUBSTITUTE(SUBSTITUTE(SUBSTITUTE(SUBSTITUTE(
TRIM(CLEAN(Table_Text[[#This Row],[Config]])),
" {","{"),
"{ ","{"),
" }","}"),
"} ","}"),
" [","["),
"[ ","["),
" ]","]"),
"] ","]")</f>
        <v>"enquiryButton":{"text": "Request a call-back", "icon": "glyphicon glyphicon-earphone"}},</v>
      </c>
      <c r="I9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8" s="7" t="str">
        <f ca="1">SUBSTITUTE(SUBSTITUTE(SUBSTITUTE(SUBSTITUTE(SUBSTITUTE(SUBSTITUTE(SUBSTITUTE(SUBSTITUTE(
TRIM(CLEAN(Table_Text[[#This Row],[Quote]])),
" {","{"),
"{ ","{"),
" }","}"),
"} ","}"),
" [","["),
"[ ","["),
" ]","]"),
"] ","]")</f>
        <v>"enquiryButton": "Request a call-back"},</v>
      </c>
      <c r="K98" s="7" t="s">
        <v>860</v>
      </c>
      <c r="L98" s="15" t="s">
        <v>861</v>
      </c>
    </row>
    <row r="99" spans="2:12" ht="21" customHeight="1" thickBot="1">
      <c r="B99" s="53" t="s">
        <v>874</v>
      </c>
      <c r="C99" s="53" t="s">
        <v>71</v>
      </c>
      <c r="D99"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9"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99" s="53" t="str">
        <f>IF(Table_Text[[#This Row],[Header]]="Yes","",IF(Table_Text[[#This Row],[Property]]&lt;&gt;"",SUBSTITUTE(Table_Text[[#This Row],[Type]]," ","")&amp;SUBSTITUTE(Table_Text[[#This Row],[Property]]," ",""),""))</f>
        <v/>
      </c>
      <c r="G99"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99" s="53" t="str">
        <f ca="1">SUBSTITUTE(SUBSTITUTE(SUBSTITUTE(SUBSTITUTE(SUBSTITUTE(SUBSTITUTE(SUBSTITUTE(SUBSTITUTE(
TRIM(CLEAN(Table_Text[[#This Row],[Config]])),
" {","{"),
"{ ","{"),
" }","}"),
"} ","}"),
" [","["),
"[ ","["),
" ]","]"),
"] ","]")</f>
        <v>"successPage":{</v>
      </c>
      <c r="I99"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99" s="53" t="str">
        <f ca="1">SUBSTITUTE(SUBSTITUTE(SUBSTITUTE(SUBSTITUTE(SUBSTITUTE(SUBSTITUTE(SUBSTITUTE(SUBSTITUTE(
TRIM(CLEAN(Table_Text[[#This Row],[Quote]])),
" {","{"),
"{ ","{"),
" }","}"),
"} ","}"),
" [","["),
"[ ","["),
" ]","]"),
"] ","]")</f>
        <v>"successPage":{</v>
      </c>
      <c r="K99" s="53"/>
      <c r="L99" s="54"/>
    </row>
    <row r="100" spans="2:12" s="12" customFormat="1" ht="21" hidden="1" customHeight="1">
      <c r="B100" s="7"/>
      <c r="C100" s="7"/>
      <c r="D10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0" s="7" t="str">
        <f>IF(Table_Text[[#This Row],[Header]]="Yes","",IF(Table_Text[[#This Row],[Property]]&lt;&gt;"",SUBSTITUTE(Table_Text[[#This Row],[Type]]," ","")&amp;SUBSTITUTE(Table_Text[[#This Row],[Property]]," ",""),""))</f>
        <v/>
      </c>
      <c r="G10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0" s="38" t="str">
        <f ca="1">SUBSTITUTE(SUBSTITUTE(SUBSTITUTE(SUBSTITUTE(SUBSTITUTE(SUBSTITUTE(SUBSTITUTE(SUBSTITUTE(
TRIM(CLEAN(Table_Text[[#This Row],[Config]])),
" {","{"),
"{ ","{"),
" }","}"),
"} ","}"),
" [","["),
"[ ","["),
" ]","]"),
"] ","]")</f>
        <v/>
      </c>
      <c r="I10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0" s="7" t="str">
        <f ca="1">SUBSTITUTE(SUBSTITUTE(SUBSTITUTE(SUBSTITUTE(SUBSTITUTE(SUBSTITUTE(SUBSTITUTE(SUBSTITUTE(
TRIM(CLEAN(Table_Text[[#This Row],[Quote]])),
" {","{"),
"{ ","{"),
" }","}"),
"} ","}"),
" [","["),
"[ ","["),
" ]","]"),
"] ","]")</f>
        <v/>
      </c>
      <c r="K100" s="7"/>
      <c r="L100" s="15"/>
    </row>
    <row r="101" spans="2:12" s="12" customFormat="1" ht="21" customHeight="1">
      <c r="B101" s="88" t="s">
        <v>850</v>
      </c>
      <c r="C101" s="7"/>
      <c r="D10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1" s="7" t="str">
        <f ca="1">IF(Table_Text[[#This Row],[Header]]="Yes","",IF(Table_Text[[#This Row],[Property]]&lt;&gt;"",SUBSTITUTE(Table_Text[[#This Row],[Type]]," ","")&amp;SUBSTITUTE(Table_Text[[#This Row],[Property]]," ",""),""))</f>
        <v>SuccessPageTopHeading</v>
      </c>
      <c r="G10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01" s="38" t="str">
        <f ca="1">SUBSTITUTE(SUBSTITUTE(SUBSTITUTE(SUBSTITUTE(SUBSTITUTE(SUBSTITUTE(SUBSTITUTE(SUBSTITUTE(
TRIM(CLEAN(Table_Text[[#This Row],[Config]])),
" {","{"),
"{ ","{"),
" }","}"),
"} ","}"),
" [","["),
"[ ","["),
" ]","]"),
"] ","]")</f>
        <v>"topHeading":{"text": "Motor Loan Insurance"},</v>
      </c>
      <c r="I10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01" s="7" t="str">
        <f ca="1">SUBSTITUTE(SUBSTITUTE(SUBSTITUTE(SUBSTITUTE(SUBSTITUTE(SUBSTITUTE(SUBSTITUTE(SUBSTITUTE(
TRIM(CLEAN(Table_Text[[#This Row],[Quote]])),
" {","{"),
"{ ","{"),
" }","}"),
"} ","}"),
" [","["),
"[ ","["),
" ]","]"),
"] ","]")</f>
        <v>"topHeading": "Motor Loan Insurance",</v>
      </c>
      <c r="K101" s="7"/>
      <c r="L101" s="29" t="str">
        <f>L19</f>
        <v>Motor Loan Insurance</v>
      </c>
    </row>
    <row r="102" spans="2:12" s="12" customFormat="1" ht="21" customHeight="1">
      <c r="B102" s="88" t="s">
        <v>875</v>
      </c>
      <c r="C102" s="7"/>
      <c r="D10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2" s="7" t="str">
        <f ca="1">IF(Table_Text[[#This Row],[Header]]="Yes","",IF(Table_Text[[#This Row],[Property]]&lt;&gt;"",SUBSTITUTE(Table_Text[[#This Row],[Type]]," ","")&amp;SUBSTITUTE(Table_Text[[#This Row],[Property]]," ",""),""))</f>
        <v>SuccessPageSuccessHeading</v>
      </c>
      <c r="G10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"Purchase completed"
        },</v>
      </c>
      <c r="H102" s="38" t="str">
        <f ca="1">SUBSTITUTE(SUBSTITUTE(SUBSTITUTE(SUBSTITUTE(SUBSTITUTE(SUBSTITUTE(SUBSTITUTE(SUBSTITUTE(
TRIM(CLEAN(Table_Text[[#This Row],[Config]])),
" {","{"),
"{ ","{"),
" }","}"),
"} ","}"),
" [","["),
"[ ","["),
" ]","]"),
"] ","]")</f>
        <v>"successHeading":{"text": "Purchase completed"},</v>
      </c>
      <c r="I10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"Purchase completed",</v>
      </c>
      <c r="J102" s="7" t="str">
        <f ca="1">SUBSTITUTE(SUBSTITUTE(SUBSTITUTE(SUBSTITUTE(SUBSTITUTE(SUBSTITUTE(SUBSTITUTE(SUBSTITUTE(
TRIM(CLEAN(Table_Text[[#This Row],[Quote]])),
" {","{"),
"{ ","{"),
" }","}"),
"} ","}"),
" [","["),
"[ ","["),
" ]","]"),
"] ","]")</f>
        <v>"successHeading": "Purchase completed",</v>
      </c>
      <c r="K102" s="7"/>
      <c r="L102" s="29" t="s">
        <v>876</v>
      </c>
    </row>
    <row r="103" spans="2:12" s="12" customFormat="1" ht="21" customHeight="1">
      <c r="B103" s="88" t="s">
        <v>877</v>
      </c>
      <c r="C103" s="7"/>
      <c r="D10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3" s="7" t="str">
        <f ca="1">IF(Table_Text[[#This Row],[Header]]="Yes","",IF(Table_Text[[#This Row],[Property]]&lt;&gt;"",SUBSTITUTE(Table_Text[[#This Row],[Type]]," ","")&amp;SUBSTITUTE(Table_Text[[#This Row],[Property]]," ",""),""))</f>
        <v>SuccessPageSuccessText</v>
      </c>
      <c r="G10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your purchase. Your policy documents will be emailed to you shortly as well as your invoice and receipt for payment."
        }
    },</v>
      </c>
      <c r="H103" s="38" t="str">
        <f ca="1">SUBSTITUTE(SUBSTITUTE(SUBSTITUTE(SUBSTITUTE(SUBSTITUTE(SUBSTITUTE(SUBSTITUTE(SUBSTITUTE(
TRIM(CLEAN(Table_Text[[#This Row],[Config]])),
" {","{"),
"{ ","{"),
" }","}"),
"} ","}"),
" [","["),
"[ ","["),
" ]","]"),
"] ","]")</f>
        <v>"successText":{"text": "Thank you for your purchase. Your policy documents will be emailed to you shortly as well as your invoice and receipt for payment."}},</v>
      </c>
      <c r="I10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your purchase. Your policy documents will be emailed to you shortly as well as your invoice and receipt for payment."
    },</v>
      </c>
      <c r="J103" s="7" t="str">
        <f ca="1">SUBSTITUTE(SUBSTITUTE(SUBSTITUTE(SUBSTITUTE(SUBSTITUTE(SUBSTITUTE(SUBSTITUTE(SUBSTITUTE(
TRIM(CLEAN(Table_Text[[#This Row],[Quote]])),
" {","{"),
"{ ","{"),
" }","}"),
"} ","}"),
" [","["),
"[ ","["),
" ]","]"),
"] ","]")</f>
        <v>"successText": "Thank you for your purchase. Your policy documents will be emailed to you shortly as well as your invoice and receipt for payment."},</v>
      </c>
      <c r="K103" s="7"/>
      <c r="L103" s="15" t="s">
        <v>878</v>
      </c>
    </row>
    <row r="104" spans="2:12" ht="21" customHeight="1" thickBot="1">
      <c r="B104" s="53" t="s">
        <v>879</v>
      </c>
      <c r="C104" s="53" t="s">
        <v>71</v>
      </c>
      <c r="D104"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4"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4" s="53" t="str">
        <f>IF(Table_Text[[#This Row],[Header]]="Yes","",IF(Table_Text[[#This Row],[Property]]&lt;&gt;"",SUBSTITUTE(Table_Text[[#This Row],[Type]]," ","")&amp;SUBSTITUTE(Table_Text[[#This Row],[Property]]," ",""),""))</f>
        <v/>
      </c>
      <c r="G104"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4" s="53" t="str">
        <f ca="1">SUBSTITUTE(SUBSTITUTE(SUBSTITUTE(SUBSTITUTE(SUBSTITUTE(SUBSTITUTE(SUBSTITUTE(SUBSTITUTE(
TRIM(CLEAN(Table_Text[[#This Row],[Config]])),
" {","{"),
"{ ","{"),
" }","}"),
"} ","}"),
" [","["),
"[ ","["),
" ]","]"),
"] ","]")</f>
        <v>"enquiryPage":{</v>
      </c>
      <c r="I104"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4" s="53" t="str">
        <f ca="1">SUBSTITUTE(SUBSTITUTE(SUBSTITUTE(SUBSTITUTE(SUBSTITUTE(SUBSTITUTE(SUBSTITUTE(SUBSTITUTE(
TRIM(CLEAN(Table_Text[[#This Row],[Quote]])),
" {","{"),
"{ ","{"),
" }","}"),
"} ","}"),
" [","["),
"[ ","["),
" ]","]"),
"] ","]")</f>
        <v>"enquiryPage":{</v>
      </c>
      <c r="K104" s="53"/>
      <c r="L104" s="54"/>
    </row>
    <row r="105" spans="2:12" s="12" customFormat="1" ht="21" hidden="1" customHeight="1">
      <c r="B105" s="7"/>
      <c r="C105" s="7"/>
      <c r="D10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5" s="7" t="str">
        <f>IF(Table_Text[[#This Row],[Header]]="Yes","",IF(Table_Text[[#This Row],[Property]]&lt;&gt;"",SUBSTITUTE(Table_Text[[#This Row],[Type]]," ","")&amp;SUBSTITUTE(Table_Text[[#This Row],[Property]]," ",""),""))</f>
        <v/>
      </c>
      <c r="G10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5" s="38" t="str">
        <f ca="1">SUBSTITUTE(SUBSTITUTE(SUBSTITUTE(SUBSTITUTE(SUBSTITUTE(SUBSTITUTE(SUBSTITUTE(SUBSTITUTE(
TRIM(CLEAN(Table_Text[[#This Row],[Config]])),
" {","{"),
"{ ","{"),
" }","}"),
"} ","}"),
" [","["),
"[ ","["),
" ]","]"),
"] ","]")</f>
        <v/>
      </c>
      <c r="I10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5" s="7" t="str">
        <f ca="1">SUBSTITUTE(SUBSTITUTE(SUBSTITUTE(SUBSTITUTE(SUBSTITUTE(SUBSTITUTE(SUBSTITUTE(SUBSTITUTE(
TRIM(CLEAN(Table_Text[[#This Row],[Quote]])),
" {","{"),
"{ ","{"),
" }","}"),
"} ","}"),
" [","["),
"[ ","["),
" ]","]"),
"] ","]")</f>
        <v/>
      </c>
      <c r="K105" s="7"/>
      <c r="L105" s="15"/>
    </row>
    <row r="106" spans="2:12" s="12" customFormat="1" ht="21" customHeight="1">
      <c r="B106" s="88" t="s">
        <v>850</v>
      </c>
      <c r="C106" s="7"/>
      <c r="D10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6" s="7" t="str">
        <f ca="1">IF(Table_Text[[#This Row],[Header]]="Yes","",IF(Table_Text[[#This Row],[Property]]&lt;&gt;"",SUBSTITUTE(Table_Text[[#This Row],[Type]]," ","")&amp;SUBSTITUTE(Table_Text[[#This Row],[Property]]," ",""),""))</f>
        <v>EnquiryPageTopHeading</v>
      </c>
      <c r="G10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06" s="38" t="str">
        <f ca="1">SUBSTITUTE(SUBSTITUTE(SUBSTITUTE(SUBSTITUTE(SUBSTITUTE(SUBSTITUTE(SUBSTITUTE(SUBSTITUTE(
TRIM(CLEAN(Table_Text[[#This Row],[Config]])),
" {","{"),
"{ ","{"),
" }","}"),
"} ","}"),
" [","["),
"[ ","["),
" ]","]"),
"] ","]")</f>
        <v>"topHeading":{"text": "Motor Loan Insurance"},</v>
      </c>
      <c r="I10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06" s="7" t="str">
        <f ca="1">SUBSTITUTE(SUBSTITUTE(SUBSTITUTE(SUBSTITUTE(SUBSTITUTE(SUBSTITUTE(SUBSTITUTE(SUBSTITUTE(
TRIM(CLEAN(Table_Text[[#This Row],[Quote]])),
" {","{"),
"{ ","{"),
" }","}"),
"} ","}"),
" [","["),
"[ ","["),
" ]","]"),
"] ","]")</f>
        <v>"topHeading": "Motor Loan Insurance",</v>
      </c>
      <c r="K106" s="7"/>
      <c r="L106" s="29" t="str">
        <f>L19</f>
        <v>Motor Loan Insurance</v>
      </c>
    </row>
    <row r="107" spans="2:12" s="12" customFormat="1" ht="21" customHeight="1">
      <c r="B107" s="88" t="s">
        <v>880</v>
      </c>
      <c r="C107" s="7"/>
      <c r="D10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7" s="7" t="str">
        <f ca="1">IF(Table_Text[[#This Row],[Header]]="Yes","",IF(Table_Text[[#This Row],[Property]]&lt;&gt;"",SUBSTITUTE(Table_Text[[#This Row],[Type]]," ","")&amp;SUBSTITUTE(Table_Text[[#This Row],[Property]]," ",""),""))</f>
        <v>EnquiryPageEnquiryHeading</v>
      </c>
      <c r="G10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7" s="38" t="str">
        <f ca="1">SUBSTITUTE(SUBSTITUTE(SUBSTITUTE(SUBSTITUTE(SUBSTITUTE(SUBSTITUTE(SUBSTITUTE(SUBSTITUTE(
TRIM(CLEAN(Table_Text[[#This Row],[Config]])),
" {","{"),
"{ ","{"),
" }","}"),
"} ","}"),
" [","["),
"[ ","["),
" ]","]"),
"] ","]")</f>
        <v>"enquiryHeading":{"text": "Call-back requested"},</v>
      </c>
      <c r="I10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7" s="7" t="str">
        <f ca="1">SUBSTITUTE(SUBSTITUTE(SUBSTITUTE(SUBSTITUTE(SUBSTITUTE(SUBSTITUTE(SUBSTITUTE(SUBSTITUTE(
TRIM(CLEAN(Table_Text[[#This Row],[Quote]])),
" {","{"),
"{ ","{"),
" }","}"),
"} ","}"),
" [","["),
"[ ","["),
" ]","]"),
"] ","]")</f>
        <v>"enquiryHeading": "Call-back requested",</v>
      </c>
      <c r="K107" s="7"/>
      <c r="L107" s="86" t="s">
        <v>881</v>
      </c>
    </row>
    <row r="108" spans="2:12" s="12" customFormat="1" ht="21" customHeight="1">
      <c r="B108" s="88" t="s">
        <v>882</v>
      </c>
      <c r="C108" s="7"/>
      <c r="D10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8" s="7" t="str">
        <f ca="1">IF(Table_Text[[#This Row],[Header]]="Yes","",IF(Table_Text[[#This Row],[Property]]&lt;&gt;"",SUBSTITUTE(Table_Text[[#This Row],[Type]]," ","")&amp;SUBSTITUTE(Table_Text[[#This Row],[Property]]," ",""),""))</f>
        <v>EnquiryPageEnquiryText</v>
      </c>
      <c r="G10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8" s="38"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8" s="7"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8" s="7"/>
      <c r="L108" s="86" t="s">
        <v>883</v>
      </c>
    </row>
    <row r="109" spans="2:12" s="12" customFormat="1" ht="21" customHeight="1">
      <c r="B109" s="88" t="s">
        <v>864</v>
      </c>
      <c r="C109" s="7"/>
      <c r="D10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09" s="7" t="str">
        <f ca="1">IF(Table_Text[[#This Row],[Header]]="Yes","",IF(Table_Text[[#This Row],[Property]]&lt;&gt;"",SUBSTITUTE(Table_Text[[#This Row],[Type]]," ","")&amp;SUBSTITUTE(Table_Text[[#This Row],[Property]]," ",""),""))</f>
        <v>EnquiryPageBackButton</v>
      </c>
      <c r="G10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09" s="38" t="str">
        <f ca="1">SUBSTITUTE(SUBSTITUTE(SUBSTITUTE(SUBSTITUTE(SUBSTITUTE(SUBSTITUTE(SUBSTITUTE(SUBSTITUTE(
TRIM(CLEAN(Table_Text[[#This Row],[Config]])),
" {","{"),
"{ ","{"),
" }","}"),
"} ","}"),
" [","["),
"[ ","["),
" ]","]"),
"] ","]")</f>
        <v>"backButton":{"text": "Return to your quote", "icon": "glyphicon glyphicon-arrow-left"}},</v>
      </c>
      <c r="I10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09" s="7" t="str">
        <f ca="1">SUBSTITUTE(SUBSTITUTE(SUBSTITUTE(SUBSTITUTE(SUBSTITUTE(SUBSTITUTE(SUBSTITUTE(SUBSTITUTE(
TRIM(CLEAN(Table_Text[[#This Row],[Quote]])),
" {","{"),
"{ ","{"),
" }","}"),
"} ","}"),
" [","["),
"[ ","["),
" ]","]"),
"] ","]")</f>
        <v>"backButton": "Return to your quote"},</v>
      </c>
      <c r="K109" s="88" t="s">
        <v>865</v>
      </c>
      <c r="L109" s="86" t="s">
        <v>884</v>
      </c>
    </row>
    <row r="110" spans="2:12" ht="21" customHeight="1" thickBot="1">
      <c r="B110" s="53" t="s">
        <v>885</v>
      </c>
      <c r="C110" s="53" t="s">
        <v>71</v>
      </c>
      <c r="D110"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0"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0" s="53" t="str">
        <f>IF(Table_Text[[#This Row],[Header]]="Yes","",IF(Table_Text[[#This Row],[Property]]&lt;&gt;"",SUBSTITUTE(Table_Text[[#This Row],[Type]]," ","")&amp;SUBSTITUTE(Table_Text[[#This Row],[Property]]," ",""),""))</f>
        <v/>
      </c>
      <c r="G110"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0" s="53" t="str">
        <f ca="1">SUBSTITUTE(SUBSTITUTE(SUBSTITUTE(SUBSTITUTE(SUBSTITUTE(SUBSTITUTE(SUBSTITUTE(SUBSTITUTE(
TRIM(CLEAN(Table_Text[[#This Row],[Config]])),
" {","{"),
"{ ","{"),
" }","}"),
"} ","}"),
" [","["),
"[ ","["),
" ]","]"),
"] ","]")</f>
        <v>"referralPage":{</v>
      </c>
      <c r="I110"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0" s="53" t="str">
        <f ca="1">SUBSTITUTE(SUBSTITUTE(SUBSTITUTE(SUBSTITUTE(SUBSTITUTE(SUBSTITUTE(SUBSTITUTE(SUBSTITUTE(
TRIM(CLEAN(Table_Text[[#This Row],[Quote]])),
" {","{"),
"{ ","{"),
" }","}"),
"} ","}"),
" [","["),
"[ ","["),
" ]","]"),
"] ","]")</f>
        <v>"referralPage":{</v>
      </c>
      <c r="K110" s="53"/>
      <c r="L110" s="54"/>
    </row>
    <row r="111" spans="2:12" s="12" customFormat="1" ht="21" hidden="1" customHeight="1">
      <c r="B111" s="7"/>
      <c r="C111" s="7"/>
      <c r="D1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1" s="7" t="str">
        <f>IF(Table_Text[[#This Row],[Header]]="Yes","",IF(Table_Text[[#This Row],[Property]]&lt;&gt;"",SUBSTITUTE(Table_Text[[#This Row],[Type]]," ","")&amp;SUBSTITUTE(Table_Text[[#This Row],[Property]]," ",""),""))</f>
        <v/>
      </c>
      <c r="G1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1" s="38" t="str">
        <f ca="1">SUBSTITUTE(SUBSTITUTE(SUBSTITUTE(SUBSTITUTE(SUBSTITUTE(SUBSTITUTE(SUBSTITUTE(SUBSTITUTE(
TRIM(CLEAN(Table_Text[[#This Row],[Config]])),
" {","{"),
"{ ","{"),
" }","}"),
"} ","}"),
" [","["),
"[ ","["),
" ]","]"),
"] ","]")</f>
        <v/>
      </c>
      <c r="I1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1" s="7" t="str">
        <f ca="1">SUBSTITUTE(SUBSTITUTE(SUBSTITUTE(SUBSTITUTE(SUBSTITUTE(SUBSTITUTE(SUBSTITUTE(SUBSTITUTE(
TRIM(CLEAN(Table_Text[[#This Row],[Quote]])),
" {","{"),
"{ ","{"),
" }","}"),
"} ","}"),
" [","["),
"[ ","["),
" ]","]"),
"] ","]")</f>
        <v/>
      </c>
      <c r="K111" s="7"/>
      <c r="L111" s="15"/>
    </row>
    <row r="112" spans="2:12" s="12" customFormat="1" ht="21" customHeight="1">
      <c r="B112" s="88" t="s">
        <v>850</v>
      </c>
      <c r="C112" s="7"/>
      <c r="D1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2" s="7" t="str">
        <f ca="1">IF(Table_Text[[#This Row],[Header]]="Yes","",IF(Table_Text[[#This Row],[Property]]&lt;&gt;"",SUBSTITUTE(Table_Text[[#This Row],[Type]]," ","")&amp;SUBSTITUTE(Table_Text[[#This Row],[Property]]," ",""),""))</f>
        <v>ReferralPageTopHeading</v>
      </c>
      <c r="G1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12" s="38" t="str">
        <f ca="1">SUBSTITUTE(SUBSTITUTE(SUBSTITUTE(SUBSTITUTE(SUBSTITUTE(SUBSTITUTE(SUBSTITUTE(SUBSTITUTE(
TRIM(CLEAN(Table_Text[[#This Row],[Config]])),
" {","{"),
"{ ","{"),
" }","}"),
"} ","}"),
" [","["),
"[ ","["),
" ]","]"),
"] ","]")</f>
        <v>"topHeading":{"text": "Motor Loan Insurance"},</v>
      </c>
      <c r="I1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12" s="7" t="str">
        <f ca="1">SUBSTITUTE(SUBSTITUTE(SUBSTITUTE(SUBSTITUTE(SUBSTITUTE(SUBSTITUTE(SUBSTITUTE(SUBSTITUTE(
TRIM(CLEAN(Table_Text[[#This Row],[Quote]])),
" {","{"),
"{ ","{"),
" }","}"),
"} ","}"),
" [","["),
"[ ","["),
" ]","]"),
"] ","]")</f>
        <v>"topHeading": "Motor Loan Insurance",</v>
      </c>
      <c r="K112" s="7"/>
      <c r="L112" s="15" t="str">
        <f>L19</f>
        <v>Motor Loan Insurance</v>
      </c>
    </row>
    <row r="113" spans="2:12" s="12" customFormat="1" ht="21" customHeight="1">
      <c r="B113" s="88" t="s">
        <v>886</v>
      </c>
      <c r="C113" s="7"/>
      <c r="D1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3" s="7" t="str">
        <f ca="1">IF(Table_Text[[#This Row],[Header]]="Yes","",IF(Table_Text[[#This Row],[Property]]&lt;&gt;"",SUBSTITUTE(Table_Text[[#This Row],[Type]]," ","")&amp;SUBSTITUTE(Table_Text[[#This Row],[Property]]," ",""),""))</f>
        <v>ReferralPageReferralHeading</v>
      </c>
      <c r="G1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3" s="38" t="str">
        <f ca="1">SUBSTITUTE(SUBSTITUTE(SUBSTITUTE(SUBSTITUTE(SUBSTITUTE(SUBSTITUTE(SUBSTITUTE(SUBSTITUTE(
TRIM(CLEAN(Table_Text[[#This Row],[Config]])),
" {","{"),
"{ ","{"),
" }","}"),
"} ","}"),
" [","["),
"[ ","["),
" ]","]"),
"] ","]")</f>
        <v>"referralHeading":{"text": "Quote Referred"},</v>
      </c>
      <c r="I1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3" s="7" t="str">
        <f ca="1">SUBSTITUTE(SUBSTITUTE(SUBSTITUTE(SUBSTITUTE(SUBSTITUTE(SUBSTITUTE(SUBSTITUTE(SUBSTITUTE(
TRIM(CLEAN(Table_Text[[#This Row],[Quote]])),
" {","{"),
"{ ","{"),
" }","}"),
"} ","}"),
" [","["),
"[ ","["),
" ]","]"),
"] ","]")</f>
        <v>"referralHeading": "Quote Referred",</v>
      </c>
      <c r="K113" s="7"/>
      <c r="L113" s="15" t="s">
        <v>887</v>
      </c>
    </row>
    <row r="114" spans="2:12" s="12" customFormat="1" ht="21" customHeight="1">
      <c r="B114" s="88" t="s">
        <v>888</v>
      </c>
      <c r="C114" s="7"/>
      <c r="D1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4" s="7" t="str">
        <f ca="1">IF(Table_Text[[#This Row],[Header]]="Yes","",IF(Table_Text[[#This Row],[Property]]&lt;&gt;"",SUBSTITUTE(Table_Text[[#This Row],[Type]]," ","")&amp;SUBSTITUTE(Table_Text[[#This Row],[Property]]," ",""),""))</f>
        <v>ReferralPageReferralText</v>
      </c>
      <c r="G1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4" s="38"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4" s="7"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4" s="7"/>
      <c r="L114" s="15" t="s">
        <v>889</v>
      </c>
    </row>
    <row r="115" spans="2:12" ht="21" customHeight="1" thickBot="1">
      <c r="B115" s="53" t="s">
        <v>890</v>
      </c>
      <c r="C115" s="53" t="s">
        <v>71</v>
      </c>
      <c r="D115"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5"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5" s="53" t="str">
        <f>IF(Table_Text[[#This Row],[Header]]="Yes","",IF(Table_Text[[#This Row],[Property]]&lt;&gt;"",SUBSTITUTE(Table_Text[[#This Row],[Type]]," ","")&amp;SUBSTITUTE(Table_Text[[#This Row],[Property]]," ",""),""))</f>
        <v/>
      </c>
      <c r="G115"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5" s="53" t="str">
        <f ca="1">SUBSTITUTE(SUBSTITUTE(SUBSTITUTE(SUBSTITUTE(SUBSTITUTE(SUBSTITUTE(SUBSTITUTE(SUBSTITUTE(
TRIM(CLEAN(Table_Text[[#This Row],[Config]])),
" {","{"),
"{ ","{"),
" }","}"),
"} ","}"),
" [","["),
"[ ","["),
" ]","]"),
"] ","]")</f>
        <v>"declinePage":{</v>
      </c>
      <c r="I115"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5" s="53" t="str">
        <f ca="1">SUBSTITUTE(SUBSTITUTE(SUBSTITUTE(SUBSTITUTE(SUBSTITUTE(SUBSTITUTE(SUBSTITUTE(SUBSTITUTE(
TRIM(CLEAN(Table_Text[[#This Row],[Quote]])),
" {","{"),
"{ ","{"),
" }","}"),
"} ","}"),
" [","["),
"[ ","["),
" ]","]"),
"] ","]")</f>
        <v>"declinePage":{</v>
      </c>
      <c r="K115" s="53"/>
      <c r="L115" s="54"/>
    </row>
    <row r="116" spans="2:12" s="12" customFormat="1" ht="21" hidden="1" customHeight="1">
      <c r="B116" s="7"/>
      <c r="C116" s="7"/>
      <c r="D1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6" s="7" t="str">
        <f>IF(Table_Text[[#This Row],[Header]]="Yes","",IF(Table_Text[[#This Row],[Property]]&lt;&gt;"",SUBSTITUTE(Table_Text[[#This Row],[Type]]," ","")&amp;SUBSTITUTE(Table_Text[[#This Row],[Property]]," ",""),""))</f>
        <v/>
      </c>
      <c r="G1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6" s="38" t="str">
        <f ca="1">SUBSTITUTE(SUBSTITUTE(SUBSTITUTE(SUBSTITUTE(SUBSTITUTE(SUBSTITUTE(SUBSTITUTE(SUBSTITUTE(
TRIM(CLEAN(Table_Text[[#This Row],[Config]])),
" {","{"),
"{ ","{"),
" }","}"),
"} ","}"),
" [","["),
"[ ","["),
" ]","]"),
"] ","]")</f>
        <v/>
      </c>
      <c r="I1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6" s="7" t="str">
        <f ca="1">SUBSTITUTE(SUBSTITUTE(SUBSTITUTE(SUBSTITUTE(SUBSTITUTE(SUBSTITUTE(SUBSTITUTE(SUBSTITUTE(
TRIM(CLEAN(Table_Text[[#This Row],[Quote]])),
" {","{"),
"{ ","{"),
" }","}"),
"} ","}"),
" [","["),
"[ ","["),
" ]","]"),
"] ","]")</f>
        <v/>
      </c>
      <c r="K116" s="7"/>
      <c r="L116" s="15"/>
    </row>
    <row r="117" spans="2:12" s="12" customFormat="1" ht="21" customHeight="1">
      <c r="B117" s="88" t="s">
        <v>850</v>
      </c>
      <c r="C117" s="7"/>
      <c r="D11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7" s="7" t="str">
        <f ca="1">IF(Table_Text[[#This Row],[Header]]="Yes","",IF(Table_Text[[#This Row],[Property]]&lt;&gt;"",SUBSTITUTE(Table_Text[[#This Row],[Type]]," ","")&amp;SUBSTITUTE(Table_Text[[#This Row],[Property]]," ",""),""))</f>
        <v>DeclinePageTopHeading</v>
      </c>
      <c r="G11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"Motor Loan Insurance"
        },</v>
      </c>
      <c r="H117" s="38" t="str">
        <f ca="1">SUBSTITUTE(SUBSTITUTE(SUBSTITUTE(SUBSTITUTE(SUBSTITUTE(SUBSTITUTE(SUBSTITUTE(SUBSTITUTE(
TRIM(CLEAN(Table_Text[[#This Row],[Config]])),
" {","{"),
"{ ","{"),
" }","}"),
"} ","}"),
" [","["),
"[ ","["),
" ]","]"),
"] ","]")</f>
        <v>"topHeading":{"text": "Motor Loan Insurance"},</v>
      </c>
      <c r="I11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"Motor Loan Insurance",</v>
      </c>
      <c r="J117" s="7" t="str">
        <f ca="1">SUBSTITUTE(SUBSTITUTE(SUBSTITUTE(SUBSTITUTE(SUBSTITUTE(SUBSTITUTE(SUBSTITUTE(SUBSTITUTE(
TRIM(CLEAN(Table_Text[[#This Row],[Quote]])),
" {","{"),
"{ ","{"),
" }","}"),
"} ","}"),
" [","["),
"[ ","["),
" ]","]"),
"] ","]")</f>
        <v>"topHeading": "Motor Loan Insurance",</v>
      </c>
      <c r="K117" s="7"/>
      <c r="L117" s="15" t="str">
        <f>L19</f>
        <v>Motor Loan Insurance</v>
      </c>
    </row>
    <row r="118" spans="2:12" s="12" customFormat="1" ht="21" customHeight="1">
      <c r="B118" s="88" t="s">
        <v>891</v>
      </c>
      <c r="C118" s="7"/>
      <c r="D1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8" s="7" t="str">
        <f ca="1">IF(Table_Text[[#This Row],[Header]]="Yes","",IF(Table_Text[[#This Row],[Property]]&lt;&gt;"",SUBSTITUTE(Table_Text[[#This Row],[Type]]," ","")&amp;SUBSTITUTE(Table_Text[[#This Row],[Property]]," ",""),""))</f>
        <v>DeclinePageDeclineHeading</v>
      </c>
      <c r="G1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8" s="38" t="str">
        <f ca="1">SUBSTITUTE(SUBSTITUTE(SUBSTITUTE(SUBSTITUTE(SUBSTITUTE(SUBSTITUTE(SUBSTITUTE(SUBSTITUTE(
TRIM(CLEAN(Table_Text[[#This Row],[Config]])),
" {","{"),
"{ ","{"),
" }","}"),
"} ","}"),
" [","["),
"[ ","["),
" ]","]"),
"] ","]")</f>
        <v>"declineHeading":{"text": "Quote declined"},</v>
      </c>
      <c r="I1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8" s="7" t="str">
        <f ca="1">SUBSTITUTE(SUBSTITUTE(SUBSTITUTE(SUBSTITUTE(SUBSTITUTE(SUBSTITUTE(SUBSTITUTE(SUBSTITUTE(
TRIM(CLEAN(Table_Text[[#This Row],[Quote]])),
" {","{"),
"{ ","{"),
" }","}"),
"} ","}"),
" [","["),
"[ ","["),
" ]","]"),
"] ","]")</f>
        <v>"declineHeading": "Quote declined",</v>
      </c>
      <c r="K118" s="7"/>
      <c r="L118" s="86" t="s">
        <v>892</v>
      </c>
    </row>
    <row r="119" spans="2:12" s="12" customFormat="1" ht="21" customHeight="1">
      <c r="B119" s="88" t="s">
        <v>893</v>
      </c>
      <c r="C119" s="7"/>
      <c r="D1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19" s="7" t="str">
        <f ca="1">IF(Table_Text[[#This Row],[Header]]="Yes","",IF(Table_Text[[#This Row],[Property]]&lt;&gt;"",SUBSTITUTE(Table_Text[[#This Row],[Type]]," ","")&amp;SUBSTITUTE(Table_Text[[#This Row],[Property]]," ",""),""))</f>
        <v>DeclinePageDeclineText</v>
      </c>
      <c r="G1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19" s="38"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19" s="7"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19" s="7"/>
      <c r="L119" s="86" t="s">
        <v>894</v>
      </c>
    </row>
    <row r="120" spans="2:12" s="12" customFormat="1" ht="21" customHeight="1">
      <c r="B120" s="88" t="s">
        <v>858</v>
      </c>
      <c r="C120" s="7"/>
      <c r="D1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0" s="7" t="str">
        <f ca="1">IF(Table_Text[[#This Row],[Header]]="Yes","",IF(Table_Text[[#This Row],[Property]]&lt;&gt;"",SUBSTITUTE(Table_Text[[#This Row],[Type]]," ","")&amp;SUBSTITUTE(Table_Text[[#This Row],[Property]]," ",""),""))</f>
        <v>DeclinePageEnquiryButton</v>
      </c>
      <c r="G1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0" s="38" t="str">
        <f ca="1">SUBSTITUTE(SUBSTITUTE(SUBSTITUTE(SUBSTITUTE(SUBSTITUTE(SUBSTITUTE(SUBSTITUTE(SUBSTITUTE(
TRIM(CLEAN(Table_Text[[#This Row],[Config]])),
" {","{"),
"{ ","{"),
" }","}"),
"} ","}"),
" [","["),
"[ ","["),
" ]","]"),
"] ","]")</f>
        <v>"enquiryButton":{"text": "Request a call-back", "icon": "glyphicon glyphicon-earphone"}}}</v>
      </c>
      <c r="I1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0" s="7" t="str">
        <f ca="1">SUBSTITUTE(SUBSTITUTE(SUBSTITUTE(SUBSTITUTE(SUBSTITUTE(SUBSTITUTE(SUBSTITUTE(SUBSTITUTE(
TRIM(CLEAN(Table_Text[[#This Row],[Quote]])),
" {","{"),
"{ ","{"),
" }","}"),
"} ","}"),
" [","["),
"[ ","["),
" ]","]"),
"] ","]")</f>
        <v>"enquiryButton": "Request a call-back"}}</v>
      </c>
      <c r="K120" s="88" t="s">
        <v>860</v>
      </c>
      <c r="L120" s="86" t="s">
        <v>861</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8" workbookViewId="0">
      <selection activeCell="B46" sqref="B46"/>
    </sheetView>
  </sheetViews>
  <sheetFormatPr defaultColWidth="9.140625" defaultRowHeight="21" customHeight="1"/>
  <cols>
    <col min="1" max="1" width="9.140625" style="2"/>
    <col min="2" max="2" width="42.42578125" style="13" customWidth="1"/>
    <col min="3" max="3" width="27" style="21" customWidth="1"/>
    <col min="4" max="11" width="19.7109375" style="2" customWidth="1"/>
    <col min="12" max="13" width="9.140625" style="2"/>
    <col min="14" max="14" width="20.85546875" style="2" customWidth="1"/>
    <col min="15" max="16384" width="9.140625" style="2"/>
  </cols>
  <sheetData>
    <row r="2" spans="2:14" ht="47.25" thickBot="1">
      <c r="B2" s="14" t="s">
        <v>895</v>
      </c>
      <c r="C2" s="20"/>
      <c r="D2" s="11"/>
      <c r="E2" s="11"/>
      <c r="F2" s="11"/>
      <c r="G2" s="11"/>
      <c r="H2" s="11"/>
      <c r="I2" s="11"/>
      <c r="J2" s="11"/>
      <c r="K2" s="11"/>
    </row>
    <row r="4" spans="2:14" ht="15">
      <c r="B4" t="s">
        <v>6</v>
      </c>
    </row>
    <row r="5" spans="2:14" ht="29.25" thickBot="1">
      <c r="B5" s="3" t="s">
        <v>896</v>
      </c>
    </row>
    <row r="6" spans="2:14" ht="21" hidden="1" customHeight="1">
      <c r="B6"/>
    </row>
    <row r="7" spans="2:14" ht="21" customHeight="1">
      <c r="B7" t="s">
        <v>47</v>
      </c>
    </row>
    <row r="8" spans="2:14" ht="21" customHeight="1">
      <c r="B8" t="s">
        <v>897</v>
      </c>
    </row>
    <row r="9" spans="2:14" ht="21" customHeight="1">
      <c r="B9" t="s">
        <v>85</v>
      </c>
    </row>
    <row r="10" spans="2:14" ht="21" customHeight="1">
      <c r="B10" s="1" t="s">
        <v>898</v>
      </c>
    </row>
    <row r="11" spans="2:14" s="13" customFormat="1" ht="21" customHeight="1">
      <c r="B11" t="s">
        <v>79</v>
      </c>
      <c r="C11" s="21"/>
      <c r="D11" s="2"/>
      <c r="E11" s="2"/>
      <c r="F11" s="2"/>
      <c r="G11" s="2"/>
      <c r="H11" s="2"/>
      <c r="I11" s="2"/>
      <c r="J11" s="2"/>
      <c r="K11" s="2"/>
      <c r="L11" s="2"/>
      <c r="M11" s="2"/>
      <c r="N11" s="2"/>
    </row>
    <row r="12" spans="2:14" s="13" customFormat="1" ht="21" customHeight="1">
      <c r="B12" t="s">
        <v>601</v>
      </c>
      <c r="C12" s="21"/>
      <c r="D12" s="2"/>
      <c r="E12" s="2"/>
      <c r="F12" s="2"/>
      <c r="G12" s="2"/>
      <c r="H12" s="2"/>
      <c r="I12" s="2"/>
      <c r="J12" s="2"/>
      <c r="K12" s="2"/>
      <c r="L12" s="2"/>
      <c r="M12" s="2"/>
      <c r="N12" s="2"/>
    </row>
    <row r="13" spans="2:14" s="13" customFormat="1" ht="21" customHeight="1">
      <c r="B13" t="s">
        <v>899</v>
      </c>
      <c r="C13" s="21"/>
      <c r="D13" s="2"/>
      <c r="E13" s="2"/>
      <c r="F13" s="2"/>
      <c r="G13" s="2"/>
      <c r="H13" s="2"/>
      <c r="I13" s="2"/>
      <c r="J13" s="2"/>
      <c r="K13" s="2"/>
      <c r="L13" s="2"/>
      <c r="M13" s="2"/>
      <c r="N13" s="2"/>
    </row>
    <row r="14" spans="2:14" s="13" customFormat="1" ht="21" customHeight="1">
      <c r="B14" t="s">
        <v>97</v>
      </c>
      <c r="C14" s="21"/>
      <c r="D14" s="2"/>
      <c r="E14" s="2"/>
      <c r="F14" s="2"/>
      <c r="G14" s="2"/>
      <c r="H14" s="2"/>
      <c r="I14" s="2"/>
      <c r="J14" s="2"/>
      <c r="K14" s="2"/>
      <c r="L14" s="2"/>
      <c r="M14" s="2"/>
      <c r="N14" s="2"/>
    </row>
    <row r="15" spans="2:14" s="13" customFormat="1" ht="21" customHeight="1">
      <c r="B15" t="s">
        <v>100</v>
      </c>
      <c r="C15" s="21"/>
      <c r="D15" s="2"/>
      <c r="E15" s="2"/>
      <c r="F15" s="2"/>
      <c r="G15" s="2"/>
      <c r="H15" s="2"/>
      <c r="I15" s="2"/>
      <c r="J15" s="2"/>
      <c r="K15" s="2"/>
      <c r="L15" s="2"/>
      <c r="M15" s="2"/>
      <c r="N15" s="2"/>
    </row>
    <row r="16" spans="2:14" s="13" customFormat="1" ht="21" customHeight="1">
      <c r="B16" t="s">
        <v>124</v>
      </c>
      <c r="C16" s="21"/>
      <c r="D16" s="2"/>
      <c r="E16" s="2"/>
      <c r="F16" s="2"/>
      <c r="G16" s="2"/>
      <c r="H16" s="2"/>
      <c r="I16" s="2"/>
      <c r="J16" s="2"/>
      <c r="K16" s="2"/>
      <c r="L16" s="2"/>
      <c r="M16" s="2"/>
      <c r="N16" s="2"/>
    </row>
    <row r="17" spans="2:14" s="13" customFormat="1" ht="21" customHeight="1">
      <c r="B17" t="s">
        <v>900</v>
      </c>
      <c r="C17" s="21"/>
      <c r="D17" s="2"/>
      <c r="E17" s="2"/>
      <c r="F17" s="2"/>
      <c r="G17" s="2"/>
      <c r="H17" s="2"/>
      <c r="I17" s="2"/>
      <c r="J17" s="2"/>
      <c r="K17" s="2"/>
      <c r="L17" s="2"/>
      <c r="M17" s="2"/>
      <c r="N17" s="2"/>
    </row>
    <row r="18" spans="2:14" s="13" customFormat="1" ht="21" customHeight="1">
      <c r="B18" t="s">
        <v>762</v>
      </c>
      <c r="C18" s="21"/>
      <c r="D18" s="2"/>
      <c r="E18" s="2"/>
      <c r="F18" s="2"/>
      <c r="G18" s="2"/>
      <c r="H18" s="2"/>
      <c r="I18" s="2"/>
      <c r="J18" s="2"/>
      <c r="K18" s="2"/>
      <c r="L18" s="2"/>
      <c r="M18" s="2"/>
      <c r="N18" s="2"/>
    </row>
    <row r="19" spans="2:14" s="13" customFormat="1" ht="21" customHeight="1">
      <c r="B19" t="s">
        <v>901</v>
      </c>
      <c r="C19" s="21"/>
      <c r="D19" s="2"/>
      <c r="E19" s="2"/>
      <c r="F19" s="2"/>
      <c r="G19" s="2"/>
      <c r="H19" s="2"/>
      <c r="I19" s="2"/>
      <c r="J19" s="2"/>
      <c r="K19" s="2"/>
      <c r="L19" s="2"/>
      <c r="M19" s="2"/>
      <c r="N19" s="2"/>
    </row>
    <row r="20" spans="2:14" s="13" customFormat="1" ht="21" customHeight="1">
      <c r="B20" t="s">
        <v>106</v>
      </c>
      <c r="C20" s="21"/>
      <c r="D20" s="2"/>
      <c r="E20" s="2"/>
      <c r="F20" s="2"/>
      <c r="G20" s="2"/>
      <c r="H20" s="2"/>
      <c r="I20" s="2"/>
      <c r="J20" s="2"/>
      <c r="K20" s="2"/>
      <c r="L20" s="2"/>
      <c r="M20" s="2"/>
      <c r="N20" s="2"/>
    </row>
    <row r="21" spans="2:14" s="13" customFormat="1" ht="29.25" thickBot="1">
      <c r="B21" s="3" t="s">
        <v>902</v>
      </c>
      <c r="C21" s="21"/>
      <c r="D21" s="2"/>
      <c r="E21" s="2"/>
      <c r="F21" s="2"/>
      <c r="G21" s="2"/>
      <c r="H21" s="2"/>
      <c r="I21" s="2"/>
      <c r="J21" s="2"/>
      <c r="K21" s="2"/>
      <c r="L21" s="2"/>
      <c r="M21" s="2"/>
      <c r="N21" s="2"/>
    </row>
    <row r="22" spans="2:14" ht="21" hidden="1" customHeight="1">
      <c r="B22"/>
    </row>
    <row r="23" spans="2:14" ht="21" customHeight="1">
      <c r="B23" t="s">
        <v>47</v>
      </c>
    </row>
    <row r="24" spans="2:14" ht="21" customHeight="1">
      <c r="B24" t="s">
        <v>897</v>
      </c>
    </row>
    <row r="25" spans="2:14" ht="21" customHeight="1">
      <c r="B25" t="s">
        <v>85</v>
      </c>
    </row>
    <row r="26" spans="2:14" ht="21" customHeight="1">
      <c r="B26" s="1" t="s">
        <v>898</v>
      </c>
    </row>
    <row r="27" spans="2:14" ht="21" customHeight="1">
      <c r="B27" t="s">
        <v>79</v>
      </c>
    </row>
    <row r="28" spans="2:14" ht="21" customHeight="1">
      <c r="B28" t="s">
        <v>899</v>
      </c>
    </row>
    <row r="29" spans="2:14" s="13" customFormat="1" ht="21" customHeight="1">
      <c r="B29" t="s">
        <v>97</v>
      </c>
      <c r="C29" s="21"/>
      <c r="D29" s="2"/>
      <c r="E29" s="2"/>
      <c r="F29" s="2"/>
      <c r="G29" s="2"/>
      <c r="H29" s="2"/>
      <c r="I29" s="2"/>
      <c r="J29" s="2"/>
      <c r="K29" s="2"/>
      <c r="L29" s="2"/>
      <c r="M29" s="2"/>
      <c r="N29" s="2"/>
    </row>
    <row r="30" spans="2:14" s="13" customFormat="1" ht="21" customHeight="1">
      <c r="B30" t="s">
        <v>100</v>
      </c>
      <c r="C30" s="21"/>
      <c r="D30" s="2"/>
      <c r="E30" s="2"/>
      <c r="F30" s="2"/>
      <c r="G30" s="2"/>
      <c r="H30" s="2"/>
      <c r="I30" s="2"/>
      <c r="J30" s="2"/>
      <c r="K30" s="2"/>
      <c r="L30" s="2"/>
      <c r="M30" s="2"/>
      <c r="N30" s="2"/>
    </row>
    <row r="31" spans="2:14" s="13" customFormat="1" ht="21" customHeight="1">
      <c r="B31" t="s">
        <v>124</v>
      </c>
      <c r="C31" s="21"/>
      <c r="D31" s="2"/>
      <c r="E31" s="2"/>
      <c r="F31" s="2"/>
      <c r="G31" s="2"/>
      <c r="H31" s="2"/>
      <c r="I31" s="2"/>
      <c r="J31" s="2"/>
      <c r="K31" s="2"/>
      <c r="L31" s="2"/>
      <c r="M31" s="2"/>
      <c r="N31" s="2"/>
    </row>
    <row r="32" spans="2:14" s="13" customFormat="1" ht="21" customHeight="1">
      <c r="B32" t="s">
        <v>900</v>
      </c>
      <c r="C32" s="21"/>
      <c r="D32" s="2"/>
      <c r="E32" s="2"/>
      <c r="F32" s="2"/>
      <c r="G32" s="2"/>
      <c r="H32" s="2"/>
      <c r="I32" s="2"/>
      <c r="J32" s="2"/>
      <c r="K32" s="2"/>
      <c r="L32" s="2"/>
      <c r="M32" s="2"/>
      <c r="N32" s="2"/>
    </row>
    <row r="33" spans="2:14" s="13" customFormat="1" ht="21" customHeight="1">
      <c r="B33" t="s">
        <v>762</v>
      </c>
      <c r="C33" s="21"/>
      <c r="D33" s="2"/>
      <c r="E33" s="2"/>
      <c r="F33" s="2"/>
      <c r="G33" s="2"/>
      <c r="H33" s="2"/>
      <c r="I33" s="2"/>
      <c r="J33" s="2"/>
      <c r="K33" s="2"/>
      <c r="L33" s="2"/>
      <c r="M33" s="2"/>
      <c r="N33" s="2"/>
    </row>
    <row r="34" spans="2:14" s="13" customFormat="1" ht="21" customHeight="1">
      <c r="B34" t="s">
        <v>901</v>
      </c>
      <c r="C34" s="21"/>
      <c r="D34" s="2"/>
      <c r="E34" s="2"/>
      <c r="F34" s="2"/>
      <c r="G34" s="2"/>
      <c r="H34" s="2"/>
      <c r="I34" s="2"/>
      <c r="J34" s="2"/>
      <c r="K34" s="2"/>
      <c r="L34" s="2"/>
      <c r="M34" s="2"/>
      <c r="N34" s="2"/>
    </row>
    <row r="35" spans="2:14" s="13" customFormat="1" ht="21" customHeight="1">
      <c r="B35" t="s">
        <v>106</v>
      </c>
      <c r="C35" s="21"/>
      <c r="D35" s="2"/>
      <c r="E35" s="2"/>
      <c r="F35" s="2"/>
      <c r="G35" s="2"/>
      <c r="H35" s="2"/>
      <c r="I35" s="2"/>
      <c r="J35" s="2"/>
      <c r="K35" s="2"/>
      <c r="L35" s="2"/>
      <c r="M35" s="2"/>
      <c r="N35" s="2"/>
    </row>
    <row r="36" spans="2:14" s="13" customFormat="1" ht="29.25" thickBot="1">
      <c r="B36" s="3" t="s">
        <v>903</v>
      </c>
      <c r="C36" s="21"/>
      <c r="D36" s="2"/>
      <c r="E36" s="2"/>
      <c r="F36" s="2"/>
      <c r="G36" s="2"/>
      <c r="H36" s="2"/>
      <c r="I36" s="2"/>
      <c r="J36" s="2"/>
      <c r="K36" s="2"/>
      <c r="L36" s="2"/>
      <c r="M36" s="2"/>
      <c r="N36" s="2"/>
    </row>
    <row r="37" spans="2:14" s="13" customFormat="1" ht="21" hidden="1" customHeight="1">
      <c r="B37"/>
      <c r="C37" s="21"/>
      <c r="D37" s="2"/>
      <c r="E37" s="2"/>
      <c r="F37" s="2"/>
      <c r="G37" s="2"/>
      <c r="H37" s="2"/>
      <c r="I37" s="2"/>
      <c r="J37" s="2"/>
      <c r="K37" s="2"/>
      <c r="L37" s="2"/>
      <c r="M37" s="2"/>
      <c r="N37" s="2"/>
    </row>
    <row r="38" spans="2:14" s="13" customFormat="1" ht="21" customHeight="1">
      <c r="B38" t="s">
        <v>121</v>
      </c>
      <c r="C38" s="21"/>
      <c r="D38" s="2"/>
      <c r="E38" s="2"/>
      <c r="F38" s="2"/>
      <c r="G38" s="2"/>
      <c r="H38" s="2"/>
      <c r="I38" s="2"/>
      <c r="J38" s="2"/>
      <c r="K38" s="2"/>
      <c r="L38" s="2"/>
      <c r="M38" s="2"/>
      <c r="N38" s="2"/>
    </row>
    <row r="39" spans="2:14" ht="21" customHeight="1">
      <c r="B39" t="s">
        <v>74</v>
      </c>
    </row>
    <row r="40" spans="2:14" s="13" customFormat="1" ht="21" customHeight="1">
      <c r="B40" t="s">
        <v>47</v>
      </c>
      <c r="C40" s="21"/>
      <c r="D40" s="2"/>
      <c r="E40" s="2"/>
      <c r="F40" s="2"/>
      <c r="G40" s="2"/>
      <c r="H40" s="2"/>
      <c r="I40" s="2"/>
      <c r="J40" s="2"/>
      <c r="K40" s="2"/>
      <c r="L40" s="2"/>
      <c r="M40" s="2"/>
      <c r="N40" s="2"/>
    </row>
    <row r="41" spans="2:14" ht="21" customHeight="1">
      <c r="B41" t="s">
        <v>136</v>
      </c>
    </row>
    <row r="42" spans="2:14" s="13" customFormat="1" ht="21" customHeight="1">
      <c r="B42" t="s">
        <v>79</v>
      </c>
      <c r="C42" s="21"/>
      <c r="D42" s="2"/>
      <c r="E42" s="2"/>
      <c r="F42" s="2"/>
      <c r="G42" s="2"/>
      <c r="H42" s="2"/>
      <c r="I42" s="2"/>
      <c r="J42" s="2"/>
      <c r="K42" s="2"/>
      <c r="L42" s="2"/>
      <c r="M42" s="2"/>
      <c r="N42" s="2"/>
    </row>
    <row r="43" spans="2:14" s="13" customFormat="1" ht="21" customHeight="1">
      <c r="B43" t="s">
        <v>897</v>
      </c>
      <c r="C43" s="21"/>
      <c r="D43" s="2"/>
      <c r="E43" s="2"/>
      <c r="F43" s="2"/>
      <c r="G43" s="2"/>
      <c r="H43" s="2"/>
      <c r="I43" s="2"/>
      <c r="J43" s="2"/>
      <c r="K43" s="2"/>
      <c r="L43" s="2"/>
      <c r="M43" s="2"/>
      <c r="N43" s="2"/>
    </row>
    <row r="44" spans="2:14" s="13" customFormat="1" ht="21" customHeight="1">
      <c r="B44" t="s">
        <v>642</v>
      </c>
      <c r="C44" s="21"/>
      <c r="D44" s="2"/>
      <c r="E44" s="2"/>
      <c r="F44" s="2"/>
      <c r="G44" s="2"/>
      <c r="H44" s="2"/>
      <c r="I44" s="2"/>
      <c r="J44" s="2"/>
      <c r="K44" s="2"/>
      <c r="L44" s="2"/>
      <c r="M44" s="2"/>
      <c r="N44" s="2"/>
    </row>
    <row r="45" spans="2:14" s="13" customFormat="1" ht="21" customHeight="1">
      <c r="B45" t="s">
        <v>650</v>
      </c>
      <c r="C45" s="21"/>
      <c r="D45" s="2"/>
      <c r="E45" s="2"/>
      <c r="F45" s="2"/>
      <c r="G45" s="2"/>
      <c r="H45" s="2"/>
      <c r="I45" s="2"/>
      <c r="J45" s="2"/>
      <c r="K45" s="2"/>
      <c r="L45" s="2"/>
      <c r="M45" s="2"/>
      <c r="N45" s="2"/>
    </row>
    <row r="46" spans="2:14" s="13" customFormat="1" ht="21" customHeight="1">
      <c r="B46" t="s">
        <v>749</v>
      </c>
      <c r="C46" s="21"/>
      <c r="D46" s="2"/>
      <c r="E46" s="2"/>
      <c r="F46" s="2"/>
      <c r="G46" s="2"/>
      <c r="H46" s="2"/>
      <c r="I46" s="2"/>
      <c r="J46" s="2"/>
      <c r="K46" s="2"/>
      <c r="L46" s="2"/>
      <c r="M46" s="2"/>
      <c r="N46" s="2"/>
    </row>
    <row r="47" spans="2:14" s="13" customFormat="1" ht="21" customHeight="1">
      <c r="B47" t="s">
        <v>904</v>
      </c>
      <c r="C47" s="21"/>
      <c r="D47" s="2"/>
      <c r="E47" s="2"/>
      <c r="F47" s="2"/>
      <c r="G47" s="2"/>
      <c r="H47" s="2"/>
      <c r="I47" s="2"/>
      <c r="J47" s="2"/>
      <c r="K47" s="2"/>
      <c r="L47" s="2"/>
      <c r="M47" s="2"/>
      <c r="N47" s="2"/>
    </row>
    <row r="48" spans="2:14" s="13" customFormat="1" ht="21" customHeight="1">
      <c r="B48" t="s">
        <v>905</v>
      </c>
      <c r="C48" s="21"/>
      <c r="D48" s="2"/>
      <c r="E48" s="2"/>
      <c r="F48" s="2"/>
      <c r="G48" s="2"/>
      <c r="H48" s="2"/>
      <c r="I48" s="2"/>
      <c r="J48" s="2"/>
      <c r="K48" s="2"/>
      <c r="L48" s="2"/>
      <c r="M48" s="2"/>
      <c r="N48" s="2"/>
    </row>
    <row r="49" spans="2:14" s="13" customFormat="1" ht="21" customHeight="1">
      <c r="B49" t="s">
        <v>906</v>
      </c>
      <c r="C49" s="21"/>
      <c r="D49" s="2"/>
      <c r="E49" s="2"/>
      <c r="F49" s="2"/>
      <c r="G49" s="2"/>
      <c r="H49" s="2"/>
      <c r="I49" s="2"/>
      <c r="J49" s="2"/>
      <c r="K49" s="2"/>
      <c r="L49" s="2"/>
      <c r="M49" s="2"/>
      <c r="N49" s="2"/>
    </row>
    <row r="50" spans="2:14" s="13" customFormat="1" ht="21" customHeight="1">
      <c r="B50" s="1" t="s">
        <v>77</v>
      </c>
      <c r="C50" s="21"/>
      <c r="D50" s="2"/>
      <c r="E50" s="2"/>
      <c r="F50" s="2"/>
      <c r="G50" s="2"/>
      <c r="H50" s="2"/>
      <c r="I50" s="2"/>
      <c r="J50" s="2"/>
      <c r="K50" s="2"/>
      <c r="L50" s="2"/>
      <c r="M50" s="2"/>
      <c r="N50" s="2"/>
    </row>
    <row r="51" spans="2:14" s="13" customFormat="1" ht="21" customHeight="1">
      <c r="B51" t="s">
        <v>106</v>
      </c>
      <c r="C51" s="21"/>
      <c r="D51" s="2"/>
      <c r="E51" s="2"/>
      <c r="F51" s="2"/>
      <c r="G51" s="2"/>
      <c r="H51" s="2"/>
      <c r="I51" s="2"/>
      <c r="J51" s="2"/>
      <c r="K51" s="2"/>
      <c r="L51" s="2"/>
      <c r="M51" s="2"/>
      <c r="N51" s="2"/>
    </row>
    <row r="52" spans="2:14" s="13" customFormat="1" ht="29.25" thickBot="1">
      <c r="B52" s="3" t="s">
        <v>907</v>
      </c>
      <c r="C52" s="21"/>
      <c r="D52" s="2"/>
      <c r="E52" s="2"/>
      <c r="F52" s="2"/>
      <c r="G52" s="2"/>
      <c r="H52" s="2"/>
      <c r="I52" s="2"/>
      <c r="J52" s="2"/>
      <c r="K52" s="2"/>
      <c r="L52" s="2"/>
      <c r="M52" s="2"/>
      <c r="N52" s="2"/>
    </row>
    <row r="53" spans="2:14" s="13" customFormat="1" ht="21" customHeight="1">
      <c r="B53">
        <v>1</v>
      </c>
      <c r="C53" s="21"/>
      <c r="D53" s="2"/>
      <c r="E53" s="2"/>
      <c r="F53" s="2"/>
      <c r="G53" s="2"/>
      <c r="H53" s="2"/>
      <c r="I53" s="2"/>
      <c r="J53" s="2"/>
      <c r="K53" s="2"/>
      <c r="L53" s="2"/>
      <c r="M53" s="2"/>
      <c r="N53" s="2"/>
    </row>
    <row r="54" spans="2:14" s="13" customFormat="1" ht="21" customHeight="1">
      <c r="B54">
        <v>2</v>
      </c>
      <c r="C54" s="21"/>
      <c r="D54" s="2"/>
      <c r="E54" s="2"/>
      <c r="F54" s="2"/>
      <c r="G54" s="2"/>
      <c r="H54" s="2"/>
      <c r="I54" s="2"/>
      <c r="J54" s="2"/>
      <c r="K54" s="2"/>
      <c r="L54" s="2"/>
      <c r="M54" s="2"/>
      <c r="N54" s="2"/>
    </row>
    <row r="55" spans="2:14" s="13" customFormat="1" ht="21" customHeight="1">
      <c r="B55">
        <v>3</v>
      </c>
      <c r="C55" s="21"/>
      <c r="D55" s="2"/>
      <c r="E55" s="2"/>
      <c r="F55" s="2"/>
      <c r="G55" s="2"/>
      <c r="H55" s="2"/>
      <c r="I55" s="2"/>
      <c r="J55" s="2"/>
      <c r="K55" s="2"/>
      <c r="L55" s="2"/>
      <c r="M55" s="2"/>
      <c r="N55" s="2"/>
    </row>
    <row r="56" spans="2:14" s="13" customFormat="1" ht="21" customHeight="1">
      <c r="B56">
        <v>4</v>
      </c>
      <c r="C56" s="21"/>
      <c r="D56" s="2"/>
      <c r="E56" s="2"/>
      <c r="F56" s="2"/>
      <c r="G56" s="2"/>
      <c r="H56" s="2"/>
      <c r="I56" s="2"/>
      <c r="J56" s="2"/>
      <c r="K56" s="2"/>
      <c r="L56" s="2"/>
      <c r="M56" s="2"/>
      <c r="N56" s="2"/>
    </row>
    <row r="57" spans="2:14" s="13" customFormat="1" ht="21" customHeight="1">
      <c r="B57">
        <v>5</v>
      </c>
      <c r="C57" s="21"/>
      <c r="D57" s="2"/>
      <c r="E57" s="2"/>
      <c r="F57" s="2"/>
      <c r="G57" s="2"/>
      <c r="H57" s="2"/>
      <c r="I57" s="2"/>
      <c r="J57" s="2"/>
      <c r="K57" s="2"/>
      <c r="L57" s="2"/>
      <c r="M57" s="2"/>
      <c r="N57" s="2"/>
    </row>
    <row r="58" spans="2:14" s="13" customFormat="1" ht="21" customHeight="1">
      <c r="B58">
        <v>6</v>
      </c>
      <c r="C58" s="21"/>
      <c r="D58" s="2"/>
      <c r="E58" s="2"/>
      <c r="F58" s="2"/>
      <c r="G58" s="2"/>
      <c r="H58" s="2"/>
      <c r="I58" s="2"/>
      <c r="J58" s="2"/>
      <c r="K58" s="2"/>
      <c r="L58" s="2"/>
      <c r="M58" s="2"/>
      <c r="N58" s="2"/>
    </row>
    <row r="59" spans="2:14" s="13" customFormat="1" ht="21" customHeight="1">
      <c r="B59">
        <v>7</v>
      </c>
      <c r="C59" s="21"/>
      <c r="D59" s="2"/>
      <c r="E59" s="2"/>
      <c r="F59" s="2"/>
      <c r="G59" s="2"/>
      <c r="H59" s="2"/>
      <c r="I59" s="2"/>
      <c r="J59" s="2"/>
      <c r="K59" s="2"/>
      <c r="L59" s="2"/>
      <c r="M59" s="2"/>
      <c r="N59" s="2"/>
    </row>
    <row r="60" spans="2:14" s="13" customFormat="1" ht="21" customHeight="1">
      <c r="B60">
        <v>8</v>
      </c>
      <c r="C60" s="21"/>
      <c r="D60" s="2"/>
      <c r="E60" s="2"/>
      <c r="F60" s="2"/>
      <c r="G60" s="2"/>
      <c r="H60" s="2"/>
      <c r="I60" s="2"/>
      <c r="J60" s="2"/>
      <c r="K60" s="2"/>
      <c r="L60" s="2"/>
      <c r="M60" s="2"/>
      <c r="N60" s="2"/>
    </row>
    <row r="61" spans="2:14" s="13" customFormat="1" ht="21" customHeight="1">
      <c r="B61">
        <v>9</v>
      </c>
      <c r="C61" s="21"/>
      <c r="D61" s="2"/>
      <c r="E61" s="2"/>
      <c r="F61" s="2"/>
      <c r="G61" s="2"/>
      <c r="H61" s="2"/>
      <c r="I61" s="2"/>
      <c r="J61" s="2"/>
      <c r="K61" s="2"/>
      <c r="L61" s="2"/>
      <c r="M61" s="2"/>
      <c r="N61" s="2"/>
    </row>
    <row r="62" spans="2:14" s="13" customFormat="1" ht="21" customHeight="1">
      <c r="B62">
        <v>10</v>
      </c>
      <c r="C62" s="21"/>
      <c r="D62" s="2"/>
      <c r="E62" s="2"/>
      <c r="F62" s="2"/>
      <c r="G62" s="2"/>
      <c r="H62" s="2"/>
      <c r="I62" s="2"/>
      <c r="J62" s="2"/>
      <c r="K62" s="2"/>
      <c r="L62" s="2"/>
      <c r="M62" s="2"/>
      <c r="N62" s="2"/>
    </row>
    <row r="63" spans="2:14" s="13" customFormat="1" ht="21" customHeight="1">
      <c r="B63">
        <v>11</v>
      </c>
      <c r="C63" s="21"/>
      <c r="D63" s="2"/>
      <c r="E63" s="2"/>
      <c r="F63" s="2"/>
      <c r="G63" s="2"/>
      <c r="H63" s="2"/>
      <c r="I63" s="2"/>
      <c r="J63" s="2"/>
      <c r="K63" s="2"/>
      <c r="L63" s="2"/>
      <c r="M63" s="2"/>
      <c r="N63" s="2"/>
    </row>
    <row r="64" spans="2:14" s="13" customFormat="1" ht="21" customHeight="1">
      <c r="B64">
        <v>12</v>
      </c>
      <c r="C64" s="21"/>
      <c r="D64" s="2"/>
      <c r="E64" s="2"/>
      <c r="F64" s="2"/>
      <c r="G64" s="2"/>
      <c r="H64" s="2"/>
      <c r="I64" s="2"/>
      <c r="J64" s="2"/>
      <c r="K64" s="2"/>
      <c r="L64" s="2"/>
      <c r="M64" s="2"/>
      <c r="N64" s="2"/>
    </row>
    <row r="65" spans="2:14" s="13" customFormat="1" ht="29.25" thickBot="1">
      <c r="B65" s="3" t="s">
        <v>908</v>
      </c>
      <c r="C65" s="21"/>
      <c r="D65" s="2"/>
      <c r="E65" s="2"/>
      <c r="F65" s="2"/>
      <c r="G65" s="2"/>
      <c r="H65" s="2"/>
      <c r="I65" s="2"/>
      <c r="J65" s="2"/>
      <c r="K65" s="2"/>
      <c r="L65" s="2"/>
      <c r="M65" s="2"/>
      <c r="N65" s="2"/>
    </row>
    <row r="66" spans="2:14" s="13" customFormat="1" ht="21" hidden="1" customHeight="1">
      <c r="B66"/>
      <c r="C66" s="21"/>
      <c r="D66" s="2"/>
      <c r="E66" s="2"/>
      <c r="F66" s="2"/>
      <c r="G66" s="2"/>
      <c r="H66" s="2"/>
      <c r="I66" s="2"/>
      <c r="J66" s="2"/>
      <c r="K66" s="2"/>
      <c r="L66" s="2"/>
      <c r="M66" s="2"/>
      <c r="N66" s="2"/>
    </row>
    <row r="67" spans="2:14" s="13" customFormat="1" ht="21" customHeight="1">
      <c r="B67" t="s">
        <v>71</v>
      </c>
      <c r="C67" s="21"/>
      <c r="D67" s="2"/>
      <c r="E67" s="2"/>
      <c r="F67" s="2"/>
      <c r="G67" s="2"/>
      <c r="H67" s="2"/>
      <c r="I67" s="2"/>
      <c r="J67" s="2"/>
      <c r="K67" s="2"/>
      <c r="L67" s="2"/>
      <c r="M67" s="2"/>
      <c r="N67" s="2"/>
    </row>
    <row r="68" spans="2:14" s="13" customFormat="1" ht="21" customHeight="1">
      <c r="B68" t="s">
        <v>108</v>
      </c>
      <c r="C68" s="21"/>
      <c r="D68" s="2"/>
      <c r="E68" s="2"/>
      <c r="F68" s="2"/>
      <c r="G68" s="2"/>
      <c r="H68" s="2"/>
      <c r="I68" s="2"/>
      <c r="J68" s="2"/>
      <c r="K68" s="2"/>
      <c r="L68" s="2"/>
      <c r="M68" s="2"/>
      <c r="N68" s="2"/>
    </row>
    <row r="69" spans="2:14" s="13" customFormat="1" ht="29.25" thickBot="1">
      <c r="B69" s="3" t="s">
        <v>141</v>
      </c>
      <c r="C69" s="21"/>
      <c r="D69" s="2"/>
      <c r="E69" s="2"/>
      <c r="F69" s="2"/>
      <c r="G69" s="2"/>
      <c r="H69" s="2"/>
      <c r="I69" s="2"/>
      <c r="J69" s="2"/>
      <c r="K69" s="2"/>
      <c r="L69" s="2"/>
      <c r="M69" s="2"/>
      <c r="N69" s="2"/>
    </row>
    <row r="70" spans="2:14" ht="21" customHeight="1">
      <c r="B70" t="s">
        <v>275</v>
      </c>
    </row>
    <row r="71" spans="2:14" ht="21" customHeight="1">
      <c r="B71" t="s">
        <v>276</v>
      </c>
    </row>
    <row r="72" spans="2:14" ht="21" customHeight="1">
      <c r="B72" t="s">
        <v>277</v>
      </c>
    </row>
    <row r="73" spans="2:14" ht="21" customHeight="1">
      <c r="B73" t="s">
        <v>278</v>
      </c>
    </row>
    <row r="74" spans="2:14" ht="29.25" thickBot="1">
      <c r="B74" s="3" t="s">
        <v>144</v>
      </c>
    </row>
    <row r="75" spans="2:14" ht="21" customHeight="1">
      <c r="B75" t="s">
        <v>279</v>
      </c>
    </row>
    <row r="76" spans="2:14" ht="21" customHeight="1">
      <c r="B76" t="s">
        <v>280</v>
      </c>
    </row>
    <row r="77" spans="2:14" ht="21" customHeight="1">
      <c r="B77" t="s">
        <v>281</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40625" defaultRowHeight="21" customHeight="1"/>
  <cols>
    <col min="1" max="1" width="9.140625" style="2"/>
    <col min="2" max="2" width="42.85546875" style="2" customWidth="1"/>
    <col min="3" max="3" width="42.85546875" style="2" hidden="1" customWidth="1"/>
    <col min="4" max="4" width="9.140625" style="2" hidden="1" customWidth="1"/>
    <col min="5" max="6" width="23" style="2" hidden="1" customWidth="1"/>
    <col min="7" max="7" width="21.42578125" style="2" hidden="1" customWidth="1"/>
    <col min="8" max="8" width="54.85546875" style="2" hidden="1" customWidth="1"/>
    <col min="9" max="10" width="50.42578125" style="2" hidden="1" customWidth="1"/>
    <col min="11" max="11" width="47.42578125" style="2" hidden="1" customWidth="1"/>
    <col min="12" max="12" width="28.42578125" style="2" customWidth="1"/>
    <col min="13" max="13" width="21" style="2" customWidth="1"/>
    <col min="14" max="16384" width="9.140625" style="2"/>
  </cols>
  <sheetData>
    <row r="2" spans="2:12" ht="47.25" thickBot="1">
      <c r="B2" s="11" t="s">
        <v>909</v>
      </c>
      <c r="C2" s="11"/>
      <c r="D2" s="11"/>
      <c r="E2" s="11"/>
      <c r="F2" s="11"/>
      <c r="G2" s="11"/>
      <c r="H2" s="11"/>
      <c r="I2" s="11"/>
      <c r="J2" s="11"/>
      <c r="K2" s="11"/>
      <c r="L2" s="11"/>
    </row>
    <row r="4" spans="2:12" ht="21" customHeight="1">
      <c r="B4" s="2" t="s">
        <v>910</v>
      </c>
    </row>
    <row r="6" spans="2:12" ht="15">
      <c r="B6" t="s">
        <v>1</v>
      </c>
      <c r="C6" t="s">
        <v>2</v>
      </c>
      <c r="D6" t="s">
        <v>3</v>
      </c>
      <c r="E6" t="s">
        <v>4</v>
      </c>
      <c r="F6" t="s">
        <v>5</v>
      </c>
      <c r="G6" t="s">
        <v>47</v>
      </c>
      <c r="H6" t="s">
        <v>48</v>
      </c>
      <c r="I6" t="s">
        <v>755</v>
      </c>
      <c r="J6" t="s">
        <v>756</v>
      </c>
      <c r="K6" t="s">
        <v>900</v>
      </c>
      <c r="L6" t="s">
        <v>6</v>
      </c>
    </row>
    <row r="7" spans="2:12" ht="29.25" thickBot="1">
      <c r="B7" s="3" t="s">
        <v>911</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2" customFormat="1" ht="21" hidden="1" customHeight="1">
      <c r="B8" s="7"/>
      <c r="C8" s="7"/>
      <c r="D8"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7" t="str">
        <f>IF(Table_Policy[[#This Row],[Header]]="Yes","",IF(Table_Policy[[#This Row],[Property]]&lt;&gt;"",SUBSTITUTE(Table_Policy[[#This Row],[Type]]," ","")&amp;SUBSTITUTE(Table_Policy[[#This Row],[Property]]," ",""),""))</f>
        <v/>
      </c>
      <c r="G8"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7" t="str">
        <f ca="1">IF(OR(Table_Policy[[#This Row],[Header]]="Yes",Table_Policy[[#This Row],[Text]]=""),"",IF(OR(Table_Policy[[#This Row],[Text]]="true",Table_Policy[[#This Row],[Text]]="false",ISNUMBER(Table_Policy[[#This Row],[Text]])),Table_Policy[[#This Row],[Text]],""""&amp;Table_Policy[[#This Row],[Text]]&amp;""""))</f>
        <v/>
      </c>
      <c r="I8"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7" t="str">
        <f ca="1">SUBSTITUTE(SUBSTITUTE(SUBSTITUTE(SUBSTITUTE(SUBSTITUTE(SUBSTITUTE(SUBSTITUTE(SUBSTITUTE(
TRIM(CLEAN(Table_Policy[[#This Row],[Quote]])),
" {","{"),
"{ ","{"),
" }","}"),
"} ","}"),
" [","["),
"[ ","["),
" ]","]"),
"] ","]")</f>
        <v/>
      </c>
      <c r="K8" s="7" t="str">
        <f>IF(Table_Policy[[#This Row],[Header]]="Yes","",IF(Table_Policy[[#This Row],[Property]]&lt;&gt;"",Table_Policy[[#This Row],[Key]]&amp;"="&amp;SUBSTITUTE(SUBSTITUTE(Table_Policy[[#This Row],[Text]],"&amp;","%26")," ","%20"),""))</f>
        <v/>
      </c>
      <c r="L8" s="23"/>
    </row>
    <row r="9" spans="2:12" s="12" customFormat="1" ht="21" customHeight="1">
      <c r="B9" s="7" t="s">
        <v>85</v>
      </c>
      <c r="C9" s="7"/>
      <c r="D9"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7" t="str">
        <f ca="1">IF(Table_Policy[[#This Row],[Header]]="Yes","",IF(Table_Policy[[#This Row],[Property]]&lt;&gt;"",SUBSTITUTE(Table_Policy[[#This Row],[Type]]," ","")&amp;SUBSTITUTE(Table_Policy[[#This Row],[Property]]," ",""),""))</f>
        <v>PolicyNumber</v>
      </c>
      <c r="G9"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9" s="7" t="str">
        <f ca="1">IF(OR(Table_Policy[[#This Row],[Header]]="Yes",Table_Policy[[#This Row],[Text]]=""),"",IF(OR(Table_Policy[[#This Row],[Text]]="true",Table_Policy[[#This Row],[Text]]="false",ISNUMBER(Table_Policy[[#This Row],[Text]])),Table_Policy[[#This Row],[Text]],""""&amp;Table_Policy[[#This Row],[Text]]&amp;""""))</f>
        <v>"VIC"</v>
      </c>
      <c r="I9"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"VIC",</v>
      </c>
      <c r="J9" s="7" t="str">
        <f ca="1">SUBSTITUTE(SUBSTITUTE(SUBSTITUTE(SUBSTITUTE(SUBSTITUTE(SUBSTITUTE(SUBSTITUTE(SUBSTITUTE(
TRIM(CLEAN(Table_Policy[[#This Row],[Quote]])),
" {","{"),
"{ ","{"),
" }","}"),
"} ","}"),
" [","["),
"[ ","["),
" ]","]"),
"] ","]")</f>
        <v>"Number": "VIC",</v>
      </c>
      <c r="K9" s="7" t="str">
        <f ca="1">IF(Table_Policy[[#This Row],[Header]]="Yes","",IF(Table_Policy[[#This Row],[Property]]&lt;&gt;"",Table_Policy[[#This Row],[Key]]&amp;"="&amp;SUBSTITUTE(SUBSTITUTE(Table_Policy[[#This Row],[Text]],"&amp;","%26")," ","%20"),""))</f>
        <v>number=VIC</v>
      </c>
      <c r="L9" s="23" t="str">
        <f>'Question Sets'!G11</f>
        <v>VIC</v>
      </c>
    </row>
    <row r="10" spans="2:12" s="12" customFormat="1" ht="21" customHeight="1">
      <c r="B10" s="7" t="s">
        <v>912</v>
      </c>
      <c r="C10" s="7"/>
      <c r="D10"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7" t="str">
        <f ca="1">IF(Table_Policy[[#This Row],[Header]]="Yes","",IF(Table_Policy[[#This Row],[Property]]&lt;&gt;"",SUBSTITUTE(Table_Policy[[#This Row],[Type]]," ","")&amp;SUBSTITUTE(Table_Policy[[#This Row],[Property]]," ",""),""))</f>
        <v>PolicyIssueDate</v>
      </c>
      <c r="G10"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0" s="7" t="str">
        <f ca="1">IF(OR(Table_Policy[[#This Row],[Header]]="Yes",Table_Policy[[#This Row],[Text]]=""),"",IF(OR(Table_Policy[[#This Row],[Text]]="true",Table_Policy[[#This Row],[Text]]="false",ISNUMBER(Table_Policy[[#This Row],[Text]])),Table_Policy[[#This Row],[Text]],""""&amp;Table_Policy[[#This Row],[Text]]&amp;""""))</f>
        <v>"VIC"</v>
      </c>
      <c r="I10"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"VIC",</v>
      </c>
      <c r="J10" s="7" t="str">
        <f ca="1">SUBSTITUTE(SUBSTITUTE(SUBSTITUTE(SUBSTITUTE(SUBSTITUTE(SUBSTITUTE(SUBSTITUTE(SUBSTITUTE(
TRIM(CLEAN(Table_Policy[[#This Row],[Quote]])),
" {","{"),
"{ ","{"),
" }","}"),
"} ","}"),
" [","["),
"[ ","["),
" ]","]"),
"] ","]")</f>
        <v>"IssueDate": "VIC",</v>
      </c>
      <c r="K10" s="7" t="str">
        <f ca="1">IF(Table_Policy[[#This Row],[Header]]="Yes","",IF(Table_Policy[[#This Row],[Property]]&lt;&gt;"",Table_Policy[[#This Row],[Key]]&amp;"="&amp;SUBSTITUTE(SUBSTITUTE(Table_Policy[[#This Row],[Text]],"&amp;","%26")," ","%20"),""))</f>
        <v>issueDate=VIC</v>
      </c>
      <c r="L10" s="23" t="str">
        <f>'Question Sets'!G11</f>
        <v>VIC</v>
      </c>
    </row>
    <row r="11" spans="2:12" s="12" customFormat="1" ht="21" customHeight="1">
      <c r="B11" s="7" t="s">
        <v>913</v>
      </c>
      <c r="C11" s="7"/>
      <c r="D11"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7" t="str">
        <f ca="1">IF(Table_Policy[[#This Row],[Header]]="Yes","",IF(Table_Policy[[#This Row],[Property]]&lt;&gt;"",SUBSTITUTE(Table_Policy[[#This Row],[Type]]," ","")&amp;SUBSTITUTE(Table_Policy[[#This Row],[Property]]," ",""),""))</f>
        <v>PolicyPeriodFrom</v>
      </c>
      <c r="G11"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1" s="7" t="str">
        <f ca="1">IF(OR(Table_Policy[[#This Row],[Header]]="Yes",Table_Policy[[#This Row],[Text]]=""),"",IF(OR(Table_Policy[[#This Row],[Text]]="true",Table_Policy[[#This Row],[Text]]="false",ISNUMBER(Table_Policy[[#This Row],[Text]])),Table_Policy[[#This Row],[Text]],""""&amp;Table_Policy[[#This Row],[Text]]&amp;""""))</f>
        <v>"VIC"</v>
      </c>
      <c r="I11"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"VIC",</v>
      </c>
      <c r="J11" s="7" t="str">
        <f ca="1">SUBSTITUTE(SUBSTITUTE(SUBSTITUTE(SUBSTITUTE(SUBSTITUTE(SUBSTITUTE(SUBSTITUTE(SUBSTITUTE(
TRIM(CLEAN(Table_Policy[[#This Row],[Quote]])),
" {","{"),
"{ ","{"),
" }","}"),
"} ","}"),
" [","["),
"[ ","["),
" ]","]"),
"] ","]")</f>
        <v>"PeriodFrom": "VIC",</v>
      </c>
      <c r="K11" s="7" t="str">
        <f ca="1">IF(Table_Policy[[#This Row],[Header]]="Yes","",IF(Table_Policy[[#This Row],[Property]]&lt;&gt;"",Table_Policy[[#This Row],[Key]]&amp;"="&amp;SUBSTITUTE(SUBSTITUTE(Table_Policy[[#This Row],[Text]],"&amp;","%26")," ","%20"),""))</f>
        <v>periodFrom=VIC</v>
      </c>
      <c r="L11" s="23" t="str">
        <f>'Question Sets'!G11</f>
        <v>VIC</v>
      </c>
    </row>
    <row r="12" spans="2:12" s="12" customFormat="1" ht="21" customHeight="1">
      <c r="B12" s="7" t="s">
        <v>914</v>
      </c>
      <c r="C12" s="7"/>
      <c r="D12"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7" t="str">
        <f ca="1">IF(Table_Policy[[#This Row],[Header]]="Yes","",IF(Table_Policy[[#This Row],[Property]]&lt;&gt;"",SUBSTITUTE(Table_Policy[[#This Row],[Type]]," ","")&amp;SUBSTITUTE(Table_Policy[[#This Row],[Property]]," ",""),""))</f>
        <v>PolicyPeriodTo</v>
      </c>
      <c r="G12"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VIC</v>
      </c>
      <c r="H12" s="7" t="str">
        <f ca="1">IF(OR(Table_Policy[[#This Row],[Header]]="Yes",Table_Policy[[#This Row],[Text]]=""),"",IF(OR(Table_Policy[[#This Row],[Text]]="true",Table_Policy[[#This Row],[Text]]="false",ISNUMBER(Table_Policy[[#This Row],[Text]])),Table_Policy[[#This Row],[Text]],""""&amp;Table_Policy[[#This Row],[Text]]&amp;""""))</f>
        <v>"VIC"</v>
      </c>
      <c r="I12"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"VIC"
    }</v>
      </c>
      <c r="J12" s="7" t="str">
        <f ca="1">SUBSTITUTE(SUBSTITUTE(SUBSTITUTE(SUBSTITUTE(SUBSTITUTE(SUBSTITUTE(SUBSTITUTE(SUBSTITUTE(
TRIM(CLEAN(Table_Policy[[#This Row],[Quote]])),
" {","{"),
"{ ","{"),
" }","}"),
"} ","}"),
" [","["),
"[ ","["),
" ]","]"),
"] ","]")</f>
        <v>"PeriodTo": "VIC"}</v>
      </c>
      <c r="K12" s="7" t="str">
        <f ca="1">IF(Table_Policy[[#This Row],[Header]]="Yes","",IF(Table_Policy[[#This Row],[Property]]&lt;&gt;"",Table_Policy[[#This Row],[Key]]&amp;"="&amp;SUBSTITUTE(SUBSTITUTE(Table_Policy[[#This Row],[Text]],"&amp;","%26")," ","%20"),""))</f>
        <v>periodTo=VIC</v>
      </c>
      <c r="L12" s="44" t="str">
        <f>'Question Sets'!G11</f>
        <v>VIC</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opLeftCell="A4" workbookViewId="0">
      <selection activeCell="C26" sqref="C26"/>
    </sheetView>
  </sheetViews>
  <sheetFormatPr defaultColWidth="9.140625" defaultRowHeight="21" customHeight="1"/>
  <cols>
    <col min="1" max="1" width="9.140625" style="2"/>
    <col min="2" max="2" width="41" style="2" customWidth="1"/>
    <col min="3" max="3" width="38.7109375" style="2" customWidth="1"/>
    <col min="4" max="4" width="14.42578125" style="2" customWidth="1"/>
    <col min="5" max="5" width="9.140625" style="2"/>
    <col min="6" max="6" width="12.42578125" style="2" customWidth="1"/>
    <col min="7" max="16384" width="9.140625" style="2"/>
  </cols>
  <sheetData>
    <row r="2" spans="2:54" ht="47.25" thickBot="1">
      <c r="B2" s="11" t="s">
        <v>915</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row>
    <row r="4" spans="2:54" ht="29.25" thickBot="1">
      <c r="B4" s="3" t="s">
        <v>916</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917</v>
      </c>
      <c r="D6" s="1" t="s">
        <v>185</v>
      </c>
      <c r="E6" s="1" t="s">
        <v>186</v>
      </c>
      <c r="F6" s="1" t="s">
        <v>187</v>
      </c>
      <c r="G6" s="1" t="s">
        <v>188</v>
      </c>
      <c r="H6" s="1" t="s">
        <v>189</v>
      </c>
      <c r="I6" s="1" t="s">
        <v>190</v>
      </c>
      <c r="J6" s="1" t="s">
        <v>191</v>
      </c>
      <c r="K6" s="1" t="s">
        <v>192</v>
      </c>
      <c r="L6" s="1" t="s">
        <v>193</v>
      </c>
      <c r="M6" s="1" t="s">
        <v>194</v>
      </c>
      <c r="N6" s="1" t="s">
        <v>918</v>
      </c>
      <c r="O6" s="1" t="s">
        <v>919</v>
      </c>
      <c r="P6" s="1" t="s">
        <v>920</v>
      </c>
      <c r="Q6" s="1" t="s">
        <v>921</v>
      </c>
      <c r="R6" s="1" t="s">
        <v>922</v>
      </c>
      <c r="S6" s="1" t="s">
        <v>923</v>
      </c>
      <c r="T6" s="1" t="s">
        <v>924</v>
      </c>
      <c r="U6" s="1" t="s">
        <v>925</v>
      </c>
      <c r="V6" s="1" t="s">
        <v>926</v>
      </c>
      <c r="W6" s="1" t="s">
        <v>927</v>
      </c>
      <c r="X6" s="1" t="s">
        <v>928</v>
      </c>
      <c r="Y6" s="1" t="s">
        <v>929</v>
      </c>
      <c r="Z6" s="1" t="s">
        <v>930</v>
      </c>
      <c r="AA6" s="1" t="s">
        <v>931</v>
      </c>
      <c r="AB6" s="1" t="s">
        <v>932</v>
      </c>
      <c r="AC6" s="1" t="s">
        <v>933</v>
      </c>
      <c r="AD6" s="1" t="s">
        <v>934</v>
      </c>
      <c r="AE6" s="1" t="s">
        <v>935</v>
      </c>
      <c r="AF6" s="1" t="s">
        <v>936</v>
      </c>
      <c r="AG6" s="1" t="s">
        <v>937</v>
      </c>
      <c r="AH6" s="1" t="s">
        <v>938</v>
      </c>
      <c r="AI6" s="1" t="s">
        <v>939</v>
      </c>
      <c r="AJ6" s="1" t="s">
        <v>940</v>
      </c>
      <c r="AK6" s="1" t="s">
        <v>941</v>
      </c>
      <c r="AL6" s="1" t="s">
        <v>942</v>
      </c>
      <c r="AM6" s="1" t="s">
        <v>943</v>
      </c>
      <c r="AN6" s="1" t="s">
        <v>944</v>
      </c>
      <c r="AO6" s="1" t="s">
        <v>945</v>
      </c>
      <c r="AP6" s="1" t="s">
        <v>946</v>
      </c>
      <c r="AQ6" s="1" t="s">
        <v>947</v>
      </c>
      <c r="AR6" s="1" t="s">
        <v>948</v>
      </c>
      <c r="AS6" s="1" t="s">
        <v>949</v>
      </c>
      <c r="AT6" s="1" t="s">
        <v>950</v>
      </c>
      <c r="AU6" s="1" t="s">
        <v>951</v>
      </c>
      <c r="AV6" s="1" t="s">
        <v>952</v>
      </c>
      <c r="AW6" s="1" t="s">
        <v>953</v>
      </c>
      <c r="AX6" s="1" t="s">
        <v>954</v>
      </c>
      <c r="AY6" s="1" t="s">
        <v>955</v>
      </c>
      <c r="AZ6" s="1" t="s">
        <v>956</v>
      </c>
      <c r="BA6" s="1" t="s">
        <v>957</v>
      </c>
      <c r="BB6" s="1" t="s">
        <v>958</v>
      </c>
    </row>
    <row r="7" spans="2:54" ht="21" customHeight="1">
      <c r="B7" s="2" t="s">
        <v>959</v>
      </c>
      <c r="C7" s="1" t="s">
        <v>960</v>
      </c>
      <c r="D7" t="str">
        <f>""""&amp;SUBSTITUTE(_xlfn.TEXTJOIN(""",""",FALSE,Table_Question_Sets[[#All],[Key]])," ","")&amp;""""</f>
        <v>"Key","ratingPrimary","","loanAmount","loanTerm","interestRate","age","ratingState","policyStartDate","policyEndDate","ratingSecondary","","deathBenefit","accidentalDeathBenefit","disabilityBenefit","cashBoostBenefit","cashBoostBenefitExtension","involuntaryUnemploymentBenefit","involuntaryUnemploymentBenefitExtension","contact","","contactName","contactEmail","contactPhone","contactMobile","personal","","loadHeading","financialInstitution","loanNumber","yourDetailsHeading","fullName","DOB","contactHeading","contactAddress","contactTown","contactState","contactPostcode","postalAddressDifferent","postalHeading","postalAddress","postalTown","postalState","postalPostcode","disclosure","","disclosureHeading","claim","declined","declaration","paymentOptions","","paymentOption","paymentMethods","","paymentMethod","creditCardHeading","creditCardNumber","creditCardName","creditCardExpiryDate","creditCardCCV","directDebitHeading","directDebitAccountName","directDebitBSB","directDebitAccountNumber","legalTerms","","termsAndConditions"</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961</v>
      </c>
    </row>
    <row r="8" spans="2:54" ht="21" customHeight="1">
      <c r="B8" s="2" t="s">
        <v>962</v>
      </c>
      <c r="C8" s="1" t="s">
        <v>963</v>
      </c>
      <c r="D8" t="str">
        <f>""""&amp;SUBSTITUTE(_xlfn.TEXTJOIN(""",""",FALSE,Table_Repeating_Question_Sets[[#All],[Key]])," ","")&amp;""""</f>
        <v>"Key","repeating1","","repeating2","","repeating3","","repeating4","","repeating5",""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961</v>
      </c>
    </row>
    <row r="9" spans="2:54" ht="21" customHeight="1">
      <c r="B9" s="2" t="s">
        <v>964</v>
      </c>
      <c r="C9" s="1" t="s">
        <v>965</v>
      </c>
      <c r="D9" t="str">
        <f ca="1">IF(INDIRECT("'Question Sets'!"&amp;SUBSTITUTE(ADDRESS(1,COLUMN(Table_Question_Sets[[#Headers],[Output Config Keys Nested]]),4),"1","")&amp;COLUMN()+1)&lt;&gt;"",INDIRECT("'Question Sets'!"&amp;SUBSTITUTE(ADDRESS(1,COLUMN(Table_Question_Sets[[#Headers],[Output Config Keys Nested]]),4),"1","")&amp;COLUMN()+1),"")</f>
        <v>"ratingPrimary":["loanAmount","loanTerm","interestRate","age","ratingState","policyStartDate","policyEndDate"],</v>
      </c>
      <c r="E9" t="str">
        <f ca="1">IF(INDIRECT("'Question Sets'!"&amp;SUBSTITUTE(ADDRESS(1,COLUMN(Table_Question_Sets[[#Headers],[Output Config Keys Nested]]),4),"1","")&amp;COLUMN()+1)&lt;&gt;"",INDIRECT("'Question Sets'!"&amp;SUBSTITUTE(ADDRESS(1,COLUMN(Table_Question_Sets[[#Headers],[Output Config Keys Nested]]),4),"1","")&amp;COLUMN()+1),"")</f>
        <v>"ratingSecondary":["deathBenefit","accidentalDeathBenefit","disabilityBenefit","cashBoostBenefit","cashBoostBenefitExtension","involuntaryUnemploymentBenefit","involuntaryUnemploymentBenefitExtension"],</v>
      </c>
      <c r="F9" t="str">
        <f ca="1">IF(INDIRECT("'Question Sets'!"&amp;SUBSTITUTE(ADDRESS(1,COLUMN(Table_Question_Sets[[#Headers],[Output Config Keys Nested]]),4),"1","")&amp;COLUMN()+1)&lt;&gt;"",INDIRECT("'Question Sets'!"&amp;SUBSTITUTE(ADDRESS(1,COLUMN(Table_Question_Sets[[#Headers],[Output Config Keys Nested]]),4),"1","")&amp;COLUMN()+1),"")</f>
        <v>"contact":["contactName","contactEmail","contactPhone","contactMobile"],</v>
      </c>
      <c r="G9" t="str">
        <f ca="1">IF(INDIRECT("'Question Sets'!"&amp;SUBSTITUTE(ADDRESS(1,COLUMN(Table_Question_Sets[[#Headers],[Output Config Keys Nested]]),4),"1","")&amp;COLUMN()+1)&lt;&gt;"",INDIRECT("'Question Sets'!"&amp;SUBSTITUTE(ADDRESS(1,COLUMN(Table_Question_Sets[[#Headers],[Output Config Keys Nested]]),4),"1","")&amp;COLUMN()+1),"")</f>
        <v>"personal":["loadHeading","financialInstitution","loanNumber","yourDetailsHeading","fullName","DOB","contactHeading","contactAddress","contactTown","contactState","contactPostcode","postalAddressDifferent","postalHeading","postalAddress","postalTown","postalState","postalPostcode"],</v>
      </c>
      <c r="H9" t="str">
        <f ca="1">IF(INDIRECT("'Question Sets'!"&amp;SUBSTITUTE(ADDRESS(1,COLUMN(Table_Question_Sets[[#Headers],[Output Config Keys Nested]]),4),"1","")&amp;COLUMN()+1)&lt;&gt;"",INDIRECT("'Question Sets'!"&amp;SUBSTITUTE(ADDRESS(1,COLUMN(Table_Question_Sets[[#Headers],[Output Config Keys Nested]]),4),"1","")&amp;COLUMN()+1),"")</f>
        <v>"disclosure":["disclosureHeading","claim","declined","declaration"],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"paymentMethods":["paymentMethod","creditCardHeading","creditCardNumber","creditCardName","creditCardExpiryDate","creditCardCCV","directDebitHeading","directDebitAccountName","directDebitBSB","directDebitAccountNumber"],</v>
      </c>
      <c r="K9" t="str">
        <f ca="1">IF(INDIRECT("'Question Sets'!"&amp;SUBSTITUTE(ADDRESS(1,COLUMN(Table_Question_Sets[[#Headers],[Output Config Keys Nested]]),4),"1","")&amp;COLUMN()+1)&lt;&gt;"",INDIRECT("'Question Sets'!"&amp;SUBSTITUTE(ADDRESS(1,COLUMN(Table_Question_Sets[[#Headers],[Output Config Keys Nested]]),4),"1","")&amp;COLUMN()+1),"")</f>
        <v>"legalTerms":["termsAndConditions"],</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966</v>
      </c>
    </row>
    <row r="10" spans="2:54" ht="21" customHeight="1">
      <c r="B10" s="2" t="s">
        <v>967</v>
      </c>
      <c r="C10" s="1" t="s">
        <v>968</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"repeating1":[],</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"repeating2":[],</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966</v>
      </c>
    </row>
    <row r="11" spans="2:54" ht="21" customHeight="1">
      <c r="B11" s="2" t="s">
        <v>969</v>
      </c>
      <c r="C11" s="1" t="s">
        <v>970</v>
      </c>
      <c r="D11" t="str">
        <f>_xlfn.TEXTJOIN(",",TRUE,Table_Question_Sets[Summary Key Mapping])</f>
        <v>"loanAmount": "Loan Amount","loanTerm": "Loan Term Years"</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966</v>
      </c>
    </row>
    <row r="12" spans="2:54" ht="21" customHeight="1">
      <c r="B12" s="2" t="s">
        <v>971</v>
      </c>
      <c r="C12" t="s">
        <v>972</v>
      </c>
      <c r="D12" t="str">
        <f>_xlfn.TEXTJOIN(",",TRUE,Table_Question_Sets[Config Workflow Roles])</f>
        <v>"policyInceptionDate":"policyStartDate","policyExpiryDate":"policyEndDate","customerName":"contactName","customerEmail":"contactEmail","customerPhone":"contactPhone","customerMobile":"contactMobile"</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966</v>
      </c>
    </row>
    <row r="13" spans="2:54" ht="21" customHeight="1">
      <c r="B13" s="2" t="s">
        <v>283</v>
      </c>
      <c r="C13" s="1" t="s">
        <v>973</v>
      </c>
      <c r="D13" t="str">
        <f ca="1">IF(INDIRECT("'Triggers'!"&amp;SUBSTITUTE(ADDRESS(1,COLUMN(Table_Triggers[[#Headers],[Output Config]]),4),"1","")&amp;COLUMN()+1)&lt;&gt;"",INDIRECT("'Triggers'!"&amp;SUBSTITUTE(ADDRESS(1,COLUMN(Table_Triggers[[#Headers],[Output Config]]),4),"1","")&amp;COLUMN()+1),"")</f>
        <v>"softReferral":{},</v>
      </c>
      <c r="E13" t="str">
        <f ca="1">IF(INDIRECT("'Triggers'!"&amp;SUBSTITUTE(ADDRESS(1,COLUMN(Table_Triggers[[#Headers],[Output Config]]),4),"1","")&amp;COLUMN()+1)&lt;&gt;"",INDIRECT("'Triggers'!"&amp;SUBSTITUTE(ADDRESS(1,COLUMN(Table_Triggers[[#Headers],[Output Config]]),4),"1","")&amp;COLUMN()+1),"")</f>
        <v>"hardReferral":{},</v>
      </c>
      <c r="F13" t="str">
        <f ca="1">IF(INDIRECT("'Triggers'!"&amp;SUBSTITUTE(ADDRESS(1,COLUMN(Table_Triggers[[#Headers],[Output Config]]),4),"1","")&amp;COLUMN()+1)&lt;&gt;"",INDIRECT("'Triggers'!"&amp;SUBSTITUTE(ADDRESS(1,COLUMN(Table_Triggers[[#Headers],[Output Config]]),4),"1","")&amp;COLUMN()+1),"")</f>
        <v>"decline":{"decined": "","claim": ""},</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966</v>
      </c>
    </row>
    <row r="14" spans="2:54" ht="21" customHeight="1">
      <c r="B14" s="2" t="s">
        <v>974</v>
      </c>
      <c r="C14" s="69" t="s">
        <v>975</v>
      </c>
      <c r="D14" t="str">
        <f ca="1">_xlfn.TEXTJOIN("",TRUE,Table_Text[Config Min])</f>
        <v>"organisation":{"name":{"text": "Latitude Financial"},"address":{"text": "1 Spring Street"},"town":{"text": "Melbourne"},"state":{"text": "VIC"},"postcode":{"text": "3000"},"ABN":{"text": "12 456 789 423"},"AFSL":{"text": "123416515"},"phone":{"text": "1300 123 456"},"email":{"text": "contact@latitudefinancial.com.au"},"website":{"text": "www.latitudefinancial.com.au"}},"product":{"title":{"text": "Motor Loan Insurance"},"description":{"text": "Motor Loan Insurance"}},"sidebar":{"incompleteHeader":{"text": "Answer a few simple questions to get an instant quote online."},"incompleteLabel":{"text": "Need Assistance?"},"incompleteMessage":{"text": "Call 13 13 13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your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"Get Noticed"},"test1Body":{"text": "Create impact to make your business stand out from the crowd."}},"workflow":{"step1":{"tabLabel":{"text": "Get a quote"},"topHeading":{"text": "Motor Loan Insurance"},"contactHeading":{"text": "Contact Details"},"nextButton":{"text": "Next", "icon": "glyphicon glyphicon-arrow-right"},"enquiryButton":{"text": "Request a call-back", "icon": "glyphicon glyphicon-earphone"}},"step2":{"tabLabel":{"text": "Your details"},"topHeading":{"text": "Motor Loan Insurance"},"nextButton":{"text": "Next", "icon": "glyphicon glyphicon-arrow-right"},"backButton":{"text": "Back", "icon": "glyphicon glyphicon-arrow-left"},"enquiryButton":{"text": "Request a call-back", "icon": "glyphicon glyphicon-earphone"},"enquiry2Button":{"text": "Request a call-back", "icon": "glyphicon glyphicon-earphone"}},"step3":{"tabLabel":{"text": "Disclosure"},"topHeading":{"text": "Motor Loan Insurance"},"nextButton":{"text": "Complete purchase", "icon": "fa fa-check"},"backButton":{"text": "Back", "icon": "fa fa-pencil "},"enquiryButton":{"text": "Request a call-back", "icon": "glyphicon glyphicon-earphone"}},"step4":{"tabLabel":{"text": "Payment"},"topHeading":{"text": "Motor Loan Insurance"},"nextButton":{"text": "Process payment", "icon": "fa fa-check"},"backButton":{"text": "Back", "icon": "fa fa-pencil "},"enquiryButton":{"text": "Request a call-back", "icon": "glyphicon glyphicon-earphone"}},"successPage":{"topHeading":{"text": "Motor Loan Insurance"},"successHeading":{"text": "Purchase completed"},"successText":{"text": "Thank you for your purchase. Your policy documents will be emailed to you shortly as well as your invoice and receipt for payment."}},"enquiryPage":{"topHeading":{"text": "Motor Loan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"Motor Loan Insurance"},"referralHeading":{"text": "Quote Referred"},"referralText":{"text": "However, your details have been passed on to one of our qualified insurance specialists, who will contact you shortly and assist you in obtaining the right cover."}},"declinePage":{"topHeading":{"text": "Motor Loan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966</v>
      </c>
    </row>
    <row r="15" spans="2:54" ht="21" customHeight="1">
      <c r="B15" s="2" t="s">
        <v>296</v>
      </c>
      <c r="C15" s="1" t="s">
        <v>976</v>
      </c>
      <c r="D15" t="str">
        <f ca="1">_xlfn.TEXTJOIN("",TRUE,Table_Settings[Config Min])</f>
        <v>"permissions":{"productionDomains": "www.website.com","stagingDomains": "staging.website.com","developmentDomains": "dev.website.com"},"financial":{"commissionRate": 0.2,"serviceFeeOnceOff": 0,"serviceFeePremiumPercent": 0},"styling":{"googleFonts":{"headings": "Arvo","bodyText": "Arvo","labels": "Arvo"},"fontWeight":{"headings": 700,"bodyText": 300,"labels": 700},"primaryColours":{"background1": "#FFFFFF","background2": "#f3f3f3","background3": "#d3d3d3","foreground1": "#65686b","foreground2": "#75787b","accent1": "#006ac6","accent2": "#006ac6","borders": "transparent"},"other":{"tooltipIcon": "fa-question-circle","defaultBorderRadius": 0,"scrollDurationMultiplier": 1,"sidebarWidth": 250,"sidebarPaymentOptions": true,"showPriceIfDeclined": false,"smallDeviceMargin": 20,"offsetTopXS": 0,"offsetTopSM": 0,"offsetTopMD": 0,"offsetTopLG": 0,"offsetTopXL": 0}}</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966</v>
      </c>
    </row>
    <row r="16" spans="2:54" ht="21" customHeight="1">
      <c r="B16" s="2" t="s">
        <v>427</v>
      </c>
      <c r="C16" s="1" t="s">
        <v>977</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Arvo';font-size:15px;font-weight:300;color:#65686b;margin-right:0;margin-bottom:15px;margin-left:0}h1{font-family:'Arvo';font-size:45px;font-weight:700;color:#006ac6;margin-top:40px;margin-right:30px;margin-bottom:40px;margin-left:30px}aside#sidebar{font-family:'Arvo';font-weight:300}article{background:#f3f3f3;margin-bottom:30px;padding-top:23px;padding-right:30px;padding-bottom:20px;padding-left:30px}section h2{font-family:'Arvo';font-size:30px;font-weight:500;color:#006ac6;margin-top:10px;margin-bottom:0}section h3{font-family:'Arvo';font-size:24px;font-weight:500;color:#006ac6;margin-top:20px;margin-bottom:0}section h4{font-family:'Arvo';font-size:20px;font-weight:500;color:#006ac6;margin-top:0;margin-bottom:0}section p{font-family:'Arvo';font-size:15px;font-weight:300;margin-top:5px;margin-bottom:5px}formly-field .form-group{margin-top:15px;margin-bottom:15px}formly-field .field-content{margin-bottom:15px}formly-field label{font-family:'Arvo';font-size:16px;font-weight:700;color:#65686b}formly-field .question{margin-top:0px;margin-bottom:15px}formly-field small.text-muted{font-family:'Arvo';font-size:13px;font-weight:300;color:#75787b}formly-field .form-control{font-family:'Arvo';font-size:15px;font-weight:300;color:#65686b;background:#FFFFFF;border:none;border-radius:0;padding-top:10px;padding-right:12px;padding-bottom:10px;padding-left:12px}formly-field span.input-group-addon{color:#75787b;background:#d3d3d3;border:none;border-radius:0}formly-field .form-control.ng-valid:focus,formly-field .form-control.ng-invalid:focus,formly-field .form-control.ng-pending:focus{border-left:none}formly-field .form-control.ng-valid.ng-touched{border-left:7px solid #006ac6}formly-field .form-control.ng-invalid.ng-touched{border-left:7px solid #b33345}formly-field .form-control.ng-pending.ng-touched{border-left:7px solid #d3d3d3}formly-field formly-validation-message{font-family:'Arvo';font-size:13px;font-weight:300;color:#b33345}formly-field textarea{font-family:'Arvo'}formly-field div.terms-and-conditions{font-family:'Arvo';font-size:12px;background:#FFFFFF;padding-top:20px;padding-right:25px;padding-bottom:15px;padding-left:10px;height:300px}formly-field div.terms-and-conditions p{margin-left:15px}formly-field div.terms-and-conditions ol{padding-left:30px}formly-field .content-field{margin-bottom:-15px}formly-field label.btn,formly-field label.btn:hover,formly-field label.btn:active{font-family:'Arvo';font-size:14px;font-weight:700;color:#65686b;background:#FFFFFF;border:none;border-radius:0;margin-top:10px;margin-right:7px;margin-bottom:0;margin-left:0;padding-top:12px;padding-right:18px;padding-bottom:12px;padding-left:18px}formly-field label.btn.selected,formly-field label.btn.selected:hover,formly-field label.selected:active{color:#FFFFFF;background:#006ac6;border:none}formly-field label .btn-icon{font-size:25px;margin-top:3px}formly-field label .btn-icon .sm{font-size:18px;top:-4px}formly-field label .btn-icon .md{font-size:25px;top:-2px}formly-field label .btn-icon .lg{font-size:30px}formly-field .repeating-question-set{margin-top:30px}formly-field .repeating .btn{font-family:'Arvo';font-size:14px;font-weight:300;border-radius:0;padding-top:15px;padding-right:20px;padding-bottom:15px;padding-left:20px}formly-field .repeating .btn.btn-add-item{color:#FFFFFF;background:#006ac6;border:none;margin-top:20px}formly-field .repeating .btn.btn-add-item:hover{color:#FFFFFF;background:#006ac6;border:none}formly-field .repeating .btn.btn-add-item:active{color:#FFFFFF;background:#006ac6;border:none}formly-field .repeating .btn.btn-add-item .btn-icon{font-size:14px;margin-top:-4px;margin-right:5px;margin-left:2px;top:1px}formly-field .repeating .btn.btn-remove-item{color:#65686b;background:#FFFFFF;border:none;margin-top:25px}formly-field .repeating .btn.btn-remove-item:hover{color:#65686b;background:#FFFFFF;border:none}formly-field .repeating .btn.btn-remove-item:active{color:#65686b;background:#FFFFFF;border:none}formly-field .repeating .btn.btn-remove-item .btn-icon{font-size:16px;margin-top:-4px;margin-right:5px;top:2px}.ui-datepicker.ui-widget.ui-widget-content{background:#FFFFFF;border:none;border-radius:0;padding-top:5px;padding-right:5px;padding-bottom:5px;padding-left:4px}.ui-datepicker .ui-datepicker-header{background:#f3f3f3;border:none;border-radius:0;margin-top:1px;margin-right:1px;margin-bottom:1px;margin-left:2px}.ui-datepicker .ui-datepicker-title select,.ui-datepicker select.ui-datepicker-month,.ui-datepicker select.ui-datepicker-year{font-family:'Arvo';font-size:13px;font-weight:300;color:#65686b;background:#FFFFFF;border:none;border-radius:0;margin-top:2px;margin-right:2px;margin-bottom:2px;margin-left:2px;width:40%}.ui-datepicker .ui-datepicker-calendar th{font-family:'Arvo';font-size:14px;font-weight:700;color:#65686b}.ui-widget-content .ui-state-default{font-family:'Arvo';font-size:13px;font-weight:300;color:#65686b;background:#f3f3f3;border:none;padding-right:4px;padding-bottom:3px}.ui-widget-content .ui-state-hover{color:#65686b;background:#d3d3d3;border:none}.ui-widget-content .ui-state-highlight{color:#FFFFFF;background:#75787b;border:none}.ui-widget-content .ui-state-active{color:#FFFFFF;background:#006ac6;border:none}formly-field radio-field{margin-top:10px}formly-field .radio label{font-family:'Arvo';font-size:15px;font-weight:300;color:#65686b;margin-bottom:3px;margin-left:10px}formly-field .radio input[type=radio] ~ .check{background:#FFFFFF;border-radius:100%;margin-top:2px;width:16px;height:16px}formly-field .radio input[type=radio]:checked ~ .check .inside{background:#006ac6;border-radius:100%;margin-top:4px;margin-left:4px;width:8px;height:8px}formly-field .checkbox label{font-family:'Arvo';font-size:15px;font-weight:300;color:#65686b;margin-left:10px}formly-field .checkbox input[type=checkbox] ~ .check{background:#FFFFFF;width:17px;height:17px;top:2px}formly-field .checkbox input[type=checkbox] ~ .check .inside{font-size:13px;color:#006ac6;margin-top:1px;margin-left:2px}.tooltip-icon{font-size:14px;color:#006ac6}.popover{background:#FFFFFF;border:none;border-radius:0;padding-top:6px;padding-right:6px;padding-bottom:6px;padding-left:6px}.popover-title{font-family:'Arvo';font-size:14px;font-weight:700;color:#65686b;background:#f3f3f3;border:none;border-radius:0;padding-top:10px;padding-right:10px;padding-bottom:10px;padding-left:10px}.popover-content{font-family:'Arvo';font-size:14px;font-weight:300;color:#65686b;padding-top:10px;padding-right:10px;padding-bottom:10px;padding-left:10px}nav .btn-icon{font-size:16px;margin-top:-4px;margin-right:5px}nav .btn{font-family:'Arvo';font-size:14px;font-weight:300;border-radius:0;padding-top:18px;padding-right:30px;padding-bottom:18px;padding-left:30px}nav .btn.btn-primary{color:#FFFFFF;background:#218732;border:none}nav .btn.btn-primary:hover{color:#FFFFFF;background:#218732;border:none}nav .btn.btn-primary:active{color:#FFFFFF;background:#218732;border:none}nav .btn.btn-secondary{color:#65686b;background:#f3f3f3;border:none}nav .btn.btn-secondary:hover{color:#65686b;background:#f3f3f3;border:none}nav .btn.btn-secondary:active{color:#65686b;background:#f3f3f3;border:none}nav#progress-bar h4{font-family:'Arvo';font-size:24px;font-weight:400;margin-top:30px;margin-bottom:3px;padding-bottom:10px}nav#progress-bar h4.active{color:#65686b;border-bottom:4px solid #006ac6}nav#progress-bar h4.inactive{color:#d6dce0;border-bottom:4px solid #e4eaee}#sidebar .header{font-family:'Arvo';font-weight:300;color:#FFFFFF;background:#006ac6;padding-top:20px;padding-right:20px;padding-bottom:20px;padding-left:20px}#sidebar .body{font-family:'Arvo';font-weight:300;color:#FFFFFF;background:#44474a;margin-bottom:10px;padding-top:20px;padding-right:20px;padding-bottom:20px;padding-left:20px}#sidebar .footer{background:#65686b;padding-top:20px;padding-right:20px;padding-bottom:20px;padding-left:20px}#sidebar .body h3{font-family:'Arvo';font-size:16px;font-weight:700;color:#FFFFFF;margin-top:0;margin-bottom:5px}#sidebar .body .message{font-family:'Arvo';font-size:14px;font-weight:300;color:#FFFFFF;margin-top:0;margin-bottom:0}#sidebar .body .price{height:62px}#sidebar .body .price .dollars{font-family:'Arvo';font-size:45px;font-weight:400;color:#FFFFFF;margin-top:0;margin-bottom:0}#sidebar .body .price .cents{font-family:'Arvo';font-size:15px;font-weight:700;color:#FFFFFF;margin-left:-10px}#sidebar .loader{color:#FFFFFF;margin-top:15px}#sidebar buttons-field label.btn{font-family:'Arvo';font-size:13px;font-weight:700;color:#FFFFFF;background:none;padding-top:4px;padding-right:2px;padding-bottom:4px;padding-left:2px}#sidebar buttons-field label.btn.selected{color:#FFFFFF;background:#006ac6;padding-right:8px;padding-left:8px}#sidebar .body .summary{margin-top:15px}#sidebar .body .summary h4{font-family:'Arvo';font-size:15px;font-weight:700;color:#FFFFFF;margin-top:0;margin-bottom:10px}#sidebar .body .summary .key{font-family:'Arvo';font-size:13px;font-weight:700;color:#FFFFFF;padding-right:3px}#sidebar .body .summary .value{font-family:'Arvo';font-size:13px;font-weight:300;color:#FFFFFF}#sidebar .body nav{margin-top:10px}#sidebar .body nav .btn{margin-top:10px;padding-top:13px;padding-bottom:13px;width:100%}#sidebar .header nav{margin-top:10px}#sidebar .header nav .btn{margin-top:10px;padding-top:10px;padding-right:20px;padding-bottom:10px;padding-left:20px}#sidebar .header nav .btn.btn-primary{color:#65686b;background:#FFFFFF}#sidebar .header nav .btn.btn-secondary{color:#65686b;background:#FFFFFF}nav#footer-actions .btn{margin-right:15px;margin-bottom:15px}div.toggle{margin-top:-20px}#section-column{margin-right:270px}#sidebar-column{width:250px}.input-group *:first-child .form-control{border-top-left-radius:0;border-bottom-left-radius:0;}.input-group *:last-child .form-control{border-top-right-radius:0;border-bottom-right-radius:0;}@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#006ac6}#sidebar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#006ac6}#sidebar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"fonts":[{"fontFamily":"Arvo","fontWeight":300},{"fontFamily":"Arvo","fontWeight":700},{"fontFamily":"Arvo","fontWeight":500},{"fontFamily":"Arvo","fontWeight":400}]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966</v>
      </c>
    </row>
    <row r="17" spans="2:54" ht="21" customHeight="1">
      <c r="B17" s="2" t="s">
        <v>0</v>
      </c>
      <c r="C17" s="1" t="s">
        <v>978</v>
      </c>
      <c r="D17" t="str">
        <f ca="1">IF(INDIRECT("'Question Sets'!"&amp;SUBSTITUTE(ADDRESS(1,COLUMN(Table_Question_Sets[[#Headers],[Output Config]]),4),"1","")&amp;COLUMN()+1)&lt;&gt;"",INDIRECT("'Question Sets'!"&amp;SUBSTITUTE(ADDRESS(1,COLUMN(Table_Question_Sets[[#Headers],[Output Config]]),4),"1","")&amp;COLUMN()+1),"")</f>
        <v>"ratingPrimary":[{"className": "row","fieldGroup":[]},{"className": "row","fieldGroup": [{"key": "loanAmount","type": "input-field","className":"col-xs-12 col-md-6","templateOptions":{"container":{"style":"width:200px;"},"question":"What is your loan amount?","content":{"heading2":"Your Loan"},"formatTextInput":"currency","addonLeft":{"class":"fa fa-usd"}},"validators": {"validation": Validators.compose([ValidationService.required('true', ''), ValidationService.isCurrency(), ValidationService.maxDecimals(2)])}},]},{"className": "row","fieldGroup": [{"key": "loanTerm","type": "input-field","className":"col-xs-12 col-md-6","templateOptions":{"container":{"style":"width:100px;"},"question":"What is the term of your loan in years?"},"validators": {"validation": Validators.compose([ValidationService.required('true', ''), ValidationService.isNumber()])}},]},{"className": "row","fieldGroup": [{"key": "interestRate","type": "input-field","className":"col-xs-12 col-md-6","templateOptions":{"container":{"style":"width:130px;"},"question":"What is the interest rate of your loan?","addonRight":{"class":"fa fa-percent"}},"validators": {"validation": Validators.compose([ValidationService.required('true', '')])}},]},{"className": "row","fieldGroup": [{"key": "age","type": "input-field","className":"col-xs-12 col-md-6","templateOptions":{"container":{"style":"width:100px;"},"question":"What is your current age in years?"},"validators": {"validation": Validators.compose([ValidationService.required('true', ''), ValidationService.isNumber(), ValidationService.customExpression('fieldValue &gt;= 18', 'You must be 18 years or older to apply for this product')])}},{"key": "ratingState","type": "hidden-field","className":"col-xs-12 col-md-6","templateOptions":{},"validators": {"validation": Validators.compose([])}},{"key": "policyStartDate","type": "hidden-field","className":"col-xs-12 col-md-6","templateOptions":{"calculatedValue":"dateAsString(today())"},"validators": {"validation": Validators.compose([])},"expressionProperties": { "templateOptions.disabled": "true"}},{"key": "policyEndDate","type": "hidden-field","className":"col-xs-12 col-md-6","templateOptions":{"calculatedValue":"isDate(policyStartDate) ? dateAsString(addYears(date(policyStartDate), 1)) : ''"},"validators": {"validation": Validators.compose([])},"expressionProperties": { "templateOptions.disabled": "true"}}]}],</v>
      </c>
      <c r="E17" t="str">
        <f ca="1">IF(INDIRECT("'Question Sets'!"&amp;SUBSTITUTE(ADDRESS(1,COLUMN(Table_Question_Sets[[#Headers],[Output Config]]),4),"1","")&amp;COLUMN()+1)&lt;&gt;"",INDIRECT("'Question Sets'!"&amp;SUBSTITUTE(ADDRESS(1,COLUMN(Table_Question_Sets[[#Headers],[Output Config]]),4),"1","")&amp;COLUMN()+1),"")</f>
        <v>"ratingSecondary":[{"className": "row","fieldGroup":[{"key": "deathBenefit","type": "buttons-field","className":"col-xs-12","templateOptions":{"options":[{"value":"Yes","key":"Yes","icon":"glyphicon glyphicon-ok md"},{"value":"No","key":"No","icon":"glyphicon glyphicon-remove md"}],"question":"Would you like to include death benefit?","content":{"heading2":"Optional Inclusions","heading3":"Death Benefit","paragraph":"If you should die, we will pay off your loan in full, up to $100,000."}},"validators": {"validation": Validators.compose([ValidationService.required('true', '')])}},{"key": "accidentalDeathBenefit","type": "buttons-field","className":"col-xs-12","templateOptions":{"options":[{"value":"Yes","key":"Yes","icon":"glyphicon glyphicon-ok md"},{"value":"No","key":"No","icon":"glyphicon glyphicon-remove md"}],"question":"Would you like to include accidental death benefit?","content":{"heading3":"Accidental Death Benefit","paragraph":"If you should die as the result of an accident, we will pay off your loan up to $100,000 as well as paying the same amount to your estate."},"hideCondition":"deathBenefit == ''"},"validators": {"validation": Validators.compose([ValidationService.required('true', 'deathBenefit == \'\'')])}},{"key": "disabilityBenefit","type": "buttons-field","className":"col-xs-12","templateOptions":{"options":[{"value":"Yes","key":"Yes","icon":"glyphicon glyphicon-ok md"},{"value":"No","key":"No","icon":"glyphicon glyphicon-remove md"}],"question":"Would you like to include disability benefit?","content":{"heading3":"Disability Benefit","paragraph":"If illness or injury should prevent you form working, we will make your monthly loan repayments, up to $1,500 per month, until you're back at work."},"hideCondition":"accidentalDeathBenefit == ''"},"validators": {"validation": Validators.compose([ValidationService.required('true', 'accidentalDeathBenefit == \'\'')])}},{"key": "cashBoostBenefit","type": "buttons-field","className":"col-xs-12","templateOptions":{"options":[{"value":"Yes","key":"Yes","icon":"glyphicon glyphicon-ok md"},{"value":"No","key":"No","icon":"glyphicon glyphicon-remove md"}],"question":"Would you like to include cash boost benefit?","content":{"heading3":"Cash Boost Benefit","paragraph":"If you should suffer from cancer, heart attack or stroke, we will pay you a one-off cash sum up to 10% of your principal loan amount, up to a maximum of $5,000."},"hideCondition":"disabilityBenefit == ''"},"validators": {"validation": Validators.compose([ValidationService.required('true', 'disabilityBenefit == \'\'')])}},{"key": "cashBoostBenefitExtension","type": "radio-field","className":"col-xs-12 col-md-6","templateOptions":{"options":[{"value":"Yes","key":"Yes"},{"value":"No","key":"No"}],"question":"Increase the maximum amount to 20% of the loan principal?","hideCondition":"cashBoostBenefit != 'Yes'"},"validators": {"validation": Validators.compose([ValidationService.required('true', 'cashBoostBenefit != \'Yes\'')])}},{"key": "involuntaryUnemploymentBenefit","type": "buttons-field","className":"col-xs-12","templateOptions":{"options":[{"value":"Yes","key":"Yes","icon":"glyphicon glyphicon-ok md"},{"value":"No","key":"No","icon":"glyphicon glyphicon-remove md"}],"question":"Would you like to include involuntary unemployment benefit?","content":{"heading3":"Involuntary Unemployment Benefit","paragraph":"If you were to lose your job unexpectedly, we will make your monthly loan repayments, up to $1,500 per month, until you find work (up to a maximum of 6 months)."},"hideCondition":"cashBoostBenefit == '' || (cashBoostBenefit == 'Yes' &amp;&amp; cashBoostBenefitExtension == '')"},"validators": {"validation": Validators.compose([ValidationService.required('true', 'cashBoostBenefit == \'\' || (cashBoostBenefit == \'Yes\' &amp;&amp; cashBoostBenefitExtension == \'\')')])}},{"key": "involuntaryUnemploymentBenefitExtension","type": "radio-field","className":"col-xs-12 col-md-6","templateOptions":{"options":[{"value":"Yes","key":"Yes"},{"value":"No","key":"No"}],"question":"Extend the cover period to 12 months?","hideCondition":"involuntaryUnemploymentBenefit != 'Yes' || cashBoostBenefit == '' || (cashBoostBenefit == 'Yes' &amp;&amp; cashBoostBenefitExtension == '')"},"validators": {"validation": Validators.compose([ValidationService.required('true', 'involuntaryUnemploymentBenefit != \'Yes\' || cashBoostBenefit == \'\' || (cashBoostBenefit == \'Yes\' &amp;&amp; cashBoostBenefitExtension == \'\')')])}}]}],</v>
      </c>
      <c r="F17"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Validators.compose([ValidationService.required('true', ''), ValidationService.isPhoneNumber()])}}]}],</v>
      </c>
      <c r="G17" t="str">
        <f ca="1">IF(INDIRECT("'Question Sets'!"&amp;SUBSTITUTE(ADDRESS(1,COLUMN(Table_Question_Sets[[#Headers],[Output Config]]),4),"1","")&amp;COLUMN()+1)&lt;&gt;"",INDIRECT("'Question Sets'!"&amp;SUBSTITUTE(ADDRESS(1,COLUMN(Table_Question_Sets[[#Headers],[Output Config]]),4),"1","")&amp;COLUMN()+1),"")</f>
        <v>"personal":[{"className": "row","fieldGroup":[{"key": "loadHeading","type": "content-field","className":"col-xs-12","templateOptions":{"content":{"heading2":"Loan Details","paragraph":"Please enter the details of the individuals who will be travelling under this policy."}},"validators": {"validation": Validators.compose([])}},{"key": "financialInstitution","type": "input-field","className":"col-xs-12 col-md-6","templateOptions":{"label":"Financial institution"},"validators": {"validation": Validators.compose([])}},{"key": "loanNumber","type": "input-field","className":"col-xs-12 col-md-6","templateOptions":{"container":{"style":"width:200px;"},"label":"Facility number"},"validators": {"validation": Validators.compose([])}},{"key": "yourDetailsHeading","type": "content-field","className":"col-xs-12","templateOptions":{"content":{"heading2":"Personal Details","paragraph":"Please complete the remaining information to finalise your quote."}},"validators": {"validation": Validators.compose([])}},{"key": "fullName","type": "input-field","className":"col-xs-12 col-md-6","templateOptions":{"label":"Full name of the insured"},"validators": {"validation": Validators.compose([])}},{"key": "DOB","type": "datepicker-field","className":"col-xs-12 col-md-6","templateOptions":{"container":{"style":"width:200px;"},"label":"Date of birth","addonLeft":{"class":"glyphicon glyphicon-calendar"}},"validators": {"validation": Validators.compose([ValidationService.isDate()])}},{"key": "contactHeading","type": "content-field","className":"col-xs-12","templateOptions":{"content":{"heading3":"Residential Address"}},"validators": {"validation": Validators.compose([])}},{"key": "contactAddress","type": "input-field","className":"col-xs-12 col-sm-12 col-md-5","templateOptions":{"label":"Address"},"validators": {"validation": Validators.compose([ValidationService.required('true', '')])}},{"key": "contactTown","type": "input-field","className":"col-xs-12 col-sm-6 col-md-3","templateOptions":{"label":"Town"},"validators": {"validation": Validators.compose([ValidationService.required('true', '')])}},{"key": "contactState","type":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"contactPostcode","type": "input-field","className":"col-xs-6 col-sm-3 col-md-2","templateOptions":{"label":"Postcode"},"validators": {"validation": Validators.compose([ValidationService.required('true', ''), ValidationService.isPostcode()])}},{"key": "postalAddressDifferent","type": "checkbox-field","className":"col-xs-12","templateOptions":{"placeholder":"My postal address is different than my residential address"},"validators": {"validation": Validators.compose([])}},{"key": "postalHeading","type": "content-field","className":"col-xs-12","templateOptions":{"content":{"heading3":"Postal Address"},"hideCondition":"postalAddressDifferent != true"},"validators": {"validation": Validators.compose([])}},{"key": "postalAddress","type": "input-field","className":"col-xs-12 col-sm-12 col-md-5","templateOptions":{"label":"Address","hideCondition":"postalAddressDifferent != true"},"validators": {"validation": Validators.compose([])}},{"key": "postalTown","type": "input-field","className":"col-xs-12 col-sm-6 col-md-3","templateOptions":{"label":"Town","hideCondition":"postalAddressDifferent != true"},"validators": {"validation": Validators.compose([])}},{"key": "postalState","type": "select-field","className":"col-xs-6 col-sm-3 col-md-2","templateOptions":{"options":[{"label":"ACT","value":"ACT"},{"label":"NSW","value":"NSW"},{"label":"NT","value":"NT"},{"label":"QLD","value":"QLD"},{"label":"SA","value":"SA"},{"label":"TAS","value":"TAS"},{"label":"VIC","value":"VIC"},{"label":"WA","value":"WA"}],"label":"State","placeholder":"Select","hideCondition":"postalAddressDifferent != true"},"validators": {"validation": Validators.compose([])}},{"key": "postalPostcode","type": "input-field","className":"col-xs-6 col-sm-3 col-md-2","templateOptions":{"label":"Postcode","hideCondition":"postalAddressDifferent != true"},"validators": {"validation": Validators.compose([ValidationService.isPostcode()])}}]}],</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"claim","type": "buttons-field","className":"col-xs-12","templateOptions":{"options":[{"value":"Yes","key":"Yes","icon":"glyphicon glyphicon-ok md"},{"value":"No","key":"No","icon":"glyphicon glyphicon-remove md"}],"question":"In the past 12 months, have you made a claim under any insurance policy?","affectsTriggers":"Yes"},"validators": {"validation": Validators.compose([ValidationService.required('true', '')])}},{"key": "declined","type": "buttons-field","className":"col-xs-12","templateOptions":{"options":[{"value":"Yes","key":"Yes","icon":"glyphicon glyphicon-ok md"},{"value":"No","key":"No","icon":"glyphicon glyphicon-remove md"}],"question":"In the past 5 years, have you been declined from purchasing insurance?","affectsTriggers":"Yes"},"validators": {"validation": Validators.compose([ValidationService.required('true', '')])}},{"key":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Monthly'","options":[{"value":"Yearly","key":"Yearly","hideCondition":"true"},{"value":"Monthly","key":"Monthly","hideCondition":"false"},{"value":"Fortnightly","key":"Fortnightly","hideCondition":"true"},{"value":"Weekly","key":"Weekly","hideCondition":"false"}],"label":"Select payment option","content":{"heading2":"Payment Options"}},"validators":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"buttons-field","className":"col-xs-12","templateOptions":{"defaultValue":"'Direct Debit'","options":[{"value":"Direct Debit","key":"Direct Debit","hideCondition":"paymentOption == 'Yearly' || paymentOption == 'Fortnightly'"},{"value":"Visa","key":"Visa","hideCondition":"paymentOption == 'Yearly' || paymentOption == 'Fortnightly'"},{"value":"Mastercard","key":"Mastercard","hideCondition":"paymentOption == 'Yearly' || paymentOption == 'Fortnightly'"}],"content":{"heading2":"Payment Methods","paragraph":"How would you like to pay for your travel insurance policy today?"}},"validators": {"validation": Validators.compose([ValidationService.required('true', '')])}},{"key": "creditCardHeading","type": "content-field","className":"col-xs-12","templateOptions":{"content":{"heading3":"Credit Card Details"},"hideCondition":"paymentMethod != 'Visa' &amp;&amp; paymentMethod != 'Mastercard'"},"validators": {"validation": Validators.compose([])}},{"key": "creditCardNumber","type": "input-field","className":"col-xs-12 col-md-6","templateOptions":{"label":"Card number","placeholder":"_ _ _ _   _ _ _ _   _ _ _ _   _ _ _ _","hideCondition":"paymentMethod != 'Visa' &amp;&amp; paymentMethod != 'Mastercard'"},"validators": {"validation": Validators.compose([ValidationService.required('true', 'paymentMethod != \'Visa\' &amp;&amp; paymentMethod != \'Mastercard\''), ValidationService.isCreditCardNumber()])}},{"key": "creditCardName","type": "input-field","className":"col-xs-12 col-sm-6","templateOptions":{"label":"Name on card","hideCondition":"paymentMethod != 'Visa' &amp;&amp; paymentMethod != 'Mastercard'"},"validators": {"validation": Validators.compose([ValidationService.required('true', 'paymentMethod != \'Visa\' &amp;&amp; paymentMethod != \'Mastercard\''), ValidationService.isName()])}},{"key": "creditCardExpiryDate","type": "input-field","className":"col-xs-6 col-sm-3","templateOptions":{"label":"Expiry date","placeholder":"_ _ / _ _","hideCondition":"paymentMethod != 'Visa' &amp;&amp; paymentMethod != 'Mastercard'"},"validators": {"validation": Validators.compose([ValidationService.required('true', 'paymentMethod != \'Visa\' &amp;&amp; paymentMethod != \'Mastercard\''), ValidationService.isExpiryDate()])}},{"key": "creditCardCCV","type": "input-field","className":"col-xs-6 col-sm-3","templateOptions":{"label":"CCV","placeholder":"_ _ _","hideCondition":"paymentMethod != 'Visa' &amp;&amp; paymentMethod != 'Mastercard'"},"validators": {"validation": Validators.compose([ValidationService.required('true', 'paymentMethod != \'Visa\' &amp;&amp; paymentMethod != \'Mastercard\''), ValidationService.isCCV()])}},{"key": "directDebitHeading","type": "content-field","className":"col-xs-12","templateOptions":{"content":{"heading3":"Direct Debit Details"},"hideCondition":"paymentMethod != 'Direct Debit'"},"validators": {"validation": Validators.compose([])}},{"key": "directDebitAccountName","type": "input-field","className":"col-xs-12 col-md-6","templateOptions":{"label":"Account name","hideCondition":"paymentMethod != 'Direct Debit'"},"validators": {"validation": Validators.compose([ValidationService.required('true', 'paymentMethod != \'Direct Debit\''), ValidationService.isName()])}},{"key": "directDebitBSB","type": "input-field","className":"col-xs-12 col-sm-6 col-md-3","templateOptions":{"label":"BSB","placeholder":"_ _ _   _ _ _","hideCondition":"paymentMethod != 'Direct Debit'"},"validators": {"validation": Validators.compose([ValidationService.required('true', 'paymentMethod != \'Direct Debit\''), ValidationService.isBSB()])}},{"key": "directDebitAccountNumber","type": "input-field","className":"col-xs-12 col-sm-6 col-md-3","templateOptions":{"label":"Account number","hideCondition":"paymentMethod != 'Direct Debit'"},"validators": {"validation": Validators.compose([ValidationService.required('true', 'paymentMethod != \'Direct Debit\''), ValidationService.isNumber(), ValidationService.isAccountNumber()])}}]}],</v>
      </c>
      <c r="K17" t="str">
        <f ca="1">IF(INDIRECT("'Question Sets'!"&amp;SUBSTITUTE(ADDRESS(1,COLUMN(Table_Question_Sets[[#Headers],[Output Config]]),4),"1","")&amp;COLUMN()+1)&lt;&gt;"",INDIRECT("'Question Sets'!"&amp;SUBSTITUTE(ADDRESS(1,COLUMN(Table_Question_Sets[[#Headers],[Output Config]]),4),"1","")&amp;COLUMN()+1),"")</f>
        <v>"legalTerms":[{"className": "row","fieldGroup":[{"key": "termsAndConditions","type": "buttons-field","className":"col-xs-12","templateOptions":{"options":[{"value":"Yes","key":"Yes","icon":"glyphicon glyphicon-ok md"},{"value":"No","key":"No","icon":"glyphicon glyphicon-remove md"}],"label":"Do you understand and accept your declaration?","content":{"heading3":"Terms &amp; Conditions","paragraph":"I accept the following terms and conditions:&lt;br&gt;&lt;br&gt;","terms":"    &lt;p&gt;&lt;strong&gt;Terms and Conditions&lt;/strong&gt;&lt;/p&gt;\n    &lt;ol&gt;\n        &lt;li&gt;Term 1.&lt;/li&gt;\n        &lt;li&gt;Term 2.&lt;/li&gt;\n        &lt;li&gt;Term 3.&lt;/li&gt;\n    &lt;/ol&gt;"}},"validators": {"validation": Validators.compose([ValidationService.required('true', ''), ValidationService.acceptedDeclaration()])}}]}],</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966</v>
      </c>
    </row>
    <row r="18" spans="2:54" ht="21" customHeight="1">
      <c r="B18" s="2" t="s">
        <v>182</v>
      </c>
      <c r="C18" s="1" t="s">
        <v>979</v>
      </c>
      <c r="D18" t="str">
        <f ca="1">IF(INDIRECT("'Repeating Question Sets'!"&amp;SUBSTITUTE(ADDRESS(1,COLUMN(Table_Repeating_Question_Sets[[#Headers],[Output Config]]),4),"1","")&amp;COLUMN()+1)&lt;&gt;"",INDIRECT("'Repeating Question Sets'!"&amp;SUBSTITUTE(ADDRESS(1,COLUMN(Table_Repeating_Question_Sets[[#Headers],[Output Config]]),4),"1","")&amp;COLUMN()+1),"")</f>
        <v>"repeating1":[{"className": "row","fieldGroup":[]}],</v>
      </c>
      <c r="E18" t="str">
        <f ca="1">IF(INDIRECT("'Repeating Question Sets'!"&amp;SUBSTITUTE(ADDRESS(1,COLUMN(Table_Repeating_Question_Sets[[#Headers],[Output Config]]),4),"1","")&amp;COLUMN()+1)&lt;&gt;"",INDIRECT("'Repeating Question Sets'!"&amp;SUBSTITUTE(ADDRESS(1,COLUMN(Table_Repeating_Question_Sets[[#Headers],[Output Config]]),4),"1","")&amp;COLUMN()+1),"")</f>
        <v>"repeating2":[{"className": "row","fieldGroup":[]}],</v>
      </c>
      <c r="F18"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8"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8"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980</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917</v>
      </c>
      <c r="D22" s="1" t="s">
        <v>185</v>
      </c>
      <c r="E22" s="1" t="s">
        <v>186</v>
      </c>
      <c r="F22" s="1" t="s">
        <v>187</v>
      </c>
      <c r="G22" s="1" t="s">
        <v>188</v>
      </c>
      <c r="H22" s="1" t="s">
        <v>189</v>
      </c>
      <c r="I22" s="1" t="s">
        <v>190</v>
      </c>
      <c r="J22" s="1" t="s">
        <v>191</v>
      </c>
      <c r="K22" s="1" t="s">
        <v>192</v>
      </c>
      <c r="L22" s="1" t="s">
        <v>193</v>
      </c>
      <c r="M22" s="1" t="s">
        <v>194</v>
      </c>
      <c r="N22" s="1" t="s">
        <v>918</v>
      </c>
      <c r="O22" s="1" t="s">
        <v>919</v>
      </c>
      <c r="P22" s="1" t="s">
        <v>920</v>
      </c>
      <c r="Q22" s="1" t="s">
        <v>921</v>
      </c>
      <c r="R22" s="1" t="s">
        <v>922</v>
      </c>
      <c r="S22" s="1" t="s">
        <v>923</v>
      </c>
      <c r="T22" s="1" t="s">
        <v>924</v>
      </c>
      <c r="U22" s="1" t="s">
        <v>925</v>
      </c>
      <c r="V22" s="1" t="s">
        <v>926</v>
      </c>
      <c r="W22" s="1" t="s">
        <v>927</v>
      </c>
      <c r="X22" s="1" t="s">
        <v>928</v>
      </c>
      <c r="Y22" s="1" t="s">
        <v>929</v>
      </c>
      <c r="Z22" s="1" t="s">
        <v>930</v>
      </c>
      <c r="AA22" s="1" t="s">
        <v>931</v>
      </c>
      <c r="AB22" s="1" t="s">
        <v>932</v>
      </c>
      <c r="AC22" s="1" t="s">
        <v>933</v>
      </c>
      <c r="AD22" s="1" t="s">
        <v>934</v>
      </c>
      <c r="AE22" s="1" t="s">
        <v>935</v>
      </c>
      <c r="AF22" s="1" t="s">
        <v>936</v>
      </c>
      <c r="AG22" s="1" t="s">
        <v>937</v>
      </c>
      <c r="AH22" s="1" t="s">
        <v>938</v>
      </c>
      <c r="AI22" s="1" t="s">
        <v>939</v>
      </c>
      <c r="AJ22" s="1" t="s">
        <v>940</v>
      </c>
      <c r="AK22" s="1" t="s">
        <v>941</v>
      </c>
      <c r="AL22" s="1" t="s">
        <v>942</v>
      </c>
      <c r="AM22" s="1" t="s">
        <v>943</v>
      </c>
      <c r="AN22" s="1" t="s">
        <v>944</v>
      </c>
      <c r="AO22" s="1" t="s">
        <v>945</v>
      </c>
      <c r="AP22" s="1" t="s">
        <v>946</v>
      </c>
      <c r="AQ22" s="1" t="s">
        <v>947</v>
      </c>
      <c r="AR22" s="1" t="s">
        <v>948</v>
      </c>
      <c r="AS22" s="1" t="s">
        <v>949</v>
      </c>
      <c r="AT22" s="1" t="s">
        <v>950</v>
      </c>
      <c r="AU22" s="1" t="s">
        <v>951</v>
      </c>
      <c r="AV22" s="1" t="s">
        <v>952</v>
      </c>
      <c r="AW22" s="1" t="s">
        <v>953</v>
      </c>
      <c r="AX22" s="1" t="s">
        <v>954</v>
      </c>
      <c r="AY22" s="1" t="s">
        <v>955</v>
      </c>
      <c r="AZ22" s="1" t="s">
        <v>956</v>
      </c>
      <c r="BA22" s="1" t="s">
        <v>957</v>
      </c>
      <c r="BB22" s="1" t="s">
        <v>958</v>
      </c>
    </row>
    <row r="23" spans="2:54" ht="15">
      <c r="B23" s="2" t="s">
        <v>122</v>
      </c>
      <c r="C23" s="69" t="s">
        <v>981</v>
      </c>
      <c r="D2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69" t="s">
        <v>982</v>
      </c>
    </row>
    <row r="24" spans="2:54" ht="21" customHeight="1">
      <c r="B24" s="2" t="s">
        <v>983</v>
      </c>
      <c r="C24" s="69" t="s">
        <v>984</v>
      </c>
      <c r="D24" t="str">
        <f ca="1">IF(INDIRECT("'Question Sets'!"&amp;SUBSTITUTE(ADDRESS(1,COLUMN(Table_Question_Sets[[#Headers],[Output Calculation]]),4),"1","")&amp;COLUMN()+1)&lt;&gt;"",INDIRECT("'Question Sets'!"&amp;SUBSTITUTE(ADDRESS(1,COLUMN(Table_Question_Sets[[#Headers],[Output Calculation]]),4),"1","")&amp;COLUMN()+1),"")</f>
        <v>"ratingPrimary":{"loanAmount": "$20,000","loanTerm": "5","interestRate": "12","age": "25","ratingState": "VIC","policyStartDate": 43509},</v>
      </c>
      <c r="E24" t="str">
        <f ca="1">IF(INDIRECT("'Question Sets'!"&amp;SUBSTITUTE(ADDRESS(1,COLUMN(Table_Question_Sets[[#Headers],[Output Calculation]]),4),"1","")&amp;COLUMN()+1)&lt;&gt;"",INDIRECT("'Question Sets'!"&amp;SUBSTITUTE(ADDRESS(1,COLUMN(Table_Question_Sets[[#Headers],[Output Calculation]]),4),"1","")&amp;COLUMN()+1),"")</f>
        <v>"ratingSecondary":{"deathBenefit": "Yes","accidentalDeathBenefit": "Yes","disabilityBenefit": "Yes","cashBoostBenefit": "Yes","cashBoostBenefitExtension": "Yes","involuntaryUnemploymentBenefit": "Yes","involuntaryUnemploymentBenefitExtension": "Yes"},</v>
      </c>
      <c r="F24" t="str">
        <f ca="1">IF(INDIRECT("'Question Sets'!"&amp;SUBSTITUTE(ADDRESS(1,COLUMN(Table_Question_Sets[[#Headers],[Output Calculation]]),4),"1","")&amp;COLUMN()+1)&lt;&gt;"",INDIRECT("'Question Sets'!"&amp;SUBSTITUTE(ADDRESS(1,COLUMN(Table_Question_Sets[[#Headers],[Output Calculation]]),4),"1","")&amp;COLUMN()+1),"")</f>
        <v>"contact":{},</v>
      </c>
      <c r="G24" t="str">
        <f ca="1">IF(INDIRECT("'Question Sets'!"&amp;SUBSTITUTE(ADDRESS(1,COLUMN(Table_Question_Sets[[#Headers],[Output Calculation]]),4),"1","")&amp;COLUMN()+1)&lt;&gt;"",INDIRECT("'Question Sets'!"&amp;SUBSTITUTE(ADDRESS(1,COLUMN(Table_Question_Sets[[#Headers],[Output Calculation]]),4),"1","")&amp;COLUMN()+1),"")</f>
        <v>"personal":{},</v>
      </c>
      <c r="H24" t="str">
        <f ca="1">IF(INDIRECT("'Question Sets'!"&amp;SUBSTITUTE(ADDRESS(1,COLUMN(Table_Question_Sets[[#Headers],[Output Calculation]]),4),"1","")&amp;COLUMN()+1)&lt;&gt;"",INDIRECT("'Question Sets'!"&amp;SUBSTITUTE(ADDRESS(1,COLUMN(Table_Question_Sets[[#Headers],[Output Calculation]]),4),"1","")&amp;COLUMN()+1),"")</f>
        <v>"disclosure":{"claim": "No","declined": "No","declaration":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 "Monthly"},</v>
      </c>
      <c r="J24" t="str">
        <f ca="1">IF(INDIRECT("'Question Sets'!"&amp;SUBSTITUTE(ADDRESS(1,COLUMN(Table_Question_Sets[[#Headers],[Output Calculation]]),4),"1","")&amp;COLUMN()+1)&lt;&gt;"",INDIRECT("'Question Sets'!"&amp;SUBSTITUTE(ADDRESS(1,COLUMN(Table_Question_Sets[[#Headers],[Output Calculation]]),4),"1","")&amp;COLUMN()+1),"")</f>
        <v>"paymentMethods":{"paymentMethod": "Direct Debit"},</v>
      </c>
      <c r="K24" t="str">
        <f ca="1">IF(INDIRECT("'Question Sets'!"&amp;SUBSTITUTE(ADDRESS(1,COLUMN(Table_Question_Sets[[#Headers],[Output Calculation]]),4),"1","")&amp;COLUMN()+1)&lt;&gt;"",INDIRECT("'Question Sets'!"&amp;SUBSTITUTE(ADDRESS(1,COLUMN(Table_Question_Sets[[#Headers],[Output Calculation]]),4),"1","")&amp;COLUMN()+1),"")</f>
        <v>"legalTerms":{},</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69" t="s">
        <v>966</v>
      </c>
    </row>
    <row r="25" spans="2:54" ht="21" customHeight="1">
      <c r="B25" s="2" t="s">
        <v>985</v>
      </c>
      <c r="C25" s="69" t="s">
        <v>986</v>
      </c>
      <c r="D25" t="str">
        <f ca="1">_xlfn.TEXTJOIN("",TRUE,Table_Risk_1[Output Calculation])</f>
        <v>"settings":{"riskName":"Motor Loan Protection","fieldCodePrefix":"M"},"ratingFactors":{"loanAmount":"$20000","loanTerm":"5","interestRate":"12","age":"25","ratingState":"VIC","policyStartDate":43509,"deathBenefit":"Yes","accidentalDeathBenefit":"Yes","disabilityBenefit":"Yes","cashBoostBenefit":"Yes","cashBoostBenefitExtension":"Yes","involuntaryUnemploymentBenefit":"Yes","involuntaryUnemploymentBenefitExtension":"Yes"},"checks":{"includeRisk":true},"premium":{"premium":240,"loadedPremium":458.4,"basePremium":458.4},"commission":{"salesCommission":0.2,"netPremium":550.08},"statutoryRates":{"riskType":"General","ESLApplicability":"Not Applicable","jurisdiction":"VIC","policyStartDate":43509,"GST":0.1,"stampDuty":0.1},"payment":{"premium":550.08,"GST":55.008,"stampDuty":60.5088,"total":665.5968}</v>
      </c>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69" t="s">
        <v>966</v>
      </c>
    </row>
    <row r="26" spans="2:54" ht="21" customHeight="1">
      <c r="B26" s="2" t="s">
        <v>987</v>
      </c>
      <c r="C26" s="69" t="s">
        <v>988</v>
      </c>
      <c r="D26" t="str">
        <f ca="1">_xlfn.TEXTJOIN("",TRUE,Table_Risk_2[Output Calculation])</f>
        <v>"settings":{"riskName":"Public Liability","keyPrefix":"PL"},"ratingFactors":{"ratingState":"VIC","policyStartDate":43509},"checks":{"includeRisk":false},"premium":{"basepremium":0,"totalPremium":0},"other":{"blah":"Val"},"statutoryRates":{"riskType":"General","ESLApplicability":"Applicable","jurisdiction":"VIC","policyStartDate":43509,"ESLRate":0,"GSTRate":0.1,"SDRate":0.1},"payment":{"premium":0,"ESL":0,"GST":0,"SD":0,"total":0}</v>
      </c>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69" t="s">
        <v>966</v>
      </c>
    </row>
    <row r="27" spans="2:54" ht="21" customHeight="1">
      <c r="B27" s="2" t="s">
        <v>283</v>
      </c>
      <c r="C27" s="69" t="s">
        <v>973</v>
      </c>
      <c r="D27" t="str">
        <f ca="1">IF(INDIRECT("'Triggers'!"&amp;SUBSTITUTE(ADDRESS(1,COLUMN(Table_Triggers[[#Headers],[Output Calculation]]),4),"1","")&amp;COLUMN()+1)&lt;&gt;"",INDIRECT("'Triggers'!"&amp;SUBSTITUTE(ADDRESS(1,COLUMN(Table_Triggers[[#Headers],[Output Calculation]]),4),"1","")&amp;COLUMN()+1),"")</f>
        <v>"softReferral":{},</v>
      </c>
      <c r="E27" t="str">
        <f ca="1">IF(INDIRECT("'Triggers'!"&amp;SUBSTITUTE(ADDRESS(1,COLUMN(Table_Triggers[[#Headers],[Output Calculation]]),4),"1","")&amp;COLUMN()+1)&lt;&gt;"",INDIRECT("'Triggers'!"&amp;SUBSTITUTE(ADDRESS(1,COLUMN(Table_Triggers[[#Headers],[Output Calculation]]),4),"1","")&amp;COLUMN()+1),"")</f>
        <v>"hardReferral":{},</v>
      </c>
      <c r="F27" t="str">
        <f ca="1">IF(INDIRECT("'Triggers'!"&amp;SUBSTITUTE(ADDRESS(1,COLUMN(Table_Triggers[[#Headers],[Output Calculation]]),4),"1","")&amp;COLUMN()+1)&lt;&gt;"",INDIRECT("'Triggers'!"&amp;SUBSTITUTE(ADDRESS(1,COLUMN(Table_Triggers[[#Headers],[Output Calculation]]),4),"1","")&amp;COLUMN()+1),"")</f>
        <v>"decline":{"decined":false,"claim":false},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69" t="s">
        <v>966</v>
      </c>
    </row>
    <row r="28" spans="2:54" ht="21" customHeight="1">
      <c r="B28" s="2" t="s">
        <v>320</v>
      </c>
      <c r="C28" s="69" t="s">
        <v>989</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"$550.08","ESL": "$0.00","GST": "$55.01","stampDuty": "$60.51","serviceFees": "$0.00","interest": "$0.00","merchantFees": "$0.00","transactionCosts": "$0.00","payable": "$665.60"},"instalments": {"instalmentsPerYear": "12","instalmentAmount": "$55.47"}</v>
      </c>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69" t="s">
        <v>980</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F401"/>
  <sheetViews>
    <sheetView topLeftCell="A21" zoomScaleNormal="100" workbookViewId="0">
      <selection activeCell="C29" sqref="C29"/>
    </sheetView>
  </sheetViews>
  <sheetFormatPr defaultColWidth="9" defaultRowHeight="21" customHeight="1"/>
  <cols>
    <col min="1" max="1" width="9.140625" style="2" customWidth="1"/>
    <col min="2" max="2" width="25.85546875" style="2" customWidth="1"/>
    <col min="3" max="6" width="21" style="2" customWidth="1"/>
    <col min="7" max="16384" width="9" style="2"/>
  </cols>
  <sheetData>
    <row r="2" spans="2:6" ht="47.25" thickBot="1">
      <c r="B2" s="11" t="s">
        <v>990</v>
      </c>
      <c r="C2" s="11"/>
      <c r="D2" s="11"/>
      <c r="E2" s="11"/>
      <c r="F2" s="11"/>
    </row>
    <row r="4" spans="2:6" ht="29.25" thickBot="1">
      <c r="B4" s="3" t="s">
        <v>991</v>
      </c>
      <c r="C4" s="3"/>
      <c r="D4" s="3"/>
      <c r="E4" s="3"/>
      <c r="F4" s="3"/>
    </row>
    <row r="6" spans="2:6" ht="15">
      <c r="B6" t="s">
        <v>992</v>
      </c>
      <c r="C6" t="s">
        <v>6</v>
      </c>
    </row>
    <row r="7" spans="2:6" ht="21" customHeight="1">
      <c r="B7" t="s">
        <v>321</v>
      </c>
      <c r="C7" s="85">
        <v>0.08</v>
      </c>
    </row>
    <row r="8" spans="2:6" ht="21" customHeight="1">
      <c r="B8" t="s">
        <v>319</v>
      </c>
      <c r="C8" s="85">
        <v>0.03</v>
      </c>
    </row>
    <row r="9" spans="2:6" ht="21" customHeight="1">
      <c r="B9" t="s">
        <v>311</v>
      </c>
      <c r="C9" s="85">
        <v>0.2</v>
      </c>
    </row>
    <row r="11" spans="2:6" ht="29.25" thickBot="1">
      <c r="B11" s="3" t="s">
        <v>308</v>
      </c>
      <c r="C11" s="3"/>
      <c r="D11" s="3"/>
      <c r="E11" s="3"/>
      <c r="F11" s="3"/>
    </row>
    <row r="13" spans="2:6" ht="15">
      <c r="B13" t="s">
        <v>993</v>
      </c>
      <c r="C13" t="s">
        <v>994</v>
      </c>
    </row>
    <row r="14" spans="2:6" ht="21" customHeight="1">
      <c r="B14">
        <v>200</v>
      </c>
      <c r="C14" s="85">
        <v>0</v>
      </c>
    </row>
    <row r="15" spans="2:6" ht="21" customHeight="1">
      <c r="B15">
        <v>75</v>
      </c>
      <c r="C15" s="85">
        <v>0.18</v>
      </c>
    </row>
    <row r="16" spans="2:6" ht="21" customHeight="1">
      <c r="B16">
        <v>65</v>
      </c>
      <c r="C16" s="85">
        <v>0.12</v>
      </c>
    </row>
    <row r="17" spans="2:6" ht="21" customHeight="1">
      <c r="B17">
        <v>55</v>
      </c>
      <c r="C17" s="85">
        <v>0.08</v>
      </c>
    </row>
    <row r="18" spans="2:6" ht="21" customHeight="1">
      <c r="B18">
        <v>45</v>
      </c>
      <c r="C18" s="85">
        <v>0</v>
      </c>
    </row>
    <row r="19" spans="2:6" ht="21" customHeight="1">
      <c r="B19">
        <v>25</v>
      </c>
      <c r="C19" s="85">
        <v>0.21</v>
      </c>
    </row>
    <row r="20" spans="2:6" ht="21" customHeight="1">
      <c r="B20">
        <v>16</v>
      </c>
      <c r="C20" s="85">
        <v>0.08</v>
      </c>
    </row>
    <row r="21" spans="2:6" ht="21" customHeight="1">
      <c r="B21">
        <v>10</v>
      </c>
      <c r="C21" s="85">
        <v>0.23</v>
      </c>
    </row>
    <row r="22" spans="2:6" ht="21" customHeight="1">
      <c r="B22">
        <v>5</v>
      </c>
      <c r="C22" s="85">
        <v>0.09</v>
      </c>
    </row>
    <row r="24" spans="2:6" ht="29.25" thickBot="1">
      <c r="B24" s="3" t="s">
        <v>309</v>
      </c>
      <c r="C24" s="3"/>
      <c r="D24" s="3"/>
      <c r="E24" s="3"/>
      <c r="F24" s="3"/>
    </row>
    <row r="26" spans="2:6" ht="15">
      <c r="B26" t="s">
        <v>995</v>
      </c>
      <c r="C26" t="s">
        <v>994</v>
      </c>
    </row>
    <row r="27" spans="2:6" ht="21" customHeight="1">
      <c r="B27" t="s">
        <v>88</v>
      </c>
      <c r="C27" s="84">
        <v>0.19</v>
      </c>
    </row>
    <row r="28" spans="2:6" ht="21" customHeight="1">
      <c r="B28" t="s">
        <v>254</v>
      </c>
      <c r="C28" s="84">
        <v>0.2</v>
      </c>
    </row>
    <row r="29" spans="2:6" ht="21" customHeight="1">
      <c r="B29" t="s">
        <v>255</v>
      </c>
      <c r="C29" s="84">
        <v>0</v>
      </c>
    </row>
    <row r="30" spans="2:6" ht="21" customHeight="1">
      <c r="B30" t="s">
        <v>256</v>
      </c>
      <c r="C30" s="84">
        <v>0.37</v>
      </c>
    </row>
    <row r="31" spans="2:6" ht="21" customHeight="1">
      <c r="B31" t="s">
        <v>257</v>
      </c>
      <c r="C31" s="84">
        <v>0.09</v>
      </c>
    </row>
    <row r="32" spans="2:6" ht="21" customHeight="1">
      <c r="B32" t="s">
        <v>258</v>
      </c>
      <c r="C32" s="84">
        <v>0.23</v>
      </c>
    </row>
    <row r="34" spans="2:6" ht="29.25" thickBot="1">
      <c r="B34" s="3" t="s">
        <v>996</v>
      </c>
      <c r="C34" s="3"/>
      <c r="D34" s="3"/>
      <c r="E34" s="3"/>
      <c r="F34" s="3"/>
    </row>
    <row r="36" spans="2:6" ht="15">
      <c r="B36" s="1" t="s">
        <v>997</v>
      </c>
      <c r="C36" s="80" t="s">
        <v>73</v>
      </c>
      <c r="D36" s="96" t="s">
        <v>239</v>
      </c>
      <c r="E36" s="96" t="s">
        <v>241</v>
      </c>
      <c r="F36" s="96" t="s">
        <v>998</v>
      </c>
    </row>
    <row r="37" spans="2:6" ht="21" customHeight="1">
      <c r="B37" s="83">
        <v>1</v>
      </c>
      <c r="C37" s="4">
        <v>24.681999999999999</v>
      </c>
      <c r="D37" s="4">
        <v>33.719000000000001</v>
      </c>
      <c r="E37" s="4">
        <v>80.730999999999995</v>
      </c>
      <c r="F37" s="4">
        <v>17.529199999999999</v>
      </c>
    </row>
    <row r="38" spans="2:6" ht="21" customHeight="1">
      <c r="B38" s="83">
        <v>2</v>
      </c>
      <c r="C38" s="4">
        <v>25.791303370786515</v>
      </c>
      <c r="D38" s="4">
        <v>35.072089887640452</v>
      </c>
      <c r="E38" s="4">
        <v>83.581853932584266</v>
      </c>
      <c r="F38" s="4">
        <v>18.317029213483146</v>
      </c>
    </row>
    <row r="39" spans="2:6" ht="21" customHeight="1">
      <c r="B39" s="83">
        <v>3</v>
      </c>
      <c r="C39" s="4">
        <v>26.900606741573029</v>
      </c>
      <c r="D39" s="4">
        <v>36.425179775280895</v>
      </c>
      <c r="E39" s="4">
        <v>86.432707865168538</v>
      </c>
      <c r="F39" s="4">
        <v>19.104858426966292</v>
      </c>
    </row>
    <row r="40" spans="2:6" ht="21" customHeight="1">
      <c r="B40" s="83">
        <v>4</v>
      </c>
      <c r="C40" s="4">
        <v>28.009910112359545</v>
      </c>
      <c r="D40" s="4">
        <v>37.778269662921346</v>
      </c>
      <c r="E40" s="4">
        <v>89.28356179775281</v>
      </c>
      <c r="F40" s="4">
        <v>19.892687640449434</v>
      </c>
    </row>
    <row r="41" spans="2:6" ht="21" customHeight="1">
      <c r="B41" s="83">
        <v>5</v>
      </c>
      <c r="C41" s="4">
        <v>29.119213483146059</v>
      </c>
      <c r="D41" s="4">
        <v>39.13135955056179</v>
      </c>
      <c r="E41" s="4">
        <v>92.134415730337082</v>
      </c>
      <c r="F41" s="4">
        <v>20.680516853932581</v>
      </c>
    </row>
    <row r="42" spans="2:6" ht="21" customHeight="1">
      <c r="B42" s="83">
        <v>6</v>
      </c>
      <c r="C42" s="4">
        <v>30.228516853932575</v>
      </c>
      <c r="D42" s="4">
        <v>40.48444943820224</v>
      </c>
      <c r="E42" s="4">
        <v>94.985269662921354</v>
      </c>
      <c r="F42" s="4">
        <v>21.468346067415723</v>
      </c>
    </row>
    <row r="43" spans="2:6" ht="21" customHeight="1">
      <c r="B43" s="83">
        <v>7</v>
      </c>
      <c r="C43" s="4">
        <v>31.337820224719092</v>
      </c>
      <c r="D43" s="4">
        <v>41.837539325842691</v>
      </c>
      <c r="E43" s="4">
        <v>97.836123595505626</v>
      </c>
      <c r="F43" s="4">
        <v>22.256175280898869</v>
      </c>
    </row>
    <row r="44" spans="2:6" ht="21" customHeight="1">
      <c r="B44" s="83">
        <v>8</v>
      </c>
      <c r="C44" s="4">
        <v>32.447123595505609</v>
      </c>
      <c r="D44" s="4">
        <v>43.190629213483135</v>
      </c>
      <c r="E44" s="4">
        <v>100.6869775280899</v>
      </c>
      <c r="F44" s="4">
        <v>23.044004494382015</v>
      </c>
    </row>
    <row r="45" spans="2:6" ht="21" customHeight="1">
      <c r="B45" s="83">
        <v>9</v>
      </c>
      <c r="C45" s="4">
        <v>33.556426966292122</v>
      </c>
      <c r="D45" s="4">
        <v>44.543719101123585</v>
      </c>
      <c r="E45" s="4">
        <v>103.53783146067417</v>
      </c>
      <c r="F45" s="4">
        <v>23.831833707865158</v>
      </c>
    </row>
    <row r="46" spans="2:6" ht="21" customHeight="1">
      <c r="B46" s="83">
        <v>10</v>
      </c>
      <c r="C46" s="4">
        <v>34.665730337078635</v>
      </c>
      <c r="D46" s="4">
        <v>45.896808988764029</v>
      </c>
      <c r="E46" s="4">
        <v>106.38868539325844</v>
      </c>
      <c r="F46" s="4">
        <v>24.619662921348304</v>
      </c>
    </row>
    <row r="47" spans="2:6" ht="21" customHeight="1">
      <c r="B47" s="83">
        <v>11</v>
      </c>
      <c r="C47" s="4">
        <v>35.775033707865148</v>
      </c>
      <c r="D47" s="4">
        <v>47.24989887640448</v>
      </c>
      <c r="E47" s="4">
        <v>109.23953932584271</v>
      </c>
      <c r="F47" s="4">
        <v>25.40749213483145</v>
      </c>
    </row>
    <row r="48" spans="2:6" ht="21" customHeight="1">
      <c r="B48" s="83">
        <v>12</v>
      </c>
      <c r="C48" s="4">
        <v>36.884337078651669</v>
      </c>
      <c r="D48" s="4">
        <v>48.60298876404493</v>
      </c>
      <c r="E48" s="4">
        <v>112.09039325842699</v>
      </c>
      <c r="F48" s="4">
        <v>26.195321348314593</v>
      </c>
    </row>
    <row r="49" spans="2:6" ht="21" customHeight="1">
      <c r="B49" s="83">
        <v>13</v>
      </c>
      <c r="C49" s="4">
        <v>37.993640449438182</v>
      </c>
      <c r="D49" s="4">
        <v>49.956078651685374</v>
      </c>
      <c r="E49" s="4">
        <v>114.94124719101126</v>
      </c>
      <c r="F49" s="4">
        <v>26.983150561797739</v>
      </c>
    </row>
    <row r="50" spans="2:6" ht="21" customHeight="1">
      <c r="B50" s="83">
        <v>14</v>
      </c>
      <c r="C50" s="4">
        <v>39.102943820224695</v>
      </c>
      <c r="D50" s="4">
        <v>51.309168539325825</v>
      </c>
      <c r="E50" s="4">
        <v>117.79210112359553</v>
      </c>
      <c r="F50" s="4">
        <v>27.770979775280885</v>
      </c>
    </row>
    <row r="51" spans="2:6" ht="21" customHeight="1">
      <c r="B51" s="83">
        <v>15</v>
      </c>
      <c r="C51" s="4">
        <v>40.212247191011208</v>
      </c>
      <c r="D51" s="4">
        <v>52.662258426966268</v>
      </c>
      <c r="E51" s="4">
        <v>120.6429550561798</v>
      </c>
      <c r="F51" s="4">
        <v>28.558808988764028</v>
      </c>
    </row>
    <row r="52" spans="2:6" ht="21" customHeight="1">
      <c r="B52" s="83">
        <v>16</v>
      </c>
      <c r="C52" s="4">
        <v>41.321550561797729</v>
      </c>
      <c r="D52" s="4">
        <v>54.015348314606719</v>
      </c>
      <c r="E52" s="4">
        <v>123.49380898876407</v>
      </c>
      <c r="F52" s="4">
        <v>29.346638202247174</v>
      </c>
    </row>
    <row r="53" spans="2:6" ht="21" customHeight="1">
      <c r="B53" s="83">
        <v>17</v>
      </c>
      <c r="C53" s="4">
        <v>42.430853932584242</v>
      </c>
      <c r="D53" s="4">
        <v>55.368438202247169</v>
      </c>
      <c r="E53" s="4">
        <v>126.34466292134834</v>
      </c>
      <c r="F53" s="4">
        <v>30.13446741573032</v>
      </c>
    </row>
    <row r="54" spans="2:6" ht="21" customHeight="1">
      <c r="B54" s="83">
        <v>18</v>
      </c>
      <c r="C54" s="4">
        <v>43.540157303370755</v>
      </c>
      <c r="D54" s="4">
        <v>56.721528089887613</v>
      </c>
      <c r="E54" s="4">
        <v>129.19551685393262</v>
      </c>
      <c r="F54" s="4">
        <v>30.922296629213463</v>
      </c>
    </row>
    <row r="55" spans="2:6" ht="21" customHeight="1">
      <c r="B55" s="83">
        <v>19</v>
      </c>
      <c r="C55" s="4">
        <v>44.649460674157275</v>
      </c>
      <c r="D55" s="4">
        <v>58.074617977528064</v>
      </c>
      <c r="E55" s="4">
        <v>132.04637078651689</v>
      </c>
      <c r="F55" s="4">
        <v>31.710125842696609</v>
      </c>
    </row>
    <row r="56" spans="2:6" ht="21" customHeight="1">
      <c r="B56" s="83">
        <v>20</v>
      </c>
      <c r="C56" s="4">
        <v>45.758764044943788</v>
      </c>
      <c r="D56" s="4">
        <v>59.427707865168507</v>
      </c>
      <c r="E56" s="4">
        <v>134.89722471910116</v>
      </c>
      <c r="F56" s="4">
        <v>32.497955056179755</v>
      </c>
    </row>
    <row r="57" spans="2:6" ht="21" customHeight="1">
      <c r="B57" s="83">
        <v>21</v>
      </c>
      <c r="C57" s="4">
        <v>46.868067415730302</v>
      </c>
      <c r="D57" s="4">
        <v>60.780797752808958</v>
      </c>
      <c r="E57" s="4">
        <v>137.74807865168543</v>
      </c>
      <c r="F57" s="4">
        <v>33.285784269662898</v>
      </c>
    </row>
    <row r="58" spans="2:6" ht="21" customHeight="1">
      <c r="B58" s="83">
        <v>22</v>
      </c>
      <c r="C58" s="4">
        <v>47.977370786516815</v>
      </c>
      <c r="D58" s="4">
        <v>62.133887640449416</v>
      </c>
      <c r="E58" s="4">
        <v>140.5989325842697</v>
      </c>
      <c r="F58" s="4">
        <v>34.07361348314604</v>
      </c>
    </row>
    <row r="59" spans="2:6" ht="21" customHeight="1">
      <c r="B59" s="83">
        <v>23</v>
      </c>
      <c r="C59" s="4">
        <v>49.086674157303335</v>
      </c>
      <c r="D59" s="4">
        <v>63.486977528089866</v>
      </c>
      <c r="E59" s="4">
        <v>143.44978651685398</v>
      </c>
      <c r="F59" s="4">
        <v>34.86144269662919</v>
      </c>
    </row>
    <row r="60" spans="2:6" ht="21" customHeight="1">
      <c r="B60" s="83">
        <v>24</v>
      </c>
      <c r="C60" s="4">
        <v>50.195977528089848</v>
      </c>
      <c r="D60" s="4">
        <v>64.840067415730317</v>
      </c>
      <c r="E60" s="4">
        <v>146.30064044943825</v>
      </c>
      <c r="F60" s="4">
        <v>35.649271910112333</v>
      </c>
    </row>
    <row r="61" spans="2:6" ht="21" customHeight="1">
      <c r="B61" s="83">
        <v>25</v>
      </c>
      <c r="C61" s="4">
        <v>51.305280898876362</v>
      </c>
      <c r="D61" s="4">
        <v>66.193157303370782</v>
      </c>
      <c r="E61" s="4">
        <v>149.15149438202252</v>
      </c>
      <c r="F61" s="4">
        <v>36.437101123595475</v>
      </c>
    </row>
    <row r="62" spans="2:6" ht="21" customHeight="1">
      <c r="B62" s="83">
        <v>26</v>
      </c>
      <c r="C62" s="4">
        <v>52.414584269662882</v>
      </c>
      <c r="D62" s="4">
        <v>67.546247191011233</v>
      </c>
      <c r="E62" s="4">
        <v>152.00234831460679</v>
      </c>
      <c r="F62" s="4">
        <v>37.224930337078625</v>
      </c>
    </row>
    <row r="63" spans="2:6" ht="21" customHeight="1">
      <c r="B63" s="83">
        <v>27</v>
      </c>
      <c r="C63" s="4">
        <v>53.523887640449395</v>
      </c>
      <c r="D63" s="4">
        <v>68.899337078651683</v>
      </c>
      <c r="E63" s="4">
        <v>154.85320224719106</v>
      </c>
      <c r="F63" s="4">
        <v>38.012759550561768</v>
      </c>
    </row>
    <row r="64" spans="2:6" ht="21" customHeight="1">
      <c r="B64" s="83">
        <v>28</v>
      </c>
      <c r="C64" s="4">
        <v>54.633191011235908</v>
      </c>
      <c r="D64" s="4">
        <v>70.252426966292148</v>
      </c>
      <c r="E64" s="4">
        <v>157.70405617977534</v>
      </c>
      <c r="F64" s="4">
        <v>38.80058876404491</v>
      </c>
    </row>
    <row r="65" spans="2:6" ht="21" customHeight="1">
      <c r="B65" s="83">
        <v>29</v>
      </c>
      <c r="C65" s="4">
        <v>55.742494382022421</v>
      </c>
      <c r="D65" s="4">
        <v>71.605516853932599</v>
      </c>
      <c r="E65" s="4">
        <v>160.55491011235961</v>
      </c>
      <c r="F65" s="4">
        <v>39.58841797752806</v>
      </c>
    </row>
    <row r="66" spans="2:6" ht="21" customHeight="1">
      <c r="B66" s="83">
        <v>30</v>
      </c>
      <c r="C66" s="4">
        <v>56.851797752808942</v>
      </c>
      <c r="D66" s="4">
        <v>72.95860674157305</v>
      </c>
      <c r="E66" s="4">
        <v>163.40576404494388</v>
      </c>
      <c r="F66" s="4">
        <v>40.376247191011203</v>
      </c>
    </row>
    <row r="67" spans="2:6" ht="21" customHeight="1">
      <c r="B67" s="83">
        <v>31</v>
      </c>
      <c r="C67" s="4">
        <v>57.961101123595455</v>
      </c>
      <c r="D67" s="4">
        <v>74.3116966292135</v>
      </c>
      <c r="E67" s="4">
        <v>166.25661797752815</v>
      </c>
      <c r="F67" s="4">
        <v>41.164076404494345</v>
      </c>
    </row>
    <row r="68" spans="2:6" ht="21" customHeight="1">
      <c r="B68" s="83">
        <v>32</v>
      </c>
      <c r="C68" s="4">
        <v>59.070404494381968</v>
      </c>
      <c r="D68" s="4">
        <v>75.664786516853965</v>
      </c>
      <c r="E68" s="4">
        <v>169.10747191011242</v>
      </c>
      <c r="F68" s="4">
        <v>41.951905617977495</v>
      </c>
    </row>
    <row r="69" spans="2:6" ht="21" customHeight="1">
      <c r="B69" s="83">
        <v>33</v>
      </c>
      <c r="C69" s="4">
        <v>60.179707865168481</v>
      </c>
      <c r="D69" s="4">
        <v>77.017876404494416</v>
      </c>
      <c r="E69" s="4">
        <v>171.95832584269669</v>
      </c>
      <c r="F69" s="4">
        <v>42.739734831460638</v>
      </c>
    </row>
    <row r="70" spans="2:6" ht="21" customHeight="1">
      <c r="B70" s="83">
        <v>34</v>
      </c>
      <c r="C70" s="4">
        <v>61.289011235955002</v>
      </c>
      <c r="D70" s="4">
        <v>78.370966292134867</v>
      </c>
      <c r="E70" s="4">
        <v>174.80917977528097</v>
      </c>
      <c r="F70" s="4">
        <v>43.52756404494378</v>
      </c>
    </row>
    <row r="71" spans="2:6" ht="21" customHeight="1">
      <c r="B71" s="83">
        <v>35</v>
      </c>
      <c r="C71" s="4">
        <v>62.398314606741515</v>
      </c>
      <c r="D71" s="4">
        <v>79.724056179775332</v>
      </c>
      <c r="E71" s="4">
        <v>177.66003370786524</v>
      </c>
      <c r="F71" s="4">
        <v>44.31539325842693</v>
      </c>
    </row>
    <row r="72" spans="2:6" ht="21" customHeight="1">
      <c r="B72" s="83">
        <v>36</v>
      </c>
      <c r="C72" s="4">
        <v>63.507617977528028</v>
      </c>
      <c r="D72" s="4">
        <v>81.077146067415782</v>
      </c>
      <c r="E72" s="4">
        <v>180.51088764044951</v>
      </c>
      <c r="F72" s="4">
        <v>45.103222471910072</v>
      </c>
    </row>
    <row r="73" spans="2:6" ht="21" customHeight="1">
      <c r="B73" s="83">
        <v>37</v>
      </c>
      <c r="C73" s="4">
        <v>64.616921348314548</v>
      </c>
      <c r="D73" s="4">
        <v>82.430235955056233</v>
      </c>
      <c r="E73" s="4">
        <v>183.36174157303378</v>
      </c>
      <c r="F73" s="4">
        <v>45.891051685393215</v>
      </c>
    </row>
    <row r="74" spans="2:6" ht="21" customHeight="1">
      <c r="B74" s="83">
        <v>38</v>
      </c>
      <c r="C74" s="4">
        <v>65.726224719101054</v>
      </c>
      <c r="D74" s="4">
        <v>83.783325842696684</v>
      </c>
      <c r="E74" s="4">
        <v>186.21259550561805</v>
      </c>
      <c r="F74" s="4">
        <v>46.678880898876365</v>
      </c>
    </row>
    <row r="75" spans="2:6" ht="21" customHeight="1">
      <c r="B75" s="83">
        <v>39</v>
      </c>
      <c r="C75" s="4">
        <v>66.835528089887575</v>
      </c>
      <c r="D75" s="4">
        <v>85.136415730337148</v>
      </c>
      <c r="E75" s="4">
        <v>189.06344943820233</v>
      </c>
      <c r="F75" s="4">
        <v>47.466710112359507</v>
      </c>
    </row>
    <row r="76" spans="2:6" ht="21" customHeight="1">
      <c r="B76" s="83">
        <v>40</v>
      </c>
      <c r="C76" s="4">
        <v>67.944831460674095</v>
      </c>
      <c r="D76" s="4">
        <v>86.489505617977599</v>
      </c>
      <c r="E76" s="4">
        <v>191.9143033707866</v>
      </c>
      <c r="F76" s="4">
        <v>48.25453932584265</v>
      </c>
    </row>
    <row r="77" spans="2:6" ht="21" customHeight="1">
      <c r="B77" s="83">
        <v>41</v>
      </c>
      <c r="C77" s="4">
        <v>69.054134831460601</v>
      </c>
      <c r="D77" s="4">
        <v>87.84259550561805</v>
      </c>
      <c r="E77" s="4">
        <v>194.76515730337087</v>
      </c>
      <c r="F77" s="4">
        <v>49.042368539325793</v>
      </c>
    </row>
    <row r="78" spans="2:6" ht="21" customHeight="1">
      <c r="B78" s="83">
        <v>42</v>
      </c>
      <c r="C78" s="4">
        <v>70.163438202247121</v>
      </c>
      <c r="D78" s="4">
        <v>89.195685393258515</v>
      </c>
      <c r="E78" s="4">
        <v>197.61601123595514</v>
      </c>
      <c r="F78" s="4">
        <v>49.830197752808942</v>
      </c>
    </row>
    <row r="79" spans="2:6" ht="21" customHeight="1">
      <c r="B79" s="83">
        <v>43</v>
      </c>
      <c r="C79" s="4">
        <v>71.272741573033642</v>
      </c>
      <c r="D79" s="4">
        <v>90.548775280898965</v>
      </c>
      <c r="E79" s="4">
        <v>200.46686516853941</v>
      </c>
      <c r="F79" s="4">
        <v>50.618026966292085</v>
      </c>
    </row>
    <row r="80" spans="2:6" ht="21" customHeight="1">
      <c r="B80" s="83">
        <v>44</v>
      </c>
      <c r="C80" s="4">
        <v>72.382044943820148</v>
      </c>
      <c r="D80" s="4">
        <v>91.901865168539416</v>
      </c>
      <c r="E80" s="4">
        <v>203.31771910112369</v>
      </c>
      <c r="F80" s="4">
        <v>51.405856179775228</v>
      </c>
    </row>
    <row r="81" spans="2:6" ht="21" customHeight="1">
      <c r="B81" s="83">
        <v>45</v>
      </c>
      <c r="C81" s="4">
        <v>73.491348314606668</v>
      </c>
      <c r="D81" s="4">
        <v>93.254955056179867</v>
      </c>
      <c r="E81" s="4">
        <v>206.16857303370796</v>
      </c>
      <c r="F81" s="4">
        <v>52.193685393258377</v>
      </c>
    </row>
    <row r="82" spans="2:6" ht="21" customHeight="1">
      <c r="B82" s="83">
        <v>46</v>
      </c>
      <c r="C82" s="4">
        <v>74.600651685393188</v>
      </c>
      <c r="D82" s="4">
        <v>94.608044943820332</v>
      </c>
      <c r="E82" s="4">
        <v>209.01942696629223</v>
      </c>
      <c r="F82" s="4">
        <v>52.98151460674152</v>
      </c>
    </row>
    <row r="83" spans="2:6" ht="21" customHeight="1">
      <c r="B83" s="83">
        <v>47</v>
      </c>
      <c r="C83" s="4">
        <v>75.709955056179695</v>
      </c>
      <c r="D83" s="4">
        <v>95.961134831460782</v>
      </c>
      <c r="E83" s="4">
        <v>211.8702808988765</v>
      </c>
      <c r="F83" s="4">
        <v>53.769343820224663</v>
      </c>
    </row>
    <row r="84" spans="2:6" ht="21" customHeight="1">
      <c r="B84" s="83">
        <v>48</v>
      </c>
      <c r="C84" s="4">
        <v>76.819258426966215</v>
      </c>
      <c r="D84" s="4">
        <v>97.314224719101233</v>
      </c>
      <c r="E84" s="4">
        <v>214.72113483146077</v>
      </c>
      <c r="F84" s="4">
        <v>54.557173033707812</v>
      </c>
    </row>
    <row r="85" spans="2:6" ht="21" customHeight="1">
      <c r="B85" s="83">
        <v>49</v>
      </c>
      <c r="C85" s="4">
        <v>77.928561797752721</v>
      </c>
      <c r="D85" s="4">
        <v>98.667314606741684</v>
      </c>
      <c r="E85" s="4">
        <v>217.57198876404502</v>
      </c>
      <c r="F85" s="4">
        <v>55.345002247190955</v>
      </c>
    </row>
    <row r="86" spans="2:6" ht="21" customHeight="1">
      <c r="B86" s="83">
        <v>50</v>
      </c>
      <c r="C86" s="4">
        <v>79.037865168539255</v>
      </c>
      <c r="D86" s="4">
        <v>100.02040449438215</v>
      </c>
      <c r="E86" s="4">
        <v>220.42284269662929</v>
      </c>
      <c r="F86" s="4">
        <v>56.132831460674105</v>
      </c>
    </row>
    <row r="87" spans="2:6" ht="21" customHeight="1">
      <c r="B87" s="83">
        <v>51</v>
      </c>
      <c r="C87" s="4">
        <v>80.147168539325776</v>
      </c>
      <c r="D87" s="4">
        <v>101.3734943820226</v>
      </c>
      <c r="E87" s="4">
        <v>223.27369662921356</v>
      </c>
      <c r="F87" s="4">
        <v>56.920660674157254</v>
      </c>
    </row>
    <row r="88" spans="2:6" ht="21" customHeight="1">
      <c r="B88" s="83">
        <v>52</v>
      </c>
      <c r="C88" s="4">
        <v>81.256471910112296</v>
      </c>
      <c r="D88" s="4">
        <v>102.72658426966305</v>
      </c>
      <c r="E88" s="4">
        <v>226.12455056179783</v>
      </c>
      <c r="F88" s="4">
        <v>57.708489887640411</v>
      </c>
    </row>
    <row r="89" spans="2:6" ht="21" customHeight="1">
      <c r="B89" s="83">
        <v>53</v>
      </c>
      <c r="C89" s="4">
        <v>82.365775280898816</v>
      </c>
      <c r="D89" s="4">
        <v>104.07967415730351</v>
      </c>
      <c r="E89" s="4">
        <v>228.9754044943821</v>
      </c>
      <c r="F89" s="4">
        <v>58.496319101123561</v>
      </c>
    </row>
    <row r="90" spans="2:6" ht="21" customHeight="1">
      <c r="B90" s="83">
        <v>54</v>
      </c>
      <c r="C90" s="4">
        <v>83.475078651685351</v>
      </c>
      <c r="D90" s="4">
        <v>105.43276404494397</v>
      </c>
      <c r="E90" s="4">
        <v>231.82625842696638</v>
      </c>
      <c r="F90" s="4">
        <v>59.284148314606711</v>
      </c>
    </row>
    <row r="91" spans="2:6" ht="21" customHeight="1">
      <c r="B91" s="83">
        <v>55</v>
      </c>
      <c r="C91" s="4">
        <v>84.584382022471871</v>
      </c>
      <c r="D91" s="4">
        <v>106.78585393258442</v>
      </c>
      <c r="E91" s="4">
        <v>234.67711235955065</v>
      </c>
      <c r="F91" s="4">
        <v>60.07197752808986</v>
      </c>
    </row>
    <row r="92" spans="2:6" ht="21" customHeight="1">
      <c r="B92" s="83">
        <v>56</v>
      </c>
      <c r="C92" s="4">
        <v>85.693685393258392</v>
      </c>
      <c r="D92" s="4">
        <v>108.13894382022487</v>
      </c>
      <c r="E92" s="4">
        <v>237.52796629213492</v>
      </c>
      <c r="F92" s="4">
        <v>60.85980674157301</v>
      </c>
    </row>
    <row r="93" spans="2:6" ht="21" customHeight="1">
      <c r="B93" s="83">
        <v>57</v>
      </c>
      <c r="C93" s="4">
        <v>86.802988764044912</v>
      </c>
      <c r="D93" s="4">
        <v>109.49203370786533</v>
      </c>
      <c r="E93" s="4">
        <v>240.37882022471919</v>
      </c>
      <c r="F93" s="4">
        <v>61.647635955056167</v>
      </c>
    </row>
    <row r="94" spans="2:6" ht="21" customHeight="1">
      <c r="B94" s="83">
        <v>58</v>
      </c>
      <c r="C94" s="4">
        <v>87.912292134831446</v>
      </c>
      <c r="D94" s="4">
        <v>110.84512359550578</v>
      </c>
      <c r="E94" s="4">
        <v>243.22967415730346</v>
      </c>
      <c r="F94" s="4">
        <v>62.435465168539316</v>
      </c>
    </row>
    <row r="95" spans="2:6" ht="21" customHeight="1">
      <c r="B95" s="83">
        <v>59</v>
      </c>
      <c r="C95" s="4">
        <v>89.021595505617967</v>
      </c>
      <c r="D95" s="4">
        <v>112.19821348314623</v>
      </c>
      <c r="E95" s="4">
        <v>246.08052808988774</v>
      </c>
      <c r="F95" s="4">
        <v>63.223294382022466</v>
      </c>
    </row>
    <row r="96" spans="2:6" ht="21" customHeight="1">
      <c r="B96" s="83">
        <v>60</v>
      </c>
      <c r="C96" s="4">
        <v>90.130898876404487</v>
      </c>
      <c r="D96" s="4">
        <v>113.5513033707867</v>
      </c>
      <c r="E96" s="4">
        <v>248.93138202247201</v>
      </c>
      <c r="F96" s="4">
        <v>64.011123595505623</v>
      </c>
    </row>
    <row r="97" spans="2:6" ht="21" customHeight="1">
      <c r="B97" s="83">
        <v>61</v>
      </c>
      <c r="C97" s="4">
        <v>91.240202247191007</v>
      </c>
      <c r="D97" s="4">
        <v>114.90439325842715</v>
      </c>
      <c r="E97" s="4">
        <v>251.78223595505628</v>
      </c>
      <c r="F97" s="4">
        <v>64.798952808988773</v>
      </c>
    </row>
    <row r="98" spans="2:6" ht="21" customHeight="1">
      <c r="B98" s="83">
        <v>62</v>
      </c>
      <c r="C98" s="4">
        <v>92.349505617977542</v>
      </c>
      <c r="D98" s="4">
        <v>116.2574831460676</v>
      </c>
      <c r="E98" s="4">
        <v>254.63308988764055</v>
      </c>
      <c r="F98" s="4">
        <v>65.586782022471922</v>
      </c>
    </row>
    <row r="99" spans="2:6" ht="21" customHeight="1">
      <c r="B99" s="83">
        <v>63</v>
      </c>
      <c r="C99" s="4">
        <v>93.458808988764062</v>
      </c>
      <c r="D99" s="4">
        <v>117.61057303370805</v>
      </c>
      <c r="E99" s="4">
        <v>257.48394382022485</v>
      </c>
      <c r="F99" s="4">
        <v>66.374611235955072</v>
      </c>
    </row>
    <row r="100" spans="2:6" ht="21" customHeight="1">
      <c r="B100" s="83">
        <v>64</v>
      </c>
      <c r="C100" s="4">
        <v>94.568112359550582</v>
      </c>
      <c r="D100" s="4">
        <v>118.96366292134852</v>
      </c>
      <c r="E100" s="4">
        <v>260.3347977528091</v>
      </c>
      <c r="F100" s="4">
        <v>67.162440449438222</v>
      </c>
    </row>
    <row r="101" spans="2:6" ht="21" customHeight="1">
      <c r="B101" s="83">
        <v>65</v>
      </c>
      <c r="C101" s="4">
        <v>95.677415730337117</v>
      </c>
      <c r="D101" s="4">
        <v>120.31675280898897</v>
      </c>
      <c r="E101" s="4">
        <v>263.1856516853934</v>
      </c>
      <c r="F101" s="4">
        <v>67.950269662921372</v>
      </c>
    </row>
    <row r="102" spans="2:6" ht="21" customHeight="1">
      <c r="B102" s="83">
        <v>66</v>
      </c>
      <c r="C102" s="4">
        <v>96.786719101123637</v>
      </c>
      <c r="D102" s="4">
        <v>121.66984269662942</v>
      </c>
      <c r="E102" s="4">
        <v>266.03650561797764</v>
      </c>
      <c r="F102" s="4">
        <v>68.738098876404521</v>
      </c>
    </row>
    <row r="103" spans="2:6" ht="21" customHeight="1">
      <c r="B103" s="83">
        <v>67</v>
      </c>
      <c r="C103" s="4">
        <v>97.896022471910157</v>
      </c>
      <c r="D103" s="4">
        <v>123.02293258426988</v>
      </c>
      <c r="E103" s="4">
        <v>268.88735955056194</v>
      </c>
      <c r="F103" s="4">
        <v>69.525928089887671</v>
      </c>
    </row>
    <row r="104" spans="2:6" ht="21" customHeight="1">
      <c r="B104" s="83">
        <v>68</v>
      </c>
      <c r="C104" s="4">
        <v>99.005325842696678</v>
      </c>
      <c r="D104" s="4">
        <v>124.37602247191033</v>
      </c>
      <c r="E104" s="4">
        <v>271.73821348314618</v>
      </c>
      <c r="F104" s="4">
        <v>70.313757303370821</v>
      </c>
    </row>
    <row r="105" spans="2:6" ht="21" customHeight="1">
      <c r="B105" s="83">
        <v>69</v>
      </c>
      <c r="C105" s="4">
        <v>100.11462921348321</v>
      </c>
      <c r="D105" s="4">
        <v>125.72911235955078</v>
      </c>
      <c r="E105" s="4">
        <v>274.58906741573048</v>
      </c>
      <c r="F105" s="4">
        <v>71.101586516853985</v>
      </c>
    </row>
    <row r="106" spans="2:6" ht="21" customHeight="1">
      <c r="B106" s="83">
        <v>70</v>
      </c>
      <c r="C106" s="4">
        <v>101.22393258426973</v>
      </c>
      <c r="D106" s="4">
        <v>127.08220224719123</v>
      </c>
      <c r="E106" s="4">
        <v>277.43992134831473</v>
      </c>
      <c r="F106" s="4">
        <v>71.889415730337134</v>
      </c>
    </row>
    <row r="107" spans="2:6" ht="21" customHeight="1">
      <c r="B107" s="83">
        <v>71</v>
      </c>
      <c r="C107" s="4">
        <v>102.33323595505625</v>
      </c>
      <c r="D107" s="4">
        <v>128.43529213483168</v>
      </c>
      <c r="E107" s="4">
        <v>280.29077528089903</v>
      </c>
      <c r="F107" s="4">
        <v>72.677244943820284</v>
      </c>
    </row>
    <row r="108" spans="2:6" ht="21" customHeight="1">
      <c r="B108" s="83">
        <v>72</v>
      </c>
      <c r="C108" s="4">
        <v>103.44253932584277</v>
      </c>
      <c r="D108" s="4">
        <v>129.78838202247215</v>
      </c>
      <c r="E108" s="4">
        <v>283.14162921348327</v>
      </c>
      <c r="F108" s="4">
        <v>73.465074157303434</v>
      </c>
    </row>
    <row r="109" spans="2:6" ht="21" customHeight="1">
      <c r="B109" s="83">
        <v>73</v>
      </c>
      <c r="C109" s="4">
        <v>104.55184269662931</v>
      </c>
      <c r="D109" s="4">
        <v>131.14147191011261</v>
      </c>
      <c r="E109" s="4">
        <v>285.99248314606757</v>
      </c>
      <c r="F109" s="4">
        <v>74.252903370786584</v>
      </c>
    </row>
    <row r="110" spans="2:6" ht="21" customHeight="1">
      <c r="B110" s="83">
        <v>74</v>
      </c>
      <c r="C110" s="4">
        <v>105.66114606741583</v>
      </c>
      <c r="D110" s="4">
        <v>132.49456179775305</v>
      </c>
      <c r="E110" s="4">
        <v>288.84333707865181</v>
      </c>
      <c r="F110" s="4">
        <v>75.040732584269733</v>
      </c>
    </row>
    <row r="111" spans="2:6" ht="21" customHeight="1">
      <c r="B111" s="83">
        <v>75</v>
      </c>
      <c r="C111" s="4">
        <v>106.77044943820235</v>
      </c>
      <c r="D111" s="4">
        <v>133.84765168539352</v>
      </c>
      <c r="E111" s="4">
        <v>291.69419101123611</v>
      </c>
      <c r="F111" s="4">
        <v>75.828561797752883</v>
      </c>
    </row>
    <row r="112" spans="2:6" ht="21" customHeight="1">
      <c r="B112" s="83">
        <v>76</v>
      </c>
      <c r="C112" s="4">
        <v>107.87975280898887</v>
      </c>
      <c r="D112" s="4">
        <v>135.20074157303398</v>
      </c>
      <c r="E112" s="4">
        <v>294.54504494382036</v>
      </c>
      <c r="F112" s="4">
        <v>76.616391011236033</v>
      </c>
    </row>
    <row r="113" spans="2:6" ht="21" customHeight="1">
      <c r="B113" s="83">
        <v>77</v>
      </c>
      <c r="C113" s="4">
        <v>108.9890561797754</v>
      </c>
      <c r="D113" s="4">
        <v>136.55383146067442</v>
      </c>
      <c r="E113" s="4">
        <v>297.39589887640466</v>
      </c>
      <c r="F113" s="4">
        <v>77.404220224719182</v>
      </c>
    </row>
    <row r="114" spans="2:6" ht="21" customHeight="1">
      <c r="B114" s="83">
        <v>78</v>
      </c>
      <c r="C114" s="4">
        <v>110.09835955056192</v>
      </c>
      <c r="D114" s="4">
        <v>137.90692134831488</v>
      </c>
      <c r="E114" s="4">
        <v>300.24675280898884</v>
      </c>
      <c r="F114" s="4">
        <v>78.192049438202332</v>
      </c>
    </row>
    <row r="115" spans="2:6" ht="21" customHeight="1">
      <c r="B115" s="83">
        <v>79</v>
      </c>
      <c r="C115" s="4">
        <v>111.20766292134844</v>
      </c>
      <c r="D115" s="4">
        <v>139.26001123595535</v>
      </c>
      <c r="E115" s="4">
        <v>303.09760674157309</v>
      </c>
      <c r="F115" s="4">
        <v>78.979878651685482</v>
      </c>
    </row>
    <row r="116" spans="2:6" ht="21" customHeight="1">
      <c r="B116" s="83">
        <v>80</v>
      </c>
      <c r="C116" s="4">
        <v>112.31696629213496</v>
      </c>
      <c r="D116" s="4">
        <v>140.61310112359578</v>
      </c>
      <c r="E116" s="4">
        <v>305.94846067415733</v>
      </c>
      <c r="F116" s="4">
        <v>79.767707865168646</v>
      </c>
    </row>
    <row r="117" spans="2:6" ht="21" customHeight="1">
      <c r="B117" s="83">
        <v>81</v>
      </c>
      <c r="C117" s="4">
        <v>113.4262696629215</v>
      </c>
      <c r="D117" s="4">
        <v>141.96619101123625</v>
      </c>
      <c r="E117" s="4">
        <v>308.79931460674158</v>
      </c>
      <c r="F117" s="4">
        <v>80.555537078651795</v>
      </c>
    </row>
    <row r="118" spans="2:6" ht="21" customHeight="1">
      <c r="B118" s="83">
        <v>82</v>
      </c>
      <c r="C118" s="4">
        <v>114.53557303370802</v>
      </c>
      <c r="D118" s="4">
        <v>143.31928089887668</v>
      </c>
      <c r="E118" s="4">
        <v>311.65016853932582</v>
      </c>
      <c r="F118" s="4">
        <v>81.343366292134945</v>
      </c>
    </row>
    <row r="119" spans="2:6" ht="21" customHeight="1">
      <c r="B119" s="83">
        <v>83</v>
      </c>
      <c r="C119" s="4">
        <v>115.64487640449454</v>
      </c>
      <c r="D119" s="4">
        <v>144.67237078651715</v>
      </c>
      <c r="E119" s="4">
        <v>314.50102247191006</v>
      </c>
      <c r="F119" s="4">
        <v>82.131195505618095</v>
      </c>
    </row>
    <row r="120" spans="2:6" ht="21" customHeight="1">
      <c r="B120" s="83">
        <v>84</v>
      </c>
      <c r="C120" s="4">
        <v>116.75417977528106</v>
      </c>
      <c r="D120" s="4">
        <v>146.02546067415761</v>
      </c>
      <c r="E120" s="4">
        <v>317.35187640449431</v>
      </c>
      <c r="F120" s="4">
        <v>82.919024719101245</v>
      </c>
    </row>
    <row r="121" spans="2:6" ht="21" customHeight="1">
      <c r="B121" s="83">
        <v>85</v>
      </c>
      <c r="C121" s="4">
        <v>117.86348314606759</v>
      </c>
      <c r="D121" s="4">
        <v>147.37855056179805</v>
      </c>
      <c r="E121" s="4">
        <v>320.20273033707855</v>
      </c>
      <c r="F121" s="4">
        <v>83.706853932584394</v>
      </c>
    </row>
    <row r="122" spans="2:6" ht="21" customHeight="1">
      <c r="B122" s="83">
        <v>86</v>
      </c>
      <c r="C122" s="4">
        <v>118.97278651685411</v>
      </c>
      <c r="D122" s="4">
        <v>148.73164044943852</v>
      </c>
      <c r="E122" s="4">
        <v>323.05358426966279</v>
      </c>
      <c r="F122" s="4">
        <v>84.494683146067544</v>
      </c>
    </row>
    <row r="123" spans="2:6" ht="21" customHeight="1">
      <c r="B123" s="83">
        <v>87</v>
      </c>
      <c r="C123" s="4">
        <v>120.08208988764063</v>
      </c>
      <c r="D123" s="4">
        <v>150.08473033707898</v>
      </c>
      <c r="E123" s="4">
        <v>325.90443820224704</v>
      </c>
      <c r="F123" s="4">
        <v>85.282512359550694</v>
      </c>
    </row>
    <row r="124" spans="2:6" ht="21" customHeight="1">
      <c r="B124" s="83">
        <v>88</v>
      </c>
      <c r="C124" s="4">
        <v>121.19139325842715</v>
      </c>
      <c r="D124" s="4">
        <v>151.43782022471942</v>
      </c>
      <c r="E124" s="4">
        <v>328.75529213483128</v>
      </c>
      <c r="F124" s="4">
        <v>86.070341573033843</v>
      </c>
    </row>
    <row r="125" spans="2:6" ht="21" customHeight="1">
      <c r="B125" s="83">
        <v>89</v>
      </c>
      <c r="C125" s="4">
        <v>122.30069662921369</v>
      </c>
      <c r="D125" s="4">
        <v>152.79091011235988</v>
      </c>
      <c r="E125" s="4">
        <v>331.60614606741552</v>
      </c>
      <c r="F125" s="4">
        <v>86.858170786516993</v>
      </c>
    </row>
    <row r="126" spans="2:6" ht="21" customHeight="1">
      <c r="B126" s="83">
        <v>90</v>
      </c>
      <c r="C126" s="4">
        <v>123.41000000000021</v>
      </c>
      <c r="D126" s="4">
        <v>154.14400000000035</v>
      </c>
      <c r="E126" s="4">
        <v>334.45699999999971</v>
      </c>
      <c r="F126" s="4">
        <v>87.646000000000157</v>
      </c>
    </row>
    <row r="127" spans="2:6" ht="21" customHeight="1">
      <c r="B127" s="83">
        <v>91</v>
      </c>
      <c r="C127" s="4">
        <v>124.30752727272748</v>
      </c>
      <c r="D127" s="4">
        <v>155.33511272727307</v>
      </c>
      <c r="E127" s="4">
        <v>336.17646545454522</v>
      </c>
      <c r="F127" s="4">
        <v>88.283425454545608</v>
      </c>
    </row>
    <row r="128" spans="2:6" ht="21" customHeight="1">
      <c r="B128" s="83">
        <v>92</v>
      </c>
      <c r="C128" s="4">
        <v>125.20505454545477</v>
      </c>
      <c r="D128" s="4">
        <v>156.52622545454582</v>
      </c>
      <c r="E128" s="4">
        <v>337.89593090909068</v>
      </c>
      <c r="F128" s="4">
        <v>88.920850909091072</v>
      </c>
    </row>
    <row r="129" spans="2:6" ht="21" customHeight="1">
      <c r="B129" s="83">
        <v>93</v>
      </c>
      <c r="C129" s="4">
        <v>126.10258181818205</v>
      </c>
      <c r="D129" s="4">
        <v>157.71733818181855</v>
      </c>
      <c r="E129" s="4">
        <v>339.61539636363614</v>
      </c>
      <c r="F129" s="4">
        <v>89.558276363636537</v>
      </c>
    </row>
    <row r="130" spans="2:6" ht="21" customHeight="1">
      <c r="B130" s="83">
        <v>94</v>
      </c>
      <c r="C130" s="4">
        <v>127.00010909090933</v>
      </c>
      <c r="D130" s="4">
        <v>158.9084509090913</v>
      </c>
      <c r="E130" s="4">
        <v>341.33486181818159</v>
      </c>
      <c r="F130" s="4">
        <v>90.195701818181988</v>
      </c>
    </row>
    <row r="131" spans="2:6" ht="21" customHeight="1">
      <c r="B131" s="83">
        <v>95</v>
      </c>
      <c r="C131" s="4">
        <v>127.89763636363661</v>
      </c>
      <c r="D131" s="4">
        <v>160.09956363636402</v>
      </c>
      <c r="E131" s="4">
        <v>343.05432727272705</v>
      </c>
      <c r="F131" s="4">
        <v>90.833127272727452</v>
      </c>
    </row>
    <row r="132" spans="2:6" ht="21" customHeight="1">
      <c r="B132" s="83">
        <v>96</v>
      </c>
      <c r="C132" s="4">
        <v>128.7951636363639</v>
      </c>
      <c r="D132" s="4">
        <v>161.29067636363678</v>
      </c>
      <c r="E132" s="4">
        <v>344.77379272727251</v>
      </c>
      <c r="F132" s="4">
        <v>91.470552727272917</v>
      </c>
    </row>
    <row r="133" spans="2:6" ht="21" customHeight="1">
      <c r="B133" s="83">
        <v>97</v>
      </c>
      <c r="C133" s="4">
        <v>129.69269090909117</v>
      </c>
      <c r="D133" s="4">
        <v>162.4817890909095</v>
      </c>
      <c r="E133" s="4">
        <v>346.49325818181796</v>
      </c>
      <c r="F133" s="4">
        <v>92.107978181818368</v>
      </c>
    </row>
    <row r="134" spans="2:6" ht="21" customHeight="1">
      <c r="B134" s="83">
        <v>98</v>
      </c>
      <c r="C134" s="4">
        <v>130.59021818181844</v>
      </c>
      <c r="D134" s="4">
        <v>163.67290181818225</v>
      </c>
      <c r="E134" s="4">
        <v>348.21272363636342</v>
      </c>
      <c r="F134" s="4">
        <v>92.745403636363832</v>
      </c>
    </row>
    <row r="135" spans="2:6" ht="21" customHeight="1">
      <c r="B135" s="83">
        <v>99</v>
      </c>
      <c r="C135" s="4">
        <v>131.48774545454575</v>
      </c>
      <c r="D135" s="4">
        <v>164.86401454545498</v>
      </c>
      <c r="E135" s="4">
        <v>349.93218909090893</v>
      </c>
      <c r="F135" s="4">
        <v>93.382829090909297</v>
      </c>
    </row>
    <row r="136" spans="2:6" ht="21" customHeight="1">
      <c r="B136" s="83">
        <v>100</v>
      </c>
      <c r="C136" s="4">
        <v>132.38527272727302</v>
      </c>
      <c r="D136" s="4">
        <v>166.05512727272773</v>
      </c>
      <c r="E136" s="4">
        <v>351.65165454545439</v>
      </c>
      <c r="F136" s="4">
        <v>94.020254545454748</v>
      </c>
    </row>
    <row r="137" spans="2:6" ht="21" customHeight="1">
      <c r="B137" s="83">
        <v>101</v>
      </c>
      <c r="C137" s="4">
        <v>133.28280000000029</v>
      </c>
      <c r="D137" s="4">
        <v>167.24624000000045</v>
      </c>
      <c r="E137" s="4">
        <v>353.37111999999985</v>
      </c>
      <c r="F137" s="4">
        <v>94.657680000000212</v>
      </c>
    </row>
    <row r="138" spans="2:6" ht="21" customHeight="1">
      <c r="B138" s="83">
        <v>102</v>
      </c>
      <c r="C138" s="4">
        <v>134.18032727272757</v>
      </c>
      <c r="D138" s="4">
        <v>168.43735272727321</v>
      </c>
      <c r="E138" s="4">
        <v>355.09058545454531</v>
      </c>
      <c r="F138" s="4">
        <v>95.295105454545677</v>
      </c>
    </row>
    <row r="139" spans="2:6" ht="21" customHeight="1">
      <c r="B139" s="83">
        <v>103</v>
      </c>
      <c r="C139" s="4">
        <v>135.07785454545487</v>
      </c>
      <c r="D139" s="4">
        <v>169.62846545454593</v>
      </c>
      <c r="E139" s="4">
        <v>356.81005090909076</v>
      </c>
      <c r="F139" s="4">
        <v>95.932530909091128</v>
      </c>
    </row>
    <row r="140" spans="2:6" ht="21" customHeight="1">
      <c r="B140" s="83">
        <v>104</v>
      </c>
      <c r="C140" s="4">
        <v>135.97538181818214</v>
      </c>
      <c r="D140" s="4">
        <v>170.81957818181868</v>
      </c>
      <c r="E140" s="4">
        <v>358.52951636363622</v>
      </c>
      <c r="F140" s="4">
        <v>96.569956363636592</v>
      </c>
    </row>
    <row r="141" spans="2:6" ht="21" customHeight="1">
      <c r="B141" s="83">
        <v>105</v>
      </c>
      <c r="C141" s="4">
        <v>136.87290909090942</v>
      </c>
      <c r="D141" s="4">
        <v>172.01069090909144</v>
      </c>
      <c r="E141" s="4">
        <v>360.24898181818168</v>
      </c>
      <c r="F141" s="4">
        <v>97.207381818182057</v>
      </c>
    </row>
    <row r="142" spans="2:6" ht="21" customHeight="1">
      <c r="B142" s="83">
        <v>106</v>
      </c>
      <c r="C142" s="4">
        <v>137.77043636363669</v>
      </c>
      <c r="D142" s="4">
        <v>173.20180363636416</v>
      </c>
      <c r="E142" s="4">
        <v>361.96844727272713</v>
      </c>
      <c r="F142" s="4">
        <v>97.844807272727508</v>
      </c>
    </row>
    <row r="143" spans="2:6" ht="21" customHeight="1">
      <c r="B143" s="83">
        <v>107</v>
      </c>
      <c r="C143" s="4">
        <v>138.66796363636399</v>
      </c>
      <c r="D143" s="4">
        <v>174.39291636363691</v>
      </c>
      <c r="E143" s="4">
        <v>363.68791272727265</v>
      </c>
      <c r="F143" s="4">
        <v>98.482232727272972</v>
      </c>
    </row>
    <row r="144" spans="2:6" ht="21" customHeight="1">
      <c r="B144" s="83">
        <v>108</v>
      </c>
      <c r="C144" s="4">
        <v>139.56549090909127</v>
      </c>
      <c r="D144" s="4">
        <v>175.58402909090964</v>
      </c>
      <c r="E144" s="4">
        <v>365.4073781818181</v>
      </c>
      <c r="F144" s="4">
        <v>99.119658181818437</v>
      </c>
    </row>
    <row r="145" spans="2:6" ht="21" customHeight="1">
      <c r="B145" s="83">
        <v>109</v>
      </c>
      <c r="C145" s="4">
        <v>140.46301818181854</v>
      </c>
      <c r="D145" s="4">
        <v>176.77514181818239</v>
      </c>
      <c r="E145" s="4">
        <v>367.12684363636356</v>
      </c>
      <c r="F145" s="4">
        <v>99.757083636363902</v>
      </c>
    </row>
    <row r="146" spans="2:6" ht="21" customHeight="1">
      <c r="B146" s="83">
        <v>110</v>
      </c>
      <c r="C146" s="4">
        <v>141.36054545454581</v>
      </c>
      <c r="D146" s="4">
        <v>177.96625454545512</v>
      </c>
      <c r="E146" s="4">
        <v>368.84630909090902</v>
      </c>
      <c r="F146" s="4">
        <v>100.39450909090935</v>
      </c>
    </row>
    <row r="147" spans="2:6" ht="21" customHeight="1">
      <c r="B147" s="83">
        <v>111</v>
      </c>
      <c r="C147" s="4">
        <v>142.25807272727309</v>
      </c>
      <c r="D147" s="4">
        <v>179.15736727272787</v>
      </c>
      <c r="E147" s="4">
        <v>370.56577454545447</v>
      </c>
      <c r="F147" s="4">
        <v>101.03193454545482</v>
      </c>
    </row>
    <row r="148" spans="2:6" ht="21" customHeight="1">
      <c r="B148" s="83">
        <v>112</v>
      </c>
      <c r="C148" s="4">
        <v>143.15560000000039</v>
      </c>
      <c r="D148" s="4">
        <v>180.34848000000059</v>
      </c>
      <c r="E148" s="4">
        <v>372.28523999999993</v>
      </c>
      <c r="F148" s="4">
        <v>101.66936000000028</v>
      </c>
    </row>
    <row r="149" spans="2:6" ht="21" customHeight="1">
      <c r="B149" s="83">
        <v>113</v>
      </c>
      <c r="C149" s="4">
        <v>144.05312727272766</v>
      </c>
      <c r="D149" s="4">
        <v>181.53959272727334</v>
      </c>
      <c r="E149" s="4">
        <v>374.00470545454539</v>
      </c>
      <c r="F149" s="4">
        <v>102.30678545454573</v>
      </c>
    </row>
    <row r="150" spans="2:6" ht="21" customHeight="1">
      <c r="B150" s="83">
        <v>114</v>
      </c>
      <c r="C150" s="4">
        <v>144.95065454545494</v>
      </c>
      <c r="D150" s="4">
        <v>182.73070545454607</v>
      </c>
      <c r="E150" s="4">
        <v>375.7241709090909</v>
      </c>
      <c r="F150" s="4">
        <v>102.9442109090912</v>
      </c>
    </row>
    <row r="151" spans="2:6" ht="21" customHeight="1">
      <c r="B151" s="83">
        <v>115</v>
      </c>
      <c r="C151" s="4">
        <v>145.84818181818221</v>
      </c>
      <c r="D151" s="4">
        <v>183.92181818181882</v>
      </c>
      <c r="E151" s="4">
        <v>377.44363636363636</v>
      </c>
      <c r="F151" s="4">
        <v>103.58163636363666</v>
      </c>
    </row>
    <row r="152" spans="2:6" ht="21" customHeight="1">
      <c r="B152" s="83">
        <v>116</v>
      </c>
      <c r="C152" s="4">
        <v>146.74570909090951</v>
      </c>
      <c r="D152" s="4">
        <v>185.11293090909155</v>
      </c>
      <c r="E152" s="4">
        <v>379.16310181818181</v>
      </c>
      <c r="F152" s="4">
        <v>104.21906181818211</v>
      </c>
    </row>
    <row r="153" spans="2:6" ht="21" customHeight="1">
      <c r="B153" s="83">
        <v>117</v>
      </c>
      <c r="C153" s="4">
        <v>147.64323636363679</v>
      </c>
      <c r="D153" s="4">
        <v>186.3040436363643</v>
      </c>
      <c r="E153" s="4">
        <v>380.88256727272727</v>
      </c>
      <c r="F153" s="4">
        <v>104.85648727272758</v>
      </c>
    </row>
    <row r="154" spans="2:6" ht="21" customHeight="1">
      <c r="B154" s="83">
        <v>118</v>
      </c>
      <c r="C154" s="4">
        <v>148.54076363636406</v>
      </c>
      <c r="D154" s="4">
        <v>187.49515636363702</v>
      </c>
      <c r="E154" s="4">
        <v>382.60203272727273</v>
      </c>
      <c r="F154" s="4">
        <v>105.49391272727304</v>
      </c>
    </row>
    <row r="155" spans="2:6" ht="21" customHeight="1">
      <c r="B155" s="83">
        <v>119</v>
      </c>
      <c r="C155" s="4">
        <v>149.43829090909134</v>
      </c>
      <c r="D155" s="4">
        <v>188.68626909090978</v>
      </c>
      <c r="E155" s="4">
        <v>384.32149818181819</v>
      </c>
      <c r="F155" s="4">
        <v>106.13133818181849</v>
      </c>
    </row>
    <row r="156" spans="2:6" ht="21" customHeight="1">
      <c r="B156" s="83">
        <v>120</v>
      </c>
      <c r="C156" s="4">
        <v>150.33581818181864</v>
      </c>
      <c r="D156" s="4">
        <v>189.8773818181825</v>
      </c>
      <c r="E156" s="4">
        <v>386.04096363636364</v>
      </c>
      <c r="F156" s="4">
        <v>106.76876363636396</v>
      </c>
    </row>
    <row r="157" spans="2:6" ht="21" customHeight="1">
      <c r="B157" s="83">
        <v>121</v>
      </c>
      <c r="C157" s="4">
        <v>151.23334545454591</v>
      </c>
      <c r="D157" s="4">
        <v>191.06849454545525</v>
      </c>
      <c r="E157" s="4">
        <v>387.7604290909091</v>
      </c>
      <c r="F157" s="4">
        <v>107.40618909090942</v>
      </c>
    </row>
    <row r="158" spans="2:6" ht="21" customHeight="1">
      <c r="B158" s="83">
        <v>122</v>
      </c>
      <c r="C158" s="4">
        <v>152.13087272727319</v>
      </c>
      <c r="D158" s="4">
        <v>192.259607272728</v>
      </c>
      <c r="E158" s="4">
        <v>389.47989454545461</v>
      </c>
      <c r="F158" s="4">
        <v>108.04361454545487</v>
      </c>
    </row>
    <row r="159" spans="2:6" ht="21" customHeight="1">
      <c r="B159" s="83">
        <v>123</v>
      </c>
      <c r="C159" s="4">
        <v>153.02840000000046</v>
      </c>
      <c r="D159" s="4">
        <v>193.45072000000073</v>
      </c>
      <c r="E159" s="4">
        <v>391.19936000000007</v>
      </c>
      <c r="F159" s="4">
        <v>108.68104000000034</v>
      </c>
    </row>
    <row r="160" spans="2:6" ht="21" customHeight="1">
      <c r="B160" s="83">
        <v>124</v>
      </c>
      <c r="C160" s="4">
        <v>153.92592727272776</v>
      </c>
      <c r="D160" s="4">
        <v>194.64183272727348</v>
      </c>
      <c r="E160" s="4">
        <v>392.91882545454553</v>
      </c>
      <c r="F160" s="4">
        <v>109.3184654545458</v>
      </c>
    </row>
    <row r="161" spans="2:6" ht="21" customHeight="1">
      <c r="B161" s="83">
        <v>125</v>
      </c>
      <c r="C161" s="4">
        <v>154.82345454545504</v>
      </c>
      <c r="D161" s="4">
        <v>195.83294545454621</v>
      </c>
      <c r="E161" s="4">
        <v>394.63829090909098</v>
      </c>
      <c r="F161" s="4">
        <v>109.95589090909125</v>
      </c>
    </row>
    <row r="162" spans="2:6" ht="21" customHeight="1">
      <c r="B162" s="83">
        <v>126</v>
      </c>
      <c r="C162" s="4">
        <v>155.72098181818231</v>
      </c>
      <c r="D162" s="4">
        <v>197.02405818181896</v>
      </c>
      <c r="E162" s="4">
        <v>396.35775636363644</v>
      </c>
      <c r="F162" s="4">
        <v>110.59331636363672</v>
      </c>
    </row>
    <row r="163" spans="2:6" ht="21" customHeight="1">
      <c r="B163" s="83">
        <v>127</v>
      </c>
      <c r="C163" s="4">
        <v>156.61850909090958</v>
      </c>
      <c r="D163" s="4">
        <v>198.21517090909168</v>
      </c>
      <c r="E163" s="4">
        <v>398.0772218181819</v>
      </c>
      <c r="F163" s="4">
        <v>111.23074181818218</v>
      </c>
    </row>
    <row r="164" spans="2:6" ht="21" customHeight="1">
      <c r="B164" s="83">
        <v>128</v>
      </c>
      <c r="C164" s="4">
        <v>157.51603636363689</v>
      </c>
      <c r="D164" s="4">
        <v>199.40628363636444</v>
      </c>
      <c r="E164" s="4">
        <v>399.79668727272735</v>
      </c>
      <c r="F164" s="4">
        <v>111.86816727272765</v>
      </c>
    </row>
    <row r="165" spans="2:6" ht="21" customHeight="1">
      <c r="B165" s="83">
        <v>129</v>
      </c>
      <c r="C165" s="4">
        <v>158.41356363636413</v>
      </c>
      <c r="D165" s="4">
        <v>200.59739636363716</v>
      </c>
      <c r="E165" s="4">
        <v>401.51615272727281</v>
      </c>
      <c r="F165" s="4">
        <v>112.50559272727308</v>
      </c>
    </row>
    <row r="166" spans="2:6" ht="21" customHeight="1">
      <c r="B166" s="83">
        <v>130</v>
      </c>
      <c r="C166" s="4">
        <v>159.3110909090914</v>
      </c>
      <c r="D166" s="4">
        <v>201.78850909090991</v>
      </c>
      <c r="E166" s="4">
        <v>403.23561818181832</v>
      </c>
      <c r="F166" s="4">
        <v>113.14301818181853</v>
      </c>
    </row>
    <row r="167" spans="2:6" ht="21" customHeight="1">
      <c r="B167" s="83">
        <v>131</v>
      </c>
      <c r="C167" s="4">
        <v>160.20861818181865</v>
      </c>
      <c r="D167" s="4">
        <v>202.97962181818264</v>
      </c>
      <c r="E167" s="4">
        <v>404.95508363636378</v>
      </c>
      <c r="F167" s="4">
        <v>113.78044363636398</v>
      </c>
    </row>
    <row r="168" spans="2:6" ht="21" customHeight="1">
      <c r="B168" s="83">
        <v>132</v>
      </c>
      <c r="C168" s="4">
        <v>161.10614545454592</v>
      </c>
      <c r="D168" s="4">
        <v>204.17073454545539</v>
      </c>
      <c r="E168" s="4">
        <v>406.67454909090924</v>
      </c>
      <c r="F168" s="4">
        <v>114.41786909090943</v>
      </c>
    </row>
    <row r="169" spans="2:6" ht="21" customHeight="1">
      <c r="B169" s="83">
        <v>133</v>
      </c>
      <c r="C169" s="4">
        <v>162.0036727272732</v>
      </c>
      <c r="D169" s="4">
        <v>205.36184727272811</v>
      </c>
      <c r="E169" s="4">
        <v>408.3940145454547</v>
      </c>
      <c r="F169" s="4">
        <v>115.05529454545488</v>
      </c>
    </row>
    <row r="170" spans="2:6" ht="21" customHeight="1">
      <c r="B170" s="83">
        <v>134</v>
      </c>
      <c r="C170" s="4">
        <v>162.90120000000044</v>
      </c>
      <c r="D170" s="4">
        <v>206.55296000000087</v>
      </c>
      <c r="E170" s="4">
        <v>410.11348000000015</v>
      </c>
      <c r="F170" s="4">
        <v>115.69272000000032</v>
      </c>
    </row>
    <row r="171" spans="2:6" ht="21" customHeight="1">
      <c r="B171" s="83">
        <v>135</v>
      </c>
      <c r="C171" s="4">
        <v>163.79872727272772</v>
      </c>
      <c r="D171" s="4">
        <v>207.74407272727359</v>
      </c>
      <c r="E171" s="4">
        <v>411.83294545454561</v>
      </c>
      <c r="F171" s="4">
        <v>116.33014545454577</v>
      </c>
    </row>
    <row r="172" spans="2:6" ht="21" customHeight="1">
      <c r="B172" s="83">
        <v>136</v>
      </c>
      <c r="C172" s="4">
        <v>164.69625454545499</v>
      </c>
      <c r="D172" s="4">
        <v>208.93518545454634</v>
      </c>
      <c r="E172" s="4">
        <v>413.55241090909107</v>
      </c>
      <c r="F172" s="4">
        <v>116.96757090909122</v>
      </c>
    </row>
    <row r="173" spans="2:6" ht="21" customHeight="1">
      <c r="B173" s="83">
        <v>137</v>
      </c>
      <c r="C173" s="4">
        <v>165.59378181818224</v>
      </c>
      <c r="D173" s="4">
        <v>210.12629818181907</v>
      </c>
      <c r="E173" s="4">
        <v>415.27187636363652</v>
      </c>
      <c r="F173" s="4">
        <v>117.60499636363667</v>
      </c>
    </row>
    <row r="174" spans="2:6" ht="21" customHeight="1">
      <c r="B174" s="83">
        <v>138</v>
      </c>
      <c r="C174" s="4">
        <v>166.49130909090951</v>
      </c>
      <c r="D174" s="4">
        <v>211.31741090909182</v>
      </c>
      <c r="E174" s="4">
        <v>416.99134181818204</v>
      </c>
      <c r="F174" s="4">
        <v>118.24242181818212</v>
      </c>
    </row>
    <row r="175" spans="2:6" ht="21" customHeight="1">
      <c r="B175" s="83">
        <v>139</v>
      </c>
      <c r="C175" s="4">
        <v>167.38883636363676</v>
      </c>
      <c r="D175" s="4">
        <v>212.50852363636457</v>
      </c>
      <c r="E175" s="4">
        <v>418.71080727272749</v>
      </c>
      <c r="F175" s="4">
        <v>118.87984727272756</v>
      </c>
    </row>
    <row r="176" spans="2:6" ht="21" customHeight="1">
      <c r="B176" s="83">
        <v>140</v>
      </c>
      <c r="C176" s="4">
        <v>168.28636363636403</v>
      </c>
      <c r="D176" s="4">
        <v>213.6996363636373</v>
      </c>
      <c r="E176" s="4">
        <v>420.43027272727295</v>
      </c>
      <c r="F176" s="4">
        <v>119.51727272727301</v>
      </c>
    </row>
    <row r="177" spans="2:6" ht="21" customHeight="1">
      <c r="B177" s="83">
        <v>141</v>
      </c>
      <c r="C177" s="4">
        <v>169.1838909090913</v>
      </c>
      <c r="D177" s="4">
        <v>214.89074909091005</v>
      </c>
      <c r="E177" s="4">
        <v>422.14973818181841</v>
      </c>
      <c r="F177" s="4">
        <v>120.15469818181846</v>
      </c>
    </row>
    <row r="178" spans="2:6" ht="21" customHeight="1">
      <c r="B178" s="83">
        <v>142</v>
      </c>
      <c r="C178" s="4">
        <v>170.08141818181855</v>
      </c>
      <c r="D178" s="4">
        <v>216.08186181818277</v>
      </c>
      <c r="E178" s="4">
        <v>423.86920363636386</v>
      </c>
      <c r="F178" s="4">
        <v>120.79212363636391</v>
      </c>
    </row>
    <row r="179" spans="2:6" ht="21" customHeight="1">
      <c r="B179" s="83">
        <v>143</v>
      </c>
      <c r="C179" s="4">
        <v>170.97894545454582</v>
      </c>
      <c r="D179" s="4">
        <v>217.27297454545553</v>
      </c>
      <c r="E179" s="4">
        <v>425.58866909090932</v>
      </c>
      <c r="F179" s="4">
        <v>121.42954909090936</v>
      </c>
    </row>
    <row r="180" spans="2:6" ht="21" customHeight="1">
      <c r="B180" s="83">
        <v>144</v>
      </c>
      <c r="C180" s="4">
        <v>171.8764727272731</v>
      </c>
      <c r="D180" s="4">
        <v>218.46408727272825</v>
      </c>
      <c r="E180" s="4">
        <v>427.30813454545478</v>
      </c>
      <c r="F180" s="4">
        <v>122.0669745454548</v>
      </c>
    </row>
    <row r="181" spans="2:6" ht="21" customHeight="1">
      <c r="B181" s="83">
        <v>145</v>
      </c>
      <c r="C181" s="4">
        <v>172.77400000000034</v>
      </c>
      <c r="D181" s="4">
        <v>219.655200000001</v>
      </c>
      <c r="E181" s="4">
        <v>429.02760000000023</v>
      </c>
      <c r="F181" s="4">
        <v>122.70440000000025</v>
      </c>
    </row>
    <row r="182" spans="2:6" ht="21" customHeight="1">
      <c r="B182" s="83">
        <v>146</v>
      </c>
      <c r="C182" s="4">
        <v>173.67152727272762</v>
      </c>
      <c r="D182" s="4">
        <v>220.84631272727373</v>
      </c>
      <c r="E182" s="4">
        <v>430.74706545454575</v>
      </c>
      <c r="F182" s="4">
        <v>123.3418254545457</v>
      </c>
    </row>
    <row r="183" spans="2:6" ht="21" customHeight="1">
      <c r="B183" s="83">
        <v>147</v>
      </c>
      <c r="C183" s="4">
        <v>174.56905454545486</v>
      </c>
      <c r="D183" s="4">
        <v>222.03742545454648</v>
      </c>
      <c r="E183" s="4">
        <v>432.4665309090912</v>
      </c>
      <c r="F183" s="4">
        <v>123.97925090909115</v>
      </c>
    </row>
    <row r="184" spans="2:6" ht="21" customHeight="1">
      <c r="B184" s="83">
        <v>148</v>
      </c>
      <c r="C184" s="4">
        <v>175.46658181818214</v>
      </c>
      <c r="D184" s="4">
        <v>223.2285381818192</v>
      </c>
      <c r="E184" s="4">
        <v>434.18599636363666</v>
      </c>
      <c r="F184" s="4">
        <v>124.6166763636366</v>
      </c>
    </row>
    <row r="185" spans="2:6" ht="21" customHeight="1">
      <c r="B185" s="83">
        <v>149</v>
      </c>
      <c r="C185" s="4">
        <v>176.36410909090941</v>
      </c>
      <c r="D185" s="4">
        <v>224.41965090909196</v>
      </c>
      <c r="E185" s="4">
        <v>435.90546181818212</v>
      </c>
      <c r="F185" s="4">
        <v>125.25410181818204</v>
      </c>
    </row>
    <row r="186" spans="2:6" ht="21" customHeight="1">
      <c r="B186" s="83">
        <v>150</v>
      </c>
      <c r="C186" s="4">
        <v>177.26163636363665</v>
      </c>
      <c r="D186" s="4">
        <v>225.61076363636468</v>
      </c>
      <c r="E186" s="4">
        <v>437.62492727272758</v>
      </c>
      <c r="F186" s="4">
        <v>125.89152727272749</v>
      </c>
    </row>
    <row r="187" spans="2:6" ht="21" customHeight="1">
      <c r="B187" s="83">
        <v>151</v>
      </c>
      <c r="C187" s="4">
        <v>178.15916363636393</v>
      </c>
      <c r="D187" s="4">
        <v>226.80187636363743</v>
      </c>
      <c r="E187" s="4">
        <v>439.34439272727303</v>
      </c>
      <c r="F187" s="4">
        <v>126.52895272727294</v>
      </c>
    </row>
    <row r="188" spans="2:6" ht="21" customHeight="1">
      <c r="B188" s="83">
        <v>152</v>
      </c>
      <c r="C188" s="4">
        <v>179.0566909090912</v>
      </c>
      <c r="D188" s="4">
        <v>227.99298909091016</v>
      </c>
      <c r="E188" s="4">
        <v>441.06385818181849</v>
      </c>
      <c r="F188" s="4">
        <v>127.16637818181839</v>
      </c>
    </row>
    <row r="189" spans="2:6" ht="21" customHeight="1">
      <c r="B189" s="83">
        <v>153</v>
      </c>
      <c r="C189" s="4">
        <v>179.95421818181845</v>
      </c>
      <c r="D189" s="4">
        <v>229.18410181818291</v>
      </c>
      <c r="E189" s="4">
        <v>442.78332363636395</v>
      </c>
      <c r="F189" s="4">
        <v>127.80380363636384</v>
      </c>
    </row>
    <row r="190" spans="2:6" ht="21" customHeight="1">
      <c r="B190" s="83">
        <v>154</v>
      </c>
      <c r="C190" s="4">
        <v>180.85174545454572</v>
      </c>
      <c r="D190" s="4">
        <v>230.37521454545563</v>
      </c>
      <c r="E190" s="4">
        <v>444.50278909090946</v>
      </c>
      <c r="F190" s="4">
        <v>128.44122909090927</v>
      </c>
    </row>
    <row r="191" spans="2:6" ht="21" customHeight="1">
      <c r="B191" s="83">
        <v>155</v>
      </c>
      <c r="C191" s="4">
        <v>181.74927272727297</v>
      </c>
      <c r="D191" s="4">
        <v>231.56632727272839</v>
      </c>
      <c r="E191" s="4">
        <v>446.22225454545492</v>
      </c>
      <c r="F191" s="4">
        <v>129.07865454545473</v>
      </c>
    </row>
    <row r="192" spans="2:6" ht="21" customHeight="1">
      <c r="B192" s="83">
        <v>156</v>
      </c>
      <c r="C192" s="4">
        <v>182.64680000000024</v>
      </c>
      <c r="D192" s="4">
        <v>232.75744000000114</v>
      </c>
      <c r="E192" s="4">
        <v>447.94172000000037</v>
      </c>
      <c r="F192" s="4">
        <v>129.71608000000018</v>
      </c>
    </row>
    <row r="193" spans="2:6" ht="21" customHeight="1">
      <c r="B193" s="83">
        <v>157</v>
      </c>
      <c r="C193" s="4">
        <v>183.54432727272751</v>
      </c>
      <c r="D193" s="4">
        <v>233.94855272727386</v>
      </c>
      <c r="E193" s="4">
        <v>449.66118545454583</v>
      </c>
      <c r="F193" s="4">
        <v>130.35350545454563</v>
      </c>
    </row>
    <row r="194" spans="2:6" ht="21" customHeight="1">
      <c r="B194" s="83">
        <v>158</v>
      </c>
      <c r="C194" s="4">
        <v>184.44185454545476</v>
      </c>
      <c r="D194" s="4">
        <v>235.13966545454662</v>
      </c>
      <c r="E194" s="4">
        <v>451.38065090909129</v>
      </c>
      <c r="F194" s="4">
        <v>130.99093090909108</v>
      </c>
    </row>
    <row r="195" spans="2:6" ht="21" customHeight="1">
      <c r="B195" s="83">
        <v>159</v>
      </c>
      <c r="C195" s="4">
        <v>185.33938181818203</v>
      </c>
      <c r="D195" s="4">
        <v>236.33077818181934</v>
      </c>
      <c r="E195" s="4">
        <v>453.10011636363674</v>
      </c>
      <c r="F195" s="4">
        <v>131.62835636363653</v>
      </c>
    </row>
    <row r="196" spans="2:6" ht="21" customHeight="1">
      <c r="B196" s="83">
        <v>160</v>
      </c>
      <c r="C196" s="4">
        <v>186.23690909090931</v>
      </c>
      <c r="D196" s="4">
        <v>237.52189090909209</v>
      </c>
      <c r="E196" s="4">
        <v>454.8195818181822</v>
      </c>
      <c r="F196" s="4">
        <v>132.26578181818198</v>
      </c>
    </row>
    <row r="197" spans="2:6" ht="21" customHeight="1">
      <c r="B197" s="83">
        <v>161</v>
      </c>
      <c r="C197" s="4">
        <v>187.13443636363655</v>
      </c>
      <c r="D197" s="4">
        <v>238.71300363636482</v>
      </c>
      <c r="E197" s="4">
        <v>456.53904727272766</v>
      </c>
      <c r="F197" s="4">
        <v>132.90320727272743</v>
      </c>
    </row>
    <row r="198" spans="2:6" ht="21" customHeight="1">
      <c r="B198" s="83">
        <v>162</v>
      </c>
      <c r="C198" s="4">
        <v>188.03196363636383</v>
      </c>
      <c r="D198" s="4">
        <v>239.90411636363757</v>
      </c>
      <c r="E198" s="4">
        <v>458.25851272727317</v>
      </c>
      <c r="F198" s="4">
        <v>133.54063272727285</v>
      </c>
    </row>
    <row r="199" spans="2:6" ht="21" customHeight="1">
      <c r="B199" s="83">
        <v>163</v>
      </c>
      <c r="C199" s="4">
        <v>188.92949090909107</v>
      </c>
      <c r="D199" s="4">
        <v>241.09522909091029</v>
      </c>
      <c r="E199" s="4">
        <v>459.97797818181863</v>
      </c>
      <c r="F199" s="4">
        <v>134.1780581818183</v>
      </c>
    </row>
    <row r="200" spans="2:6" ht="21" customHeight="1">
      <c r="B200" s="83">
        <v>164</v>
      </c>
      <c r="C200" s="4">
        <v>189.82701818181835</v>
      </c>
      <c r="D200" s="4">
        <v>242.28634181818305</v>
      </c>
      <c r="E200" s="4">
        <v>461.69744363636408</v>
      </c>
      <c r="F200" s="4">
        <v>134.81548363636375</v>
      </c>
    </row>
    <row r="201" spans="2:6" ht="21" customHeight="1">
      <c r="B201" s="83">
        <v>165</v>
      </c>
      <c r="C201" s="4">
        <v>190.72454545454562</v>
      </c>
      <c r="D201" s="4">
        <v>243.47745454545577</v>
      </c>
      <c r="E201" s="4">
        <v>463.41690909090954</v>
      </c>
      <c r="F201" s="4">
        <v>135.4529090909092</v>
      </c>
    </row>
    <row r="202" spans="2:6" ht="21" customHeight="1">
      <c r="B202" s="83">
        <v>166</v>
      </c>
      <c r="C202" s="4">
        <v>191.62207272727287</v>
      </c>
      <c r="D202" s="4">
        <v>244.66856727272852</v>
      </c>
      <c r="E202" s="4">
        <v>465.136374545455</v>
      </c>
      <c r="F202" s="4">
        <v>136.09033454545465</v>
      </c>
    </row>
    <row r="203" spans="2:6" ht="21" customHeight="1">
      <c r="B203" s="83">
        <v>167</v>
      </c>
      <c r="C203" s="4">
        <v>192.51960000000014</v>
      </c>
      <c r="D203" s="4">
        <v>245.85968000000125</v>
      </c>
      <c r="E203" s="4">
        <v>466.85584000000046</v>
      </c>
      <c r="F203" s="4">
        <v>136.7277600000001</v>
      </c>
    </row>
    <row r="204" spans="2:6" ht="21" customHeight="1">
      <c r="B204" s="83">
        <v>168</v>
      </c>
      <c r="C204" s="4">
        <v>193.41712727272741</v>
      </c>
      <c r="D204" s="4">
        <v>247.050792727274</v>
      </c>
      <c r="E204" s="4">
        <v>468.57530545454591</v>
      </c>
      <c r="F204" s="4">
        <v>137.36518545454555</v>
      </c>
    </row>
    <row r="205" spans="2:6" ht="21" customHeight="1">
      <c r="B205" s="83">
        <v>169</v>
      </c>
      <c r="C205" s="4">
        <v>194.31465454545466</v>
      </c>
      <c r="D205" s="4">
        <v>248.24190545454672</v>
      </c>
      <c r="E205" s="4">
        <v>470.29477090909137</v>
      </c>
      <c r="F205" s="4">
        <v>138.002610909091</v>
      </c>
    </row>
    <row r="206" spans="2:6" ht="21" customHeight="1">
      <c r="B206" s="83">
        <v>170</v>
      </c>
      <c r="C206" s="4">
        <v>195.21218181818193</v>
      </c>
      <c r="D206" s="4">
        <v>249.43301818181948</v>
      </c>
      <c r="E206" s="4">
        <v>472.01423636363688</v>
      </c>
      <c r="F206" s="4">
        <v>138.64003636363645</v>
      </c>
    </row>
    <row r="207" spans="2:6" ht="21" customHeight="1">
      <c r="B207" s="83">
        <v>171</v>
      </c>
      <c r="C207" s="4">
        <v>196.10970909090918</v>
      </c>
      <c r="D207" s="4">
        <v>250.6241309090922</v>
      </c>
      <c r="E207" s="4">
        <v>473.73370181818234</v>
      </c>
      <c r="F207" s="4">
        <v>139.27746181818191</v>
      </c>
    </row>
    <row r="208" spans="2:6" ht="21" customHeight="1">
      <c r="B208" s="83">
        <v>172</v>
      </c>
      <c r="C208" s="4">
        <v>197.00723636363645</v>
      </c>
      <c r="D208" s="4">
        <v>251.81524363636495</v>
      </c>
      <c r="E208" s="4">
        <v>475.4531672727278</v>
      </c>
      <c r="F208" s="4">
        <v>139.91488727272733</v>
      </c>
    </row>
    <row r="209" spans="2:6" ht="21" customHeight="1">
      <c r="B209" s="83">
        <v>173</v>
      </c>
      <c r="C209" s="4">
        <v>197.90476363636373</v>
      </c>
      <c r="D209" s="4">
        <v>253.00635636363771</v>
      </c>
      <c r="E209" s="4">
        <v>477.17263272727325</v>
      </c>
      <c r="F209" s="4">
        <v>140.55231272727278</v>
      </c>
    </row>
    <row r="210" spans="2:6" ht="21" customHeight="1">
      <c r="B210" s="83">
        <v>174</v>
      </c>
      <c r="C210" s="4">
        <v>198.80229090909097</v>
      </c>
      <c r="D210" s="4">
        <v>254.19746909091043</v>
      </c>
      <c r="E210" s="4">
        <v>478.89209818181871</v>
      </c>
      <c r="F210" s="4">
        <v>141.18973818181823</v>
      </c>
    </row>
    <row r="211" spans="2:6" ht="21" customHeight="1">
      <c r="B211" s="83">
        <v>175</v>
      </c>
      <c r="C211" s="4">
        <v>199.69981818181824</v>
      </c>
      <c r="D211" s="4">
        <v>255.38858181818318</v>
      </c>
      <c r="E211" s="4">
        <v>480.61156363636417</v>
      </c>
      <c r="F211" s="4">
        <v>141.82716363636368</v>
      </c>
    </row>
    <row r="212" spans="2:6" ht="21" customHeight="1">
      <c r="B212" s="83">
        <v>176</v>
      </c>
      <c r="C212" s="4">
        <v>200.59734545454552</v>
      </c>
      <c r="D212" s="4">
        <v>256.57969454545594</v>
      </c>
      <c r="E212" s="4">
        <v>482.33102909090962</v>
      </c>
      <c r="F212" s="4">
        <v>142.46458909090913</v>
      </c>
    </row>
    <row r="213" spans="2:6" ht="21" customHeight="1">
      <c r="B213" s="83">
        <v>177</v>
      </c>
      <c r="C213" s="4">
        <v>201.49487272727276</v>
      </c>
      <c r="D213" s="4">
        <v>257.77080727272863</v>
      </c>
      <c r="E213" s="4">
        <v>484.05049454545514</v>
      </c>
      <c r="F213" s="4">
        <v>143.10201454545458</v>
      </c>
    </row>
    <row r="214" spans="2:6" ht="21" customHeight="1">
      <c r="B214" s="83">
        <v>178</v>
      </c>
      <c r="C214" s="4">
        <v>202.39240000000004</v>
      </c>
      <c r="D214" s="4">
        <v>258.96192000000138</v>
      </c>
      <c r="E214" s="4">
        <v>485.76996000000059</v>
      </c>
      <c r="F214" s="4">
        <v>143.73944000000003</v>
      </c>
    </row>
    <row r="215" spans="2:6" ht="21" customHeight="1">
      <c r="B215" s="83">
        <v>179</v>
      </c>
      <c r="C215" s="4">
        <v>203.28992727272728</v>
      </c>
      <c r="D215" s="4">
        <v>260.15303272727414</v>
      </c>
      <c r="E215" s="4">
        <v>487.48942545454605</v>
      </c>
      <c r="F215" s="4">
        <v>144.37686545454548</v>
      </c>
    </row>
    <row r="216" spans="2:6" ht="21" customHeight="1">
      <c r="B216" s="83">
        <v>180</v>
      </c>
      <c r="C216" s="4">
        <v>204.18745454545456</v>
      </c>
      <c r="D216" s="4">
        <v>261.34414545454689</v>
      </c>
      <c r="E216" s="4">
        <v>489.20889090909151</v>
      </c>
      <c r="F216" s="4">
        <v>145.01429090909093</v>
      </c>
    </row>
    <row r="217" spans="2:6" ht="21" customHeight="1">
      <c r="B217" s="83">
        <v>181</v>
      </c>
      <c r="C217" s="4">
        <v>205.08498181818183</v>
      </c>
      <c r="D217" s="4">
        <v>262.53525818181959</v>
      </c>
      <c r="E217" s="4">
        <v>490.92835636363696</v>
      </c>
      <c r="F217" s="4">
        <v>145.65171636363638</v>
      </c>
    </row>
    <row r="218" spans="2:6" ht="21" customHeight="1">
      <c r="B218" s="83">
        <v>182</v>
      </c>
      <c r="C218" s="4">
        <v>205.98250909090908</v>
      </c>
      <c r="D218" s="4">
        <v>263.72637090909234</v>
      </c>
      <c r="E218" s="4">
        <v>492.64782181818242</v>
      </c>
      <c r="F218" s="4">
        <v>146.28914181818183</v>
      </c>
    </row>
    <row r="219" spans="2:6" ht="21" customHeight="1">
      <c r="B219" s="83">
        <v>183</v>
      </c>
      <c r="C219" s="4">
        <v>206.88003636363635</v>
      </c>
      <c r="D219" s="4">
        <v>264.91748363636509</v>
      </c>
      <c r="E219" s="4">
        <v>494.36728727272788</v>
      </c>
      <c r="F219" s="4">
        <v>146.92656727272725</v>
      </c>
    </row>
    <row r="220" spans="2:6" ht="21" customHeight="1">
      <c r="B220" s="83">
        <v>184</v>
      </c>
      <c r="C220" s="4">
        <v>207.77756363636362</v>
      </c>
      <c r="D220" s="4">
        <v>266.10859636363784</v>
      </c>
      <c r="E220" s="4">
        <v>496.08675272727334</v>
      </c>
      <c r="F220" s="4">
        <v>147.5639927272727</v>
      </c>
    </row>
    <row r="221" spans="2:6" ht="21" customHeight="1">
      <c r="B221" s="83">
        <v>185</v>
      </c>
      <c r="C221" s="4">
        <v>208.67509090909087</v>
      </c>
      <c r="D221" s="4">
        <v>267.29970909091054</v>
      </c>
      <c r="E221" s="4">
        <v>497.80621818181885</v>
      </c>
      <c r="F221" s="4">
        <v>148.20141818181816</v>
      </c>
    </row>
    <row r="222" spans="2:6" ht="21" customHeight="1">
      <c r="B222" s="83">
        <v>186</v>
      </c>
      <c r="C222" s="4">
        <v>209.57261818181814</v>
      </c>
      <c r="D222" s="4">
        <v>268.49082181818329</v>
      </c>
      <c r="E222" s="4">
        <v>499.52568363636431</v>
      </c>
      <c r="F222" s="4">
        <v>148.83884363636361</v>
      </c>
    </row>
    <row r="223" spans="2:6" ht="21" customHeight="1">
      <c r="B223" s="83">
        <v>187</v>
      </c>
      <c r="C223" s="4">
        <v>210.47014545454539</v>
      </c>
      <c r="D223" s="4">
        <v>269.68193454545604</v>
      </c>
      <c r="E223" s="4">
        <v>501.24514909090976</v>
      </c>
      <c r="F223" s="4">
        <v>149.47626909090906</v>
      </c>
    </row>
    <row r="224" spans="2:6" ht="21" customHeight="1">
      <c r="B224" s="83">
        <v>188</v>
      </c>
      <c r="C224" s="4">
        <v>211.36767272727266</v>
      </c>
      <c r="D224" s="4">
        <v>270.8730472727288</v>
      </c>
      <c r="E224" s="4">
        <v>502.96461454545522</v>
      </c>
      <c r="F224" s="4">
        <v>150.11369454545451</v>
      </c>
    </row>
    <row r="225" spans="2:6" ht="21" customHeight="1">
      <c r="B225" s="83">
        <v>189</v>
      </c>
      <c r="C225" s="4">
        <v>212.26519999999994</v>
      </c>
      <c r="D225" s="4">
        <v>272.06416000000149</v>
      </c>
      <c r="E225" s="4">
        <v>504.68408000000068</v>
      </c>
      <c r="F225" s="4">
        <v>150.75111999999996</v>
      </c>
    </row>
    <row r="226" spans="2:6" ht="21" customHeight="1">
      <c r="B226" s="83">
        <v>190</v>
      </c>
      <c r="C226" s="4">
        <v>213.16272727272718</v>
      </c>
      <c r="D226" s="4">
        <v>273.25527272727425</v>
      </c>
      <c r="E226" s="4">
        <v>506.40354545454613</v>
      </c>
      <c r="F226" s="4">
        <v>151.38854545454541</v>
      </c>
    </row>
    <row r="227" spans="2:6" ht="21" customHeight="1">
      <c r="B227" s="83">
        <v>191</v>
      </c>
      <c r="C227" s="4">
        <v>214.06025454545446</v>
      </c>
      <c r="D227" s="4">
        <v>274.446385454547</v>
      </c>
      <c r="E227" s="4">
        <v>508.12301090909159</v>
      </c>
      <c r="F227" s="4">
        <v>152.02597090909086</v>
      </c>
    </row>
    <row r="228" spans="2:6" ht="21" customHeight="1">
      <c r="B228" s="83">
        <v>192</v>
      </c>
      <c r="C228" s="4">
        <v>214.9577818181817</v>
      </c>
      <c r="D228" s="4">
        <v>275.63749818181975</v>
      </c>
      <c r="E228" s="4">
        <v>509.84247636363705</v>
      </c>
      <c r="F228" s="4">
        <v>152.66339636363631</v>
      </c>
    </row>
    <row r="229" spans="2:6" ht="21" customHeight="1">
      <c r="B229" s="83">
        <v>193</v>
      </c>
      <c r="C229" s="4">
        <v>215.85530909090897</v>
      </c>
      <c r="D229" s="4">
        <v>276.8286109090925</v>
      </c>
      <c r="E229" s="4">
        <v>511.56194181818256</v>
      </c>
      <c r="F229" s="4">
        <v>153.30082181818173</v>
      </c>
    </row>
    <row r="230" spans="2:6" ht="21" customHeight="1">
      <c r="B230" s="83">
        <v>194</v>
      </c>
      <c r="C230" s="4">
        <v>216.75283636363625</v>
      </c>
      <c r="D230" s="4">
        <v>278.0197236363652</v>
      </c>
      <c r="E230" s="4">
        <v>513.28140727272796</v>
      </c>
      <c r="F230" s="4">
        <v>153.93824727272718</v>
      </c>
    </row>
    <row r="231" spans="2:6" ht="21" customHeight="1">
      <c r="B231" s="83">
        <v>195</v>
      </c>
      <c r="C231" s="4">
        <v>217.65036363636349</v>
      </c>
      <c r="D231" s="4">
        <v>279.21083636363795</v>
      </c>
      <c r="E231" s="4">
        <v>515.00087272727342</v>
      </c>
      <c r="F231" s="4">
        <v>154.57567272727263</v>
      </c>
    </row>
    <row r="232" spans="2:6" ht="21" customHeight="1">
      <c r="B232" s="83">
        <v>196</v>
      </c>
      <c r="C232" s="4">
        <v>218.54789090909077</v>
      </c>
      <c r="D232" s="4">
        <v>280.4019490909107</v>
      </c>
      <c r="E232" s="4">
        <v>516.72033818181887</v>
      </c>
      <c r="F232" s="4">
        <v>155.21309818181808</v>
      </c>
    </row>
    <row r="233" spans="2:6" ht="21" customHeight="1">
      <c r="B233" s="83">
        <v>197</v>
      </c>
      <c r="C233" s="4">
        <v>219.44541818181804</v>
      </c>
      <c r="D233" s="4">
        <v>281.59306181818346</v>
      </c>
      <c r="E233" s="4">
        <v>518.43980363636445</v>
      </c>
      <c r="F233" s="4">
        <v>155.85052363636353</v>
      </c>
    </row>
    <row r="234" spans="2:6" ht="21" customHeight="1">
      <c r="B234" s="83">
        <v>198</v>
      </c>
      <c r="C234" s="4">
        <v>220.34294545454529</v>
      </c>
      <c r="D234" s="4">
        <v>282.78417454545615</v>
      </c>
      <c r="E234" s="4">
        <v>520.1592690909099</v>
      </c>
      <c r="F234" s="4">
        <v>156.48794909090898</v>
      </c>
    </row>
    <row r="235" spans="2:6" ht="21" customHeight="1">
      <c r="B235" s="83">
        <v>199</v>
      </c>
      <c r="C235" s="4">
        <v>221.24047272727256</v>
      </c>
      <c r="D235" s="4">
        <v>283.97528727272891</v>
      </c>
      <c r="E235" s="4">
        <v>521.87873454545536</v>
      </c>
      <c r="F235" s="4">
        <v>157.12537454545443</v>
      </c>
    </row>
    <row r="236" spans="2:6" ht="21" customHeight="1">
      <c r="B236" s="83">
        <v>200</v>
      </c>
      <c r="C236" s="4">
        <v>222.13799999999981</v>
      </c>
      <c r="D236" s="4">
        <v>285.16640000000166</v>
      </c>
      <c r="E236" s="4">
        <v>523.59820000000082</v>
      </c>
      <c r="F236" s="4">
        <v>157.76279999999988</v>
      </c>
    </row>
    <row r="237" spans="2:6" ht="21" customHeight="1">
      <c r="B237" s="83">
        <v>201</v>
      </c>
      <c r="C237" s="4">
        <v>223.03552727272708</v>
      </c>
      <c r="D237" s="4">
        <v>286.35751272727441</v>
      </c>
      <c r="E237" s="4">
        <v>525.31766545454627</v>
      </c>
      <c r="F237" s="4">
        <v>158.40022545454534</v>
      </c>
    </row>
    <row r="238" spans="2:6" ht="21" customHeight="1">
      <c r="B238" s="83">
        <v>202</v>
      </c>
      <c r="C238" s="4">
        <v>223.93305454545435</v>
      </c>
      <c r="D238" s="4">
        <v>287.54862545454711</v>
      </c>
      <c r="E238" s="4">
        <v>527.03713090909173</v>
      </c>
      <c r="F238" s="4">
        <v>159.03765090909079</v>
      </c>
    </row>
    <row r="239" spans="2:6" ht="21" customHeight="1">
      <c r="B239" s="83">
        <v>203</v>
      </c>
      <c r="C239" s="4">
        <v>224.8305818181816</v>
      </c>
      <c r="D239" s="4">
        <v>288.73973818181986</v>
      </c>
      <c r="E239" s="4">
        <v>528.75659636363719</v>
      </c>
      <c r="F239" s="4">
        <v>159.67507636363621</v>
      </c>
    </row>
    <row r="240" spans="2:6" ht="21" customHeight="1">
      <c r="B240" s="83">
        <v>204</v>
      </c>
      <c r="C240" s="4">
        <v>225.72810909090887</v>
      </c>
      <c r="D240" s="4">
        <v>289.93085090909261</v>
      </c>
      <c r="E240" s="4">
        <v>530.47606181818264</v>
      </c>
      <c r="F240" s="4">
        <v>160.31250181818166</v>
      </c>
    </row>
    <row r="241" spans="2:6" ht="21" customHeight="1">
      <c r="B241" s="83">
        <v>205</v>
      </c>
      <c r="C241" s="4">
        <v>226.62563636363615</v>
      </c>
      <c r="D241" s="4">
        <v>291.12196363636536</v>
      </c>
      <c r="E241" s="4">
        <v>532.1955272727281</v>
      </c>
      <c r="F241" s="4">
        <v>160.94992727272711</v>
      </c>
    </row>
    <row r="242" spans="2:6" ht="21" customHeight="1">
      <c r="B242" s="83">
        <v>206</v>
      </c>
      <c r="C242" s="4">
        <v>227.52316363636339</v>
      </c>
      <c r="D242" s="4">
        <v>292.31307636363806</v>
      </c>
      <c r="E242" s="4">
        <v>533.91499272727356</v>
      </c>
      <c r="F242" s="4">
        <v>161.58735272727256</v>
      </c>
    </row>
    <row r="243" spans="2:6" ht="21" customHeight="1">
      <c r="B243" s="83">
        <v>207</v>
      </c>
      <c r="C243" s="4">
        <v>228.42069090909067</v>
      </c>
      <c r="D243" s="4">
        <v>293.50418909091081</v>
      </c>
      <c r="E243" s="4">
        <v>535.63445818181901</v>
      </c>
      <c r="F243" s="4">
        <v>162.22477818181801</v>
      </c>
    </row>
    <row r="244" spans="2:6" ht="21" customHeight="1">
      <c r="B244" s="83">
        <v>208</v>
      </c>
      <c r="C244" s="4">
        <v>229.31821818181791</v>
      </c>
      <c r="D244" s="4">
        <v>294.69530181818357</v>
      </c>
      <c r="E244" s="4">
        <v>537.35392363636447</v>
      </c>
      <c r="F244" s="4">
        <v>162.86220363636346</v>
      </c>
    </row>
    <row r="245" spans="2:6" ht="21" customHeight="1">
      <c r="B245" s="83">
        <v>209</v>
      </c>
      <c r="C245" s="4">
        <v>230.21574545454519</v>
      </c>
      <c r="D245" s="4">
        <v>295.88641454545632</v>
      </c>
      <c r="E245" s="4">
        <v>539.07338909090993</v>
      </c>
      <c r="F245" s="4">
        <v>163.49962909090891</v>
      </c>
    </row>
    <row r="246" spans="2:6" ht="21" customHeight="1">
      <c r="B246" s="83">
        <v>210</v>
      </c>
      <c r="C246" s="4">
        <v>231.11327272727246</v>
      </c>
      <c r="D246" s="4">
        <v>297.07752727272907</v>
      </c>
      <c r="E246" s="4">
        <v>540.79285454545538</v>
      </c>
      <c r="F246" s="4">
        <v>164.13705454545436</v>
      </c>
    </row>
    <row r="247" spans="2:6" ht="21" customHeight="1">
      <c r="B247" s="83">
        <v>211</v>
      </c>
      <c r="C247" s="4">
        <v>232.0107999999997</v>
      </c>
      <c r="D247" s="4">
        <v>298.26864000000177</v>
      </c>
      <c r="E247" s="4">
        <v>542.51232000000084</v>
      </c>
      <c r="F247" s="4">
        <v>164.77447999999981</v>
      </c>
    </row>
    <row r="248" spans="2:6" ht="21" customHeight="1">
      <c r="B248" s="83">
        <v>212</v>
      </c>
      <c r="C248" s="4">
        <v>232.90832727272698</v>
      </c>
      <c r="D248" s="4">
        <v>299.45975272727452</v>
      </c>
      <c r="E248" s="4">
        <v>544.2317854545463</v>
      </c>
      <c r="F248" s="4">
        <v>165.41190545454526</v>
      </c>
    </row>
    <row r="249" spans="2:6" ht="21" customHeight="1">
      <c r="B249" s="83">
        <v>213</v>
      </c>
      <c r="C249" s="4">
        <v>233.80585454545425</v>
      </c>
      <c r="D249" s="4">
        <v>300.65086545454727</v>
      </c>
      <c r="E249" s="4">
        <v>545.95125090909187</v>
      </c>
      <c r="F249" s="4">
        <v>166.04933090909071</v>
      </c>
    </row>
    <row r="250" spans="2:6" ht="21" customHeight="1">
      <c r="B250" s="83">
        <v>214</v>
      </c>
      <c r="C250" s="4">
        <v>234.7033818181815</v>
      </c>
      <c r="D250" s="4">
        <v>301.84197818182002</v>
      </c>
      <c r="E250" s="4">
        <v>547.67071636363733</v>
      </c>
      <c r="F250" s="4">
        <v>166.68675636363614</v>
      </c>
    </row>
    <row r="251" spans="2:6" ht="21" customHeight="1">
      <c r="B251" s="83">
        <v>215</v>
      </c>
      <c r="C251" s="4">
        <v>235.60090909090877</v>
      </c>
      <c r="D251" s="4">
        <v>303.03309090909272</v>
      </c>
      <c r="E251" s="4">
        <v>549.39018181818278</v>
      </c>
      <c r="F251" s="4">
        <v>167.32418181818159</v>
      </c>
    </row>
    <row r="252" spans="2:6" ht="21" customHeight="1">
      <c r="B252" s="83">
        <v>216</v>
      </c>
      <c r="C252" s="4">
        <v>236.49843636363602</v>
      </c>
      <c r="D252" s="4">
        <v>304.22420363636547</v>
      </c>
      <c r="E252" s="4">
        <v>551.10964727272824</v>
      </c>
      <c r="F252" s="4">
        <v>167.96160727272704</v>
      </c>
    </row>
    <row r="253" spans="2:6" ht="21" customHeight="1">
      <c r="B253" s="83">
        <v>217</v>
      </c>
      <c r="C253" s="4">
        <v>237.39596363636329</v>
      </c>
      <c r="D253" s="4">
        <v>305.41531636363823</v>
      </c>
      <c r="E253" s="4">
        <v>552.8291127272737</v>
      </c>
      <c r="F253" s="4">
        <v>168.59903272727249</v>
      </c>
    </row>
    <row r="254" spans="2:6" ht="21" customHeight="1">
      <c r="B254" s="83">
        <v>218</v>
      </c>
      <c r="C254" s="4">
        <v>238.29349090909056</v>
      </c>
      <c r="D254" s="4">
        <v>306.60642909091098</v>
      </c>
      <c r="E254" s="4">
        <v>554.54857818181915</v>
      </c>
      <c r="F254" s="4">
        <v>169.23645818181794</v>
      </c>
    </row>
    <row r="255" spans="2:6" ht="21" customHeight="1">
      <c r="B255" s="83">
        <v>219</v>
      </c>
      <c r="C255" s="4">
        <v>239.19101818181781</v>
      </c>
      <c r="D255" s="4">
        <v>307.79754181818367</v>
      </c>
      <c r="E255" s="4">
        <v>556.26804363636461</v>
      </c>
      <c r="F255" s="4">
        <v>169.87388363636339</v>
      </c>
    </row>
    <row r="256" spans="2:6" ht="21" customHeight="1">
      <c r="B256" s="83">
        <v>220</v>
      </c>
      <c r="C256" s="4">
        <v>240.08854545454508</v>
      </c>
      <c r="D256" s="4">
        <v>308.98865454545643</v>
      </c>
      <c r="E256" s="4">
        <v>557.98750909091007</v>
      </c>
      <c r="F256" s="4">
        <v>170.51130909090884</v>
      </c>
    </row>
    <row r="257" spans="2:6" ht="21" customHeight="1">
      <c r="B257" s="83">
        <v>221</v>
      </c>
      <c r="C257" s="4">
        <v>240.98607272727236</v>
      </c>
      <c r="D257" s="4">
        <v>310.17976727272918</v>
      </c>
      <c r="E257" s="4">
        <v>559.70697454545552</v>
      </c>
      <c r="F257" s="4">
        <v>171.14873454545429</v>
      </c>
    </row>
    <row r="258" spans="2:6" ht="21" customHeight="1">
      <c r="B258" s="83">
        <v>222</v>
      </c>
      <c r="C258" s="4">
        <v>241.8835999999996</v>
      </c>
      <c r="D258" s="4">
        <v>311.37088000000193</v>
      </c>
      <c r="E258" s="4">
        <v>561.42644000000098</v>
      </c>
      <c r="F258" s="4">
        <v>171.78615999999974</v>
      </c>
    </row>
    <row r="259" spans="2:6" ht="21" customHeight="1">
      <c r="B259" s="83">
        <v>223</v>
      </c>
      <c r="C259" s="4">
        <v>242.78112727272688</v>
      </c>
      <c r="D259" s="4">
        <v>312.56199272727463</v>
      </c>
      <c r="E259" s="4">
        <v>563.14590545454644</v>
      </c>
      <c r="F259" s="4">
        <v>172.42358545454519</v>
      </c>
    </row>
    <row r="260" spans="2:6" ht="21" customHeight="1">
      <c r="B260" s="83">
        <v>224</v>
      </c>
      <c r="C260" s="4">
        <v>243.67865454545412</v>
      </c>
      <c r="D260" s="4">
        <v>313.75310545454738</v>
      </c>
      <c r="E260" s="4">
        <v>564.86537090909189</v>
      </c>
      <c r="F260" s="4">
        <v>173.06101090909061</v>
      </c>
    </row>
    <row r="261" spans="2:6" ht="21" customHeight="1">
      <c r="B261" s="83">
        <v>225</v>
      </c>
      <c r="C261" s="4">
        <v>244.5761818181814</v>
      </c>
      <c r="D261" s="4">
        <v>314.94421818182013</v>
      </c>
      <c r="E261" s="4">
        <v>566.58483636363735</v>
      </c>
      <c r="F261" s="4">
        <v>173.69843636363606</v>
      </c>
    </row>
    <row r="262" spans="2:6" ht="21" customHeight="1">
      <c r="B262" s="83">
        <v>226</v>
      </c>
      <c r="C262" s="4">
        <v>245.47370909090867</v>
      </c>
      <c r="D262" s="4">
        <v>316.13533090909289</v>
      </c>
      <c r="E262" s="4">
        <v>568.30430181818281</v>
      </c>
      <c r="F262" s="4">
        <v>174.33586181818151</v>
      </c>
    </row>
    <row r="263" spans="2:6" ht="21" customHeight="1">
      <c r="B263" s="83">
        <v>227</v>
      </c>
      <c r="C263" s="4">
        <v>246.37123636363592</v>
      </c>
      <c r="D263" s="4">
        <v>317.32644363636564</v>
      </c>
      <c r="E263" s="4">
        <v>570.02376727272826</v>
      </c>
      <c r="F263" s="4">
        <v>174.97328727272696</v>
      </c>
    </row>
    <row r="264" spans="2:6" ht="21" customHeight="1">
      <c r="B264" s="83">
        <v>228</v>
      </c>
      <c r="C264" s="4">
        <v>247.26876363636319</v>
      </c>
      <c r="D264" s="4">
        <v>318.51755636363833</v>
      </c>
      <c r="E264" s="4">
        <v>571.74323272727372</v>
      </c>
      <c r="F264" s="4">
        <v>175.61071272727241</v>
      </c>
    </row>
    <row r="265" spans="2:6" ht="21" customHeight="1">
      <c r="B265" s="83">
        <v>229</v>
      </c>
      <c r="C265" s="4">
        <v>248.16629090909046</v>
      </c>
      <c r="D265" s="4">
        <v>319.70866909091109</v>
      </c>
      <c r="E265" s="4">
        <v>573.46269818181929</v>
      </c>
      <c r="F265" s="4">
        <v>176.24813818181786</v>
      </c>
    </row>
    <row r="266" spans="2:6" ht="21" customHeight="1">
      <c r="B266" s="83">
        <v>230</v>
      </c>
      <c r="C266" s="4">
        <v>249.06381818181771</v>
      </c>
      <c r="D266" s="4">
        <v>320.89978181818384</v>
      </c>
      <c r="E266" s="4">
        <v>575.18216363636475</v>
      </c>
      <c r="F266" s="4">
        <v>176.88556363636332</v>
      </c>
    </row>
    <row r="267" spans="2:6" ht="21" customHeight="1">
      <c r="B267" s="83">
        <v>231</v>
      </c>
      <c r="C267" s="4">
        <v>249.96134545454498</v>
      </c>
      <c r="D267" s="4">
        <v>322.09089454545659</v>
      </c>
      <c r="E267" s="4">
        <v>576.90162909091021</v>
      </c>
      <c r="F267" s="4">
        <v>177.52298909090877</v>
      </c>
    </row>
    <row r="268" spans="2:6" ht="21" customHeight="1">
      <c r="B268" s="83">
        <v>232</v>
      </c>
      <c r="C268" s="4">
        <v>250.85887272727223</v>
      </c>
      <c r="D268" s="4">
        <v>323.28200727272929</v>
      </c>
      <c r="E268" s="4">
        <v>578.62109454545566</v>
      </c>
      <c r="F268" s="4">
        <v>178.16041454545422</v>
      </c>
    </row>
    <row r="269" spans="2:6" ht="21" customHeight="1">
      <c r="B269" s="83">
        <v>233</v>
      </c>
      <c r="C269" s="4">
        <v>251.7563999999995</v>
      </c>
      <c r="D269" s="4">
        <v>324.47312000000204</v>
      </c>
      <c r="E269" s="4">
        <v>580.34056000000112</v>
      </c>
      <c r="F269" s="4">
        <v>178.79783999999967</v>
      </c>
    </row>
    <row r="270" spans="2:6" ht="21" customHeight="1">
      <c r="B270" s="83">
        <v>234</v>
      </c>
      <c r="C270" s="4">
        <v>252.65392727272678</v>
      </c>
      <c r="D270" s="4">
        <v>325.66423272727479</v>
      </c>
      <c r="E270" s="4">
        <v>582.06002545454658</v>
      </c>
      <c r="F270" s="4">
        <v>179.43526545454509</v>
      </c>
    </row>
    <row r="271" spans="2:6" ht="21" customHeight="1">
      <c r="B271" s="83">
        <v>235</v>
      </c>
      <c r="C271" s="4">
        <v>253.55145454545402</v>
      </c>
      <c r="D271" s="4">
        <v>326.85534545454755</v>
      </c>
      <c r="E271" s="4">
        <v>583.77949090909203</v>
      </c>
      <c r="F271" s="4">
        <v>180.07269090909054</v>
      </c>
    </row>
    <row r="272" spans="2:6" ht="21" customHeight="1">
      <c r="B272" s="83">
        <v>236</v>
      </c>
      <c r="C272" s="4">
        <v>254.4489818181813</v>
      </c>
      <c r="D272" s="4">
        <v>328.04645818182024</v>
      </c>
      <c r="E272" s="4">
        <v>585.49895636363749</v>
      </c>
      <c r="F272" s="4">
        <v>180.71011636363599</v>
      </c>
    </row>
    <row r="273" spans="2:6" ht="21" customHeight="1">
      <c r="B273" s="83">
        <v>237</v>
      </c>
      <c r="C273" s="4">
        <v>255.34650909090857</v>
      </c>
      <c r="D273" s="4">
        <v>329.23757090909299</v>
      </c>
      <c r="E273" s="4">
        <v>587.21842181818295</v>
      </c>
      <c r="F273" s="4">
        <v>181.34754181818144</v>
      </c>
    </row>
    <row r="274" spans="2:6" ht="21" customHeight="1">
      <c r="B274" s="83">
        <v>238</v>
      </c>
      <c r="C274" s="4">
        <v>256.24403636363581</v>
      </c>
      <c r="D274" s="4">
        <v>330.42868363636575</v>
      </c>
      <c r="E274" s="4">
        <v>588.9378872727284</v>
      </c>
      <c r="F274" s="4">
        <v>181.98496727272689</v>
      </c>
    </row>
    <row r="275" spans="2:6" ht="21" customHeight="1">
      <c r="B275" s="83">
        <v>239</v>
      </c>
      <c r="C275" s="4">
        <v>257.14156363636306</v>
      </c>
      <c r="D275" s="4">
        <v>331.6197963636385</v>
      </c>
      <c r="E275" s="4">
        <v>590.65735272727386</v>
      </c>
      <c r="F275" s="4">
        <v>182.62239272727234</v>
      </c>
    </row>
    <row r="276" spans="2:6" ht="21" customHeight="1">
      <c r="B276" s="83">
        <v>240</v>
      </c>
      <c r="C276" s="4">
        <v>258.03909090909036</v>
      </c>
      <c r="D276" s="4">
        <v>332.8109090909112</v>
      </c>
      <c r="E276" s="4">
        <v>592.37681818181932</v>
      </c>
      <c r="F276" s="4">
        <v>183.25981818181779</v>
      </c>
    </row>
    <row r="277" spans="2:6" ht="21" customHeight="1">
      <c r="B277" s="83">
        <v>241</v>
      </c>
      <c r="C277" s="4">
        <v>258.93661818181761</v>
      </c>
      <c r="D277" s="4">
        <v>334.00202181818395</v>
      </c>
      <c r="E277" s="4">
        <v>594.09628363636477</v>
      </c>
      <c r="F277" s="4">
        <v>183.89724363636324</v>
      </c>
    </row>
    <row r="278" spans="2:6" ht="21" customHeight="1">
      <c r="B278" s="83">
        <v>242</v>
      </c>
      <c r="C278" s="4">
        <v>259.83414545454485</v>
      </c>
      <c r="D278" s="4">
        <v>335.1931345454567</v>
      </c>
      <c r="E278" s="4">
        <v>595.81574909091023</v>
      </c>
      <c r="F278" s="4">
        <v>184.53466909090869</v>
      </c>
    </row>
    <row r="279" spans="2:6" ht="21" customHeight="1">
      <c r="B279" s="83">
        <v>243</v>
      </c>
      <c r="C279" s="4">
        <v>260.73167272727216</v>
      </c>
      <c r="D279" s="4">
        <v>336.38424727272945</v>
      </c>
      <c r="E279" s="4">
        <v>597.53521454545569</v>
      </c>
      <c r="F279" s="4">
        <v>185.17209454545414</v>
      </c>
    </row>
    <row r="280" spans="2:6" ht="21" customHeight="1">
      <c r="B280" s="83">
        <v>244</v>
      </c>
      <c r="C280" s="4">
        <v>261.6291999999994</v>
      </c>
      <c r="D280" s="4">
        <v>337.57536000000221</v>
      </c>
      <c r="E280" s="4">
        <v>599.25468000000126</v>
      </c>
      <c r="F280" s="4">
        <v>185.80951999999959</v>
      </c>
    </row>
    <row r="281" spans="2:6" ht="21" customHeight="1">
      <c r="B281" s="83">
        <v>245</v>
      </c>
      <c r="C281" s="4">
        <v>262.52672727272665</v>
      </c>
      <c r="D281" s="4">
        <v>338.7664727272749</v>
      </c>
      <c r="E281" s="4">
        <v>600.97414545454671</v>
      </c>
      <c r="F281" s="4">
        <v>186.44694545454502</v>
      </c>
    </row>
    <row r="282" spans="2:6" ht="21" customHeight="1">
      <c r="B282" s="83">
        <v>246</v>
      </c>
      <c r="C282" s="4">
        <v>263.42425454545395</v>
      </c>
      <c r="D282" s="4">
        <v>339.95758545454765</v>
      </c>
      <c r="E282" s="4">
        <v>602.69361090909217</v>
      </c>
      <c r="F282" s="4">
        <v>187.08437090909047</v>
      </c>
    </row>
    <row r="283" spans="2:6" ht="21" customHeight="1">
      <c r="B283" s="83">
        <v>247</v>
      </c>
      <c r="C283" s="4">
        <v>264.32178181818119</v>
      </c>
      <c r="D283" s="4">
        <v>341.14869818182041</v>
      </c>
      <c r="E283" s="4">
        <v>604.41307636363763</v>
      </c>
      <c r="F283" s="4">
        <v>187.72179636363592</v>
      </c>
    </row>
    <row r="284" spans="2:6" ht="21" customHeight="1">
      <c r="B284" s="83">
        <v>248</v>
      </c>
      <c r="C284" s="4">
        <v>265.21930909090844</v>
      </c>
      <c r="D284" s="4">
        <v>342.33981090909316</v>
      </c>
      <c r="E284" s="4">
        <v>606.13254181818309</v>
      </c>
      <c r="F284" s="4">
        <v>188.35922181818137</v>
      </c>
    </row>
    <row r="285" spans="2:6" ht="21" customHeight="1">
      <c r="B285" s="83">
        <v>249</v>
      </c>
      <c r="C285" s="4">
        <v>266.11683636363574</v>
      </c>
      <c r="D285" s="4">
        <v>343.53092363636586</v>
      </c>
      <c r="E285" s="4">
        <v>607.85200727272854</v>
      </c>
      <c r="F285" s="4">
        <v>188.99664727272682</v>
      </c>
    </row>
    <row r="286" spans="2:6" ht="21" customHeight="1">
      <c r="B286" s="83">
        <v>250</v>
      </c>
      <c r="C286" s="4">
        <v>267.01436363636299</v>
      </c>
      <c r="D286" s="4">
        <v>344.72203636363861</v>
      </c>
      <c r="E286" s="4">
        <v>609.571472727274</v>
      </c>
      <c r="F286" s="4">
        <v>189.63407272727227</v>
      </c>
    </row>
    <row r="287" spans="2:6" ht="21" customHeight="1">
      <c r="B287" s="83">
        <v>251</v>
      </c>
      <c r="C287" s="4">
        <v>267.91189090909023</v>
      </c>
      <c r="D287" s="4">
        <v>345.91314909091136</v>
      </c>
      <c r="E287" s="4">
        <v>611.29093818181946</v>
      </c>
      <c r="F287" s="4">
        <v>190.27149818181772</v>
      </c>
    </row>
    <row r="288" spans="2:6" ht="21" customHeight="1">
      <c r="B288" s="83">
        <v>252</v>
      </c>
      <c r="C288" s="4">
        <v>268.80941818181748</v>
      </c>
      <c r="D288" s="4">
        <v>347.10426181818411</v>
      </c>
      <c r="E288" s="4">
        <v>613.01040363636491</v>
      </c>
      <c r="F288" s="4">
        <v>190.90892363636317</v>
      </c>
    </row>
    <row r="289" spans="2:6" ht="21" customHeight="1">
      <c r="B289" s="83">
        <v>253</v>
      </c>
      <c r="C289" s="4">
        <v>269.70694545454478</v>
      </c>
      <c r="D289" s="4">
        <v>348.29537454545681</v>
      </c>
      <c r="E289" s="4">
        <v>614.72986909091037</v>
      </c>
      <c r="F289" s="4">
        <v>191.54634909090862</v>
      </c>
    </row>
    <row r="290" spans="2:6" ht="21" customHeight="1">
      <c r="B290" s="83">
        <v>254</v>
      </c>
      <c r="C290" s="4">
        <v>270.60447272727203</v>
      </c>
      <c r="D290" s="4">
        <v>349.48648727272956</v>
      </c>
      <c r="E290" s="4">
        <v>616.44933454545583</v>
      </c>
      <c r="F290" s="4">
        <v>192.18377454545407</v>
      </c>
    </row>
    <row r="291" spans="2:6" ht="21" customHeight="1">
      <c r="B291" s="83">
        <v>255</v>
      </c>
      <c r="C291" s="4">
        <v>271.50199999999927</v>
      </c>
      <c r="D291" s="4">
        <v>350.67760000000231</v>
      </c>
      <c r="E291" s="4">
        <v>618.16880000000128</v>
      </c>
      <c r="F291" s="4">
        <v>192.82119999999949</v>
      </c>
    </row>
    <row r="292" spans="2:6" ht="21" customHeight="1">
      <c r="B292" s="83">
        <v>256</v>
      </c>
      <c r="C292" s="4">
        <v>272.39952727272657</v>
      </c>
      <c r="D292" s="4">
        <v>351.86871272727507</v>
      </c>
      <c r="E292" s="4">
        <v>619.88826545454674</v>
      </c>
      <c r="F292" s="4">
        <v>193.45862545454494</v>
      </c>
    </row>
    <row r="293" spans="2:6" ht="21" customHeight="1">
      <c r="B293" s="83">
        <v>257</v>
      </c>
      <c r="C293" s="4">
        <v>273.29705454545382</v>
      </c>
      <c r="D293" s="4">
        <v>353.05982545454776</v>
      </c>
      <c r="E293" s="4">
        <v>621.6077309090922</v>
      </c>
      <c r="F293" s="4">
        <v>194.09605090909039</v>
      </c>
    </row>
    <row r="294" spans="2:6" ht="21" customHeight="1">
      <c r="B294" s="83">
        <v>258</v>
      </c>
      <c r="C294" s="4">
        <v>274.19458181818106</v>
      </c>
      <c r="D294" s="4">
        <v>354.25093818182052</v>
      </c>
      <c r="E294" s="4">
        <v>623.32719636363765</v>
      </c>
      <c r="F294" s="4">
        <v>194.73347636363584</v>
      </c>
    </row>
    <row r="295" spans="2:6" ht="21" customHeight="1">
      <c r="B295" s="83">
        <v>259</v>
      </c>
      <c r="C295" s="4">
        <v>275.09210909090837</v>
      </c>
      <c r="D295" s="4">
        <v>355.44205090909327</v>
      </c>
      <c r="E295" s="4">
        <v>625.04666181818311</v>
      </c>
      <c r="F295" s="4">
        <v>195.3709018181813</v>
      </c>
    </row>
    <row r="296" spans="2:6" ht="21" customHeight="1">
      <c r="B296" s="83">
        <v>260</v>
      </c>
      <c r="C296" s="4">
        <v>275.98963636363561</v>
      </c>
      <c r="D296" s="4">
        <v>356.63316363636602</v>
      </c>
      <c r="E296" s="4">
        <v>626.76612727272868</v>
      </c>
      <c r="F296" s="4">
        <v>196.00832727272675</v>
      </c>
    </row>
    <row r="297" spans="2:6" ht="21" customHeight="1">
      <c r="B297" s="83">
        <v>261</v>
      </c>
      <c r="C297" s="4">
        <v>276.88716363636286</v>
      </c>
      <c r="D297" s="4">
        <v>357.82427636363877</v>
      </c>
      <c r="E297" s="4">
        <v>628.48559272727414</v>
      </c>
      <c r="F297" s="4">
        <v>196.6457527272722</v>
      </c>
    </row>
    <row r="298" spans="2:6" ht="21" customHeight="1">
      <c r="B298" s="83">
        <v>262</v>
      </c>
      <c r="C298" s="4">
        <v>277.78469090909016</v>
      </c>
      <c r="D298" s="4">
        <v>359.01538909091147</v>
      </c>
      <c r="E298" s="4">
        <v>630.2050581818196</v>
      </c>
      <c r="F298" s="4">
        <v>197.28317818181765</v>
      </c>
    </row>
    <row r="299" spans="2:6" ht="21" customHeight="1">
      <c r="B299" s="83">
        <v>263</v>
      </c>
      <c r="C299" s="4">
        <v>278.6822181818174</v>
      </c>
      <c r="D299" s="4">
        <v>360.20650181818422</v>
      </c>
      <c r="E299" s="4">
        <v>631.92452363636505</v>
      </c>
      <c r="F299" s="4">
        <v>197.9206036363631</v>
      </c>
    </row>
    <row r="300" spans="2:6" ht="21" customHeight="1">
      <c r="B300" s="83">
        <v>264</v>
      </c>
      <c r="C300" s="4">
        <v>279.57974545454465</v>
      </c>
      <c r="D300" s="4">
        <v>361.39761454545697</v>
      </c>
      <c r="E300" s="4">
        <v>633.64398909091051</v>
      </c>
      <c r="F300" s="4">
        <v>198.55802909090855</v>
      </c>
    </row>
    <row r="301" spans="2:6" ht="21" customHeight="1">
      <c r="B301" s="83">
        <v>265</v>
      </c>
      <c r="C301" s="4">
        <v>280.47727272727195</v>
      </c>
      <c r="D301" s="4">
        <v>362.58872727272973</v>
      </c>
      <c r="E301" s="4">
        <v>635.36345454545597</v>
      </c>
      <c r="F301" s="4">
        <v>199.19545454545397</v>
      </c>
    </row>
    <row r="302" spans="2:6" ht="21" customHeight="1">
      <c r="B302" s="83">
        <v>266</v>
      </c>
      <c r="C302" s="4">
        <v>281.3747999999992</v>
      </c>
      <c r="D302" s="4">
        <v>363.77984000000242</v>
      </c>
      <c r="E302" s="4">
        <v>637.08292000000142</v>
      </c>
      <c r="F302" s="4">
        <v>199.83287999999942</v>
      </c>
    </row>
    <row r="303" spans="2:6" ht="21" customHeight="1">
      <c r="B303" s="83">
        <v>267</v>
      </c>
      <c r="C303" s="4">
        <v>282.27232727272644</v>
      </c>
      <c r="D303" s="4">
        <v>364.97095272727518</v>
      </c>
      <c r="E303" s="4">
        <v>638.80238545454688</v>
      </c>
      <c r="F303" s="4">
        <v>200.47030545454487</v>
      </c>
    </row>
    <row r="304" spans="2:6" ht="21" customHeight="1">
      <c r="B304" s="83">
        <v>268</v>
      </c>
      <c r="C304" s="4">
        <v>283.16985454545369</v>
      </c>
      <c r="D304" s="4">
        <v>366.16206545454793</v>
      </c>
      <c r="E304" s="4">
        <v>640.52185090909234</v>
      </c>
      <c r="F304" s="4">
        <v>201.10773090909032</v>
      </c>
    </row>
    <row r="305" spans="2:6" ht="21" customHeight="1">
      <c r="B305" s="83">
        <v>269</v>
      </c>
      <c r="C305" s="4">
        <v>284.06738181818099</v>
      </c>
      <c r="D305" s="4">
        <v>367.35317818182068</v>
      </c>
      <c r="E305" s="4">
        <v>642.24131636363779</v>
      </c>
      <c r="F305" s="4">
        <v>201.74515636363577</v>
      </c>
    </row>
    <row r="306" spans="2:6" ht="21" customHeight="1">
      <c r="B306" s="83">
        <v>270</v>
      </c>
      <c r="C306" s="4">
        <v>284.96490909090824</v>
      </c>
      <c r="D306" s="4">
        <v>368.54429090909338</v>
      </c>
      <c r="E306" s="4">
        <v>643.96078181818325</v>
      </c>
      <c r="F306" s="4">
        <v>202.38258181818122</v>
      </c>
    </row>
    <row r="307" spans="2:6" ht="21" customHeight="1">
      <c r="B307" s="83">
        <v>271</v>
      </c>
      <c r="C307" s="4">
        <v>285.86243636363548</v>
      </c>
      <c r="D307" s="4">
        <v>369.73540363636613</v>
      </c>
      <c r="E307" s="4">
        <v>645.68024727272871</v>
      </c>
      <c r="F307" s="4">
        <v>203.02000727272667</v>
      </c>
    </row>
    <row r="308" spans="2:6" ht="21" customHeight="1">
      <c r="B308" s="83">
        <v>272</v>
      </c>
      <c r="C308" s="4">
        <v>286.75996363636278</v>
      </c>
      <c r="D308" s="4">
        <v>370.92651636363888</v>
      </c>
      <c r="E308" s="4">
        <v>647.39971272727416</v>
      </c>
      <c r="F308" s="4">
        <v>203.65743272727212</v>
      </c>
    </row>
    <row r="309" spans="2:6" ht="21" customHeight="1">
      <c r="B309" s="83">
        <v>273</v>
      </c>
      <c r="C309" s="4">
        <v>287.65749090909003</v>
      </c>
      <c r="D309" s="4">
        <v>372.11762909091163</v>
      </c>
      <c r="E309" s="4">
        <v>649.11917818181962</v>
      </c>
      <c r="F309" s="4">
        <v>204.29485818181757</v>
      </c>
    </row>
    <row r="310" spans="2:6" ht="21" customHeight="1">
      <c r="B310" s="83">
        <v>274</v>
      </c>
      <c r="C310" s="4">
        <v>288.55501818181727</v>
      </c>
      <c r="D310" s="4">
        <v>373.30874181818433</v>
      </c>
      <c r="E310" s="4">
        <v>650.83864363636508</v>
      </c>
      <c r="F310" s="4">
        <v>204.93228363636302</v>
      </c>
    </row>
    <row r="311" spans="2:6" ht="21" customHeight="1">
      <c r="B311" s="83">
        <v>275</v>
      </c>
      <c r="C311" s="4">
        <v>289.45254545454458</v>
      </c>
      <c r="D311" s="4">
        <v>374.49985454545708</v>
      </c>
      <c r="E311" s="4">
        <v>652.55810909091053</v>
      </c>
      <c r="F311" s="4">
        <v>205.56970909090847</v>
      </c>
    </row>
    <row r="312" spans="2:6" ht="21" customHeight="1">
      <c r="B312" s="83">
        <v>276</v>
      </c>
      <c r="C312" s="4">
        <v>290.35007272727182</v>
      </c>
      <c r="D312" s="4">
        <v>375.69096727272984</v>
      </c>
      <c r="E312" s="4">
        <v>654.2775745454561</v>
      </c>
      <c r="F312" s="4">
        <v>206.2071345454539</v>
      </c>
    </row>
    <row r="313" spans="2:6" ht="21" customHeight="1">
      <c r="B313" s="83">
        <v>277</v>
      </c>
      <c r="C313" s="4">
        <v>291.24759999999907</v>
      </c>
      <c r="D313" s="4">
        <v>376.88208000000259</v>
      </c>
      <c r="E313" s="4">
        <v>655.99704000000156</v>
      </c>
      <c r="F313" s="4">
        <v>206.84455999999935</v>
      </c>
    </row>
    <row r="314" spans="2:6" ht="21" customHeight="1">
      <c r="B314" s="83">
        <v>278</v>
      </c>
      <c r="C314" s="4">
        <v>292.14512727272637</v>
      </c>
      <c r="D314" s="4">
        <v>378.07319272727534</v>
      </c>
      <c r="E314" s="4">
        <v>657.71650545454702</v>
      </c>
      <c r="F314" s="4">
        <v>207.4819854545448</v>
      </c>
    </row>
    <row r="315" spans="2:6" ht="21" customHeight="1">
      <c r="B315" s="83">
        <v>279</v>
      </c>
      <c r="C315" s="4">
        <v>293.04265454545362</v>
      </c>
      <c r="D315" s="4">
        <v>379.26430545454804</v>
      </c>
      <c r="E315" s="4">
        <v>659.43597090909248</v>
      </c>
      <c r="F315" s="4">
        <v>208.11941090909025</v>
      </c>
    </row>
    <row r="316" spans="2:6" ht="21" customHeight="1">
      <c r="B316" s="83">
        <v>280</v>
      </c>
      <c r="C316" s="4">
        <v>293.94018181818086</v>
      </c>
      <c r="D316" s="4">
        <v>380.45541818182079</v>
      </c>
      <c r="E316" s="4">
        <v>661.15543636363793</v>
      </c>
      <c r="F316" s="4">
        <v>208.7568363636357</v>
      </c>
    </row>
    <row r="317" spans="2:6" ht="21" customHeight="1">
      <c r="B317" s="83">
        <v>281</v>
      </c>
      <c r="C317" s="4">
        <v>294.83770909090816</v>
      </c>
      <c r="D317" s="4">
        <v>381.64653090909354</v>
      </c>
      <c r="E317" s="4">
        <v>662.87490181818339</v>
      </c>
      <c r="F317" s="4">
        <v>209.39426181818115</v>
      </c>
    </row>
    <row r="318" spans="2:6" ht="21" customHeight="1">
      <c r="B318" s="83">
        <v>282</v>
      </c>
      <c r="C318" s="4">
        <v>295.73523636363541</v>
      </c>
      <c r="D318" s="4">
        <v>382.83764363636629</v>
      </c>
      <c r="E318" s="4">
        <v>664.59436727272885</v>
      </c>
      <c r="F318" s="4">
        <v>210.0316872727266</v>
      </c>
    </row>
    <row r="319" spans="2:6" ht="21" customHeight="1">
      <c r="B319" s="83">
        <v>283</v>
      </c>
      <c r="C319" s="4">
        <v>296.63276363636265</v>
      </c>
      <c r="D319" s="4">
        <v>384.02875636363899</v>
      </c>
      <c r="E319" s="4">
        <v>666.3138327272743</v>
      </c>
      <c r="F319" s="4">
        <v>210.66911272727205</v>
      </c>
    </row>
    <row r="320" spans="2:6" ht="21" customHeight="1">
      <c r="B320" s="83">
        <v>284</v>
      </c>
      <c r="C320" s="4">
        <v>297.5302909090899</v>
      </c>
      <c r="D320" s="4">
        <v>385.21986909091174</v>
      </c>
      <c r="E320" s="4">
        <v>668.03329818181976</v>
      </c>
      <c r="F320" s="4">
        <v>211.3065381818175</v>
      </c>
    </row>
    <row r="321" spans="2:6" ht="21" customHeight="1">
      <c r="B321" s="83">
        <v>285</v>
      </c>
      <c r="C321" s="4">
        <v>298.4278181818172</v>
      </c>
      <c r="D321" s="4">
        <v>386.4109818181845</v>
      </c>
      <c r="E321" s="4">
        <v>669.75276363636522</v>
      </c>
      <c r="F321" s="4">
        <v>211.94396363636295</v>
      </c>
    </row>
    <row r="322" spans="2:6" ht="21" customHeight="1">
      <c r="B322" s="83">
        <v>286</v>
      </c>
      <c r="C322" s="4">
        <v>299.32534545454445</v>
      </c>
      <c r="D322" s="4">
        <v>387.60209454545725</v>
      </c>
      <c r="E322" s="4">
        <v>671.47222909091067</v>
      </c>
      <c r="F322" s="4">
        <v>212.58138909090837</v>
      </c>
    </row>
    <row r="323" spans="2:6" ht="21" customHeight="1">
      <c r="B323" s="83">
        <v>287</v>
      </c>
      <c r="C323" s="4">
        <v>300.22287272727169</v>
      </c>
      <c r="D323" s="4">
        <v>388.79320727272994</v>
      </c>
      <c r="E323" s="4">
        <v>673.19169454545613</v>
      </c>
      <c r="F323" s="4">
        <v>213.21881454545382</v>
      </c>
    </row>
    <row r="324" spans="2:6" ht="21" customHeight="1">
      <c r="B324" s="83">
        <v>288</v>
      </c>
      <c r="C324" s="4">
        <v>301.12039999999899</v>
      </c>
      <c r="D324" s="4">
        <v>389.9843200000027</v>
      </c>
      <c r="E324" s="4">
        <v>674.91116000000159</v>
      </c>
      <c r="F324" s="4">
        <v>213.85623999999927</v>
      </c>
    </row>
    <row r="325" spans="2:6" ht="21" customHeight="1">
      <c r="B325" s="83">
        <v>289</v>
      </c>
      <c r="C325" s="4">
        <v>302.01792727272624</v>
      </c>
      <c r="D325" s="4">
        <v>391.17543272727545</v>
      </c>
      <c r="E325" s="4">
        <v>676.63062545454704</v>
      </c>
      <c r="F325" s="4">
        <v>214.49366545454473</v>
      </c>
    </row>
    <row r="326" spans="2:6" ht="21" customHeight="1">
      <c r="B326" s="83">
        <v>290</v>
      </c>
      <c r="C326" s="4">
        <v>302.91545454545349</v>
      </c>
      <c r="D326" s="4">
        <v>392.3665454545482</v>
      </c>
      <c r="E326" s="4">
        <v>678.3500909090925</v>
      </c>
      <c r="F326" s="4">
        <v>215.13109090909018</v>
      </c>
    </row>
    <row r="327" spans="2:6" ht="21" customHeight="1">
      <c r="B327" s="83">
        <v>291</v>
      </c>
      <c r="C327" s="4">
        <v>303.81298181818079</v>
      </c>
      <c r="D327" s="4">
        <v>393.5576581818209</v>
      </c>
      <c r="E327" s="4">
        <v>680.06955636363796</v>
      </c>
      <c r="F327" s="4">
        <v>215.76851636363563</v>
      </c>
    </row>
    <row r="328" spans="2:6" ht="21" customHeight="1">
      <c r="B328" s="83">
        <v>292</v>
      </c>
      <c r="C328" s="4">
        <v>304.71050909090803</v>
      </c>
      <c r="D328" s="4">
        <v>394.74877090909365</v>
      </c>
      <c r="E328" s="4">
        <v>681.78902181818353</v>
      </c>
      <c r="F328" s="4">
        <v>216.40594181818108</v>
      </c>
    </row>
    <row r="329" spans="2:6" ht="21" customHeight="1">
      <c r="B329" s="83">
        <v>293</v>
      </c>
      <c r="C329" s="4">
        <v>305.60803636363528</v>
      </c>
      <c r="D329" s="4">
        <v>395.9398836363664</v>
      </c>
      <c r="E329" s="4">
        <v>683.50848727272898</v>
      </c>
      <c r="F329" s="4">
        <v>217.04336727272653</v>
      </c>
    </row>
    <row r="330" spans="2:6" ht="21" customHeight="1">
      <c r="B330" s="83">
        <v>294</v>
      </c>
      <c r="C330" s="4">
        <v>306.50556363636258</v>
      </c>
      <c r="D330" s="4">
        <v>397.13099636363916</v>
      </c>
      <c r="E330" s="4">
        <v>685.22795272727444</v>
      </c>
      <c r="F330" s="4">
        <v>217.68079272727198</v>
      </c>
    </row>
    <row r="331" spans="2:6" ht="21" customHeight="1">
      <c r="B331" s="83">
        <v>295</v>
      </c>
      <c r="C331" s="4">
        <v>307.40309090908983</v>
      </c>
      <c r="D331" s="4">
        <v>398.32210909091191</v>
      </c>
      <c r="E331" s="4">
        <v>686.9474181818199</v>
      </c>
      <c r="F331" s="4">
        <v>218.31821818181743</v>
      </c>
    </row>
    <row r="332" spans="2:6" ht="21" customHeight="1">
      <c r="B332" s="83">
        <v>296</v>
      </c>
      <c r="C332" s="4">
        <v>308.30061818181707</v>
      </c>
      <c r="D332" s="4">
        <v>399.5132218181846</v>
      </c>
      <c r="E332" s="4">
        <v>688.66688363636536</v>
      </c>
      <c r="F332" s="4">
        <v>218.95564363636285</v>
      </c>
    </row>
    <row r="333" spans="2:6" ht="21" customHeight="1">
      <c r="B333" s="83">
        <v>297</v>
      </c>
      <c r="C333" s="4">
        <v>309.19814545454432</v>
      </c>
      <c r="D333" s="4">
        <v>400.70433454545736</v>
      </c>
      <c r="E333" s="4">
        <v>690.38634909091081</v>
      </c>
      <c r="F333" s="4">
        <v>219.5930690909083</v>
      </c>
    </row>
    <row r="334" spans="2:6" ht="21" customHeight="1">
      <c r="B334" s="83">
        <v>298</v>
      </c>
      <c r="C334" s="4">
        <v>310.09567272727162</v>
      </c>
      <c r="D334" s="4">
        <v>401.89544727273011</v>
      </c>
      <c r="E334" s="4">
        <v>692.10581454545627</v>
      </c>
      <c r="F334" s="4">
        <v>220.23049454545375</v>
      </c>
    </row>
    <row r="335" spans="2:6" ht="21" customHeight="1">
      <c r="B335" s="83">
        <v>299</v>
      </c>
      <c r="C335" s="4">
        <v>310.99319999999886</v>
      </c>
      <c r="D335" s="4">
        <v>403.08656000000286</v>
      </c>
      <c r="E335" s="4">
        <v>693.82528000000173</v>
      </c>
      <c r="F335" s="4">
        <v>220.8679199999992</v>
      </c>
    </row>
    <row r="336" spans="2:6" ht="21" customHeight="1">
      <c r="B336" s="83">
        <v>300</v>
      </c>
      <c r="C336" s="4">
        <v>311.89072727272611</v>
      </c>
      <c r="D336" s="4">
        <v>404.27767272727556</v>
      </c>
      <c r="E336" s="4">
        <v>695.54474545454718</v>
      </c>
      <c r="F336" s="4">
        <v>221.50534545454465</v>
      </c>
    </row>
    <row r="337" spans="2:6" ht="21" customHeight="1">
      <c r="B337" s="83">
        <v>301</v>
      </c>
      <c r="C337" s="4">
        <v>312.78825454545341</v>
      </c>
      <c r="D337" s="4">
        <v>405.46878545454831</v>
      </c>
      <c r="E337" s="4">
        <v>697.26421090909264</v>
      </c>
      <c r="F337" s="4">
        <v>222.1427709090901</v>
      </c>
    </row>
    <row r="338" spans="2:6" ht="21" customHeight="1">
      <c r="B338" s="83">
        <v>302</v>
      </c>
      <c r="C338" s="4">
        <v>313.68578181818066</v>
      </c>
      <c r="D338" s="4">
        <v>406.65989818182106</v>
      </c>
      <c r="E338" s="4">
        <v>698.9836763636381</v>
      </c>
      <c r="F338" s="4">
        <v>222.78019636363555</v>
      </c>
    </row>
    <row r="339" spans="2:6" ht="21" customHeight="1">
      <c r="B339" s="83">
        <v>303</v>
      </c>
      <c r="C339" s="4">
        <v>314.5833090909079</v>
      </c>
      <c r="D339" s="4">
        <v>407.85101090909382</v>
      </c>
      <c r="E339" s="4">
        <v>700.70314181818355</v>
      </c>
      <c r="F339" s="4">
        <v>223.417621818181</v>
      </c>
    </row>
    <row r="340" spans="2:6" ht="21" customHeight="1">
      <c r="B340" s="83">
        <v>304</v>
      </c>
      <c r="C340" s="4">
        <v>315.48083636363521</v>
      </c>
      <c r="D340" s="4">
        <v>409.04212363636651</v>
      </c>
      <c r="E340" s="4">
        <v>702.42260727272901</v>
      </c>
      <c r="F340" s="4">
        <v>224.05504727272645</v>
      </c>
    </row>
    <row r="341" spans="2:6" ht="21" customHeight="1">
      <c r="B341" s="83">
        <v>305</v>
      </c>
      <c r="C341" s="4">
        <v>316.37836363636245</v>
      </c>
      <c r="D341" s="4">
        <v>410.23323636363926</v>
      </c>
      <c r="E341" s="4">
        <v>704.14207272727447</v>
      </c>
      <c r="F341" s="4">
        <v>224.69247272727191</v>
      </c>
    </row>
    <row r="342" spans="2:6" ht="21" customHeight="1">
      <c r="B342" s="83">
        <v>306</v>
      </c>
      <c r="C342" s="4">
        <v>317.27589090908975</v>
      </c>
      <c r="D342" s="4">
        <v>411.42434909091202</v>
      </c>
      <c r="E342" s="4">
        <v>705.86153818181992</v>
      </c>
      <c r="F342" s="4">
        <v>225.32989818181736</v>
      </c>
    </row>
    <row r="343" spans="2:6" ht="21" customHeight="1">
      <c r="B343" s="83">
        <v>307</v>
      </c>
      <c r="C343" s="4">
        <v>318.17341818181706</v>
      </c>
      <c r="D343" s="4">
        <v>412.61546181818477</v>
      </c>
      <c r="E343" s="4">
        <v>707.58100363636549</v>
      </c>
      <c r="F343" s="4">
        <v>225.96732363636283</v>
      </c>
    </row>
    <row r="344" spans="2:6" ht="21" customHeight="1">
      <c r="B344" s="83">
        <v>308</v>
      </c>
      <c r="C344" s="4">
        <v>319.07094545454436</v>
      </c>
      <c r="D344" s="4">
        <v>413.80657454545747</v>
      </c>
      <c r="E344" s="4">
        <v>709.30046909091095</v>
      </c>
      <c r="F344" s="4">
        <v>226.60474909090831</v>
      </c>
    </row>
    <row r="345" spans="2:6" ht="21" customHeight="1">
      <c r="B345" s="83">
        <v>309</v>
      </c>
      <c r="C345" s="4">
        <v>319.96847272727166</v>
      </c>
      <c r="D345" s="4">
        <v>414.99768727273022</v>
      </c>
      <c r="E345" s="4">
        <v>711.01993454545641</v>
      </c>
      <c r="F345" s="4">
        <v>227.24217454545379</v>
      </c>
    </row>
    <row r="346" spans="2:6" ht="21" customHeight="1">
      <c r="B346" s="83">
        <v>310</v>
      </c>
      <c r="C346" s="4">
        <v>320.86599999999896</v>
      </c>
      <c r="D346" s="4">
        <v>416.18880000000297</v>
      </c>
      <c r="E346" s="4">
        <v>712.73940000000187</v>
      </c>
      <c r="F346" s="4">
        <v>227.87959999999924</v>
      </c>
    </row>
    <row r="347" spans="2:6" ht="21" customHeight="1">
      <c r="B347" s="83">
        <v>311</v>
      </c>
      <c r="C347" s="4">
        <v>321.76352727272626</v>
      </c>
      <c r="D347" s="4">
        <v>417.37991272727572</v>
      </c>
      <c r="E347" s="4">
        <v>714.45886545454732</v>
      </c>
      <c r="F347" s="4">
        <v>228.51702545454472</v>
      </c>
    </row>
    <row r="348" spans="2:6" ht="21" customHeight="1">
      <c r="B348" s="83">
        <v>312</v>
      </c>
      <c r="C348" s="4">
        <v>322.66105454545351</v>
      </c>
      <c r="D348" s="4">
        <v>418.57102545454848</v>
      </c>
      <c r="E348" s="4">
        <v>716.17833090909278</v>
      </c>
      <c r="F348" s="4">
        <v>229.1544509090902</v>
      </c>
    </row>
    <row r="349" spans="2:6" ht="21" customHeight="1">
      <c r="B349" s="83">
        <v>313</v>
      </c>
      <c r="C349" s="4">
        <v>323.55858181818081</v>
      </c>
      <c r="D349" s="4">
        <v>419.76213818182117</v>
      </c>
      <c r="E349" s="4">
        <v>717.89779636363824</v>
      </c>
      <c r="F349" s="4">
        <v>229.79187636363568</v>
      </c>
    </row>
    <row r="350" spans="2:6" ht="21" customHeight="1">
      <c r="B350" s="83">
        <v>314</v>
      </c>
      <c r="C350" s="4">
        <v>324.45610909090811</v>
      </c>
      <c r="D350" s="4">
        <v>420.95325090909392</v>
      </c>
      <c r="E350" s="4">
        <v>719.61726181818369</v>
      </c>
      <c r="F350" s="4">
        <v>230.42930181818116</v>
      </c>
    </row>
    <row r="351" spans="2:6" ht="21" customHeight="1">
      <c r="B351" s="83">
        <v>315</v>
      </c>
      <c r="C351" s="4">
        <v>325.35363636363542</v>
      </c>
      <c r="D351" s="4">
        <v>422.14436363636668</v>
      </c>
      <c r="E351" s="4">
        <v>721.33672727272915</v>
      </c>
      <c r="F351" s="4">
        <v>231.06672727272661</v>
      </c>
    </row>
    <row r="352" spans="2:6" ht="21" customHeight="1">
      <c r="B352" s="83">
        <v>316</v>
      </c>
      <c r="C352" s="4">
        <v>326.25116363636272</v>
      </c>
      <c r="D352" s="4">
        <v>423.33547636363943</v>
      </c>
      <c r="E352" s="4">
        <v>723.05619272727461</v>
      </c>
      <c r="F352" s="4">
        <v>231.70415272727209</v>
      </c>
    </row>
    <row r="353" spans="2:6" ht="21" customHeight="1">
      <c r="B353" s="83">
        <v>317</v>
      </c>
      <c r="C353" s="4">
        <v>327.14869090909002</v>
      </c>
      <c r="D353" s="4">
        <v>424.52658909091213</v>
      </c>
      <c r="E353" s="4">
        <v>724.77565818182006</v>
      </c>
      <c r="F353" s="4">
        <v>232.34157818181757</v>
      </c>
    </row>
    <row r="354" spans="2:6" ht="21" customHeight="1">
      <c r="B354" s="83">
        <v>318</v>
      </c>
      <c r="C354" s="4">
        <v>328.04621818181732</v>
      </c>
      <c r="D354" s="4">
        <v>425.71770181818488</v>
      </c>
      <c r="E354" s="4">
        <v>726.49512363636552</v>
      </c>
      <c r="F354" s="4">
        <v>232.97900363636305</v>
      </c>
    </row>
    <row r="355" spans="2:6" ht="21" customHeight="1">
      <c r="B355" s="83">
        <v>319</v>
      </c>
      <c r="C355" s="4">
        <v>328.94374545454463</v>
      </c>
      <c r="D355" s="4">
        <v>426.90881454545763</v>
      </c>
      <c r="E355" s="4">
        <v>728.21458909091098</v>
      </c>
      <c r="F355" s="4">
        <v>233.61642909090853</v>
      </c>
    </row>
    <row r="356" spans="2:6" ht="21" customHeight="1">
      <c r="B356" s="83">
        <v>320</v>
      </c>
      <c r="C356" s="4">
        <v>329.84127272727193</v>
      </c>
      <c r="D356" s="4">
        <v>428.09992727273038</v>
      </c>
      <c r="E356" s="4">
        <v>729.93405454545643</v>
      </c>
      <c r="F356" s="4">
        <v>234.25385454545398</v>
      </c>
    </row>
    <row r="357" spans="2:6" ht="21" customHeight="1">
      <c r="B357" s="83">
        <v>321</v>
      </c>
      <c r="C357" s="4">
        <v>330.73879999999923</v>
      </c>
      <c r="D357" s="4">
        <v>429.29104000000308</v>
      </c>
      <c r="E357" s="4">
        <v>731.65352000000189</v>
      </c>
      <c r="F357" s="4">
        <v>234.89127999999945</v>
      </c>
    </row>
    <row r="358" spans="2:6" ht="21" customHeight="1">
      <c r="B358" s="83">
        <v>322</v>
      </c>
      <c r="C358" s="4">
        <v>331.63632727272653</v>
      </c>
      <c r="D358" s="4">
        <v>430.48215272727583</v>
      </c>
      <c r="E358" s="4">
        <v>733.37298545454735</v>
      </c>
      <c r="F358" s="4">
        <v>235.52870545454493</v>
      </c>
    </row>
    <row r="359" spans="2:6" ht="21" customHeight="1">
      <c r="B359" s="83">
        <v>323</v>
      </c>
      <c r="C359" s="4">
        <v>332.53385454545383</v>
      </c>
      <c r="D359" s="4">
        <v>431.67326545454858</v>
      </c>
      <c r="E359" s="4">
        <v>735.09245090909292</v>
      </c>
      <c r="F359" s="4">
        <v>236.16613090909041</v>
      </c>
    </row>
    <row r="360" spans="2:6" ht="21" customHeight="1">
      <c r="B360" s="83">
        <v>324</v>
      </c>
      <c r="C360" s="4">
        <v>333.43138181818114</v>
      </c>
      <c r="D360" s="4">
        <v>432.86437818182134</v>
      </c>
      <c r="E360" s="4">
        <v>736.81191636363837</v>
      </c>
      <c r="F360" s="4">
        <v>236.80355636363586</v>
      </c>
    </row>
    <row r="361" spans="2:6" ht="21" customHeight="1">
      <c r="B361" s="83">
        <v>325</v>
      </c>
      <c r="C361" s="4">
        <v>334.32890909090844</v>
      </c>
      <c r="D361" s="4">
        <v>434.05549090909403</v>
      </c>
      <c r="E361" s="4">
        <v>738.53138181818383</v>
      </c>
      <c r="F361" s="4">
        <v>237.44098181818134</v>
      </c>
    </row>
    <row r="362" spans="2:6" ht="21" customHeight="1">
      <c r="B362" s="83">
        <v>326</v>
      </c>
      <c r="C362" s="4">
        <v>335.22643636363568</v>
      </c>
      <c r="D362" s="4">
        <v>435.24660363636679</v>
      </c>
      <c r="E362" s="4">
        <v>740.25084727272929</v>
      </c>
      <c r="F362" s="4">
        <v>238.07840727272682</v>
      </c>
    </row>
    <row r="363" spans="2:6" ht="21" customHeight="1">
      <c r="B363" s="83">
        <v>327</v>
      </c>
      <c r="C363" s="4">
        <v>336.12396363636299</v>
      </c>
      <c r="D363" s="4">
        <v>436.43771636363954</v>
      </c>
      <c r="E363" s="4">
        <v>741.97031272727475</v>
      </c>
      <c r="F363" s="4">
        <v>238.7158327272723</v>
      </c>
    </row>
    <row r="364" spans="2:6" ht="21" customHeight="1">
      <c r="B364" s="83">
        <v>328</v>
      </c>
      <c r="C364" s="4">
        <v>337.02149090909029</v>
      </c>
      <c r="D364" s="4">
        <v>437.62882909091229</v>
      </c>
      <c r="E364" s="4">
        <v>743.6897781818202</v>
      </c>
      <c r="F364" s="4">
        <v>239.35325818181778</v>
      </c>
    </row>
    <row r="365" spans="2:6" ht="21" customHeight="1">
      <c r="B365" s="83">
        <v>329</v>
      </c>
      <c r="C365" s="4">
        <v>337.91901818181759</v>
      </c>
      <c r="D365" s="4">
        <v>438.81994181818504</v>
      </c>
      <c r="E365" s="4">
        <v>745.40924363636566</v>
      </c>
      <c r="F365" s="4">
        <v>239.99068363636323</v>
      </c>
    </row>
    <row r="366" spans="2:6" ht="21" customHeight="1">
      <c r="B366" s="83">
        <v>330</v>
      </c>
      <c r="C366" s="4">
        <v>338.81654545454489</v>
      </c>
      <c r="D366" s="4">
        <v>440.01105454545774</v>
      </c>
      <c r="E366" s="4">
        <v>747.12870909091112</v>
      </c>
      <c r="F366" s="4">
        <v>240.62810909090871</v>
      </c>
    </row>
    <row r="367" spans="2:6" ht="21" customHeight="1">
      <c r="B367" s="83">
        <v>331</v>
      </c>
      <c r="C367" s="4">
        <v>339.7140727272722</v>
      </c>
      <c r="D367" s="4">
        <v>441.20216727273049</v>
      </c>
      <c r="E367" s="4">
        <v>748.84817454545657</v>
      </c>
      <c r="F367" s="4">
        <v>241.26553454545419</v>
      </c>
    </row>
    <row r="368" spans="2:6" ht="21" customHeight="1">
      <c r="B368" s="83">
        <v>332</v>
      </c>
      <c r="C368" s="4">
        <v>340.6115999999995</v>
      </c>
      <c r="D368" s="4">
        <v>442.39328000000324</v>
      </c>
      <c r="E368" s="4">
        <v>750.56764000000203</v>
      </c>
      <c r="F368" s="4">
        <v>241.90295999999967</v>
      </c>
    </row>
    <row r="369" spans="2:6" ht="21" customHeight="1">
      <c r="B369" s="83">
        <v>333</v>
      </c>
      <c r="C369" s="4">
        <v>341.5091272727268</v>
      </c>
      <c r="D369" s="4">
        <v>443.584392727276</v>
      </c>
      <c r="E369" s="4">
        <v>752.28710545454749</v>
      </c>
      <c r="F369" s="4">
        <v>242.54038545454512</v>
      </c>
    </row>
    <row r="370" spans="2:6" ht="21" customHeight="1">
      <c r="B370" s="83">
        <v>334</v>
      </c>
      <c r="C370" s="4">
        <v>342.4066545454541</v>
      </c>
      <c r="D370" s="4">
        <v>444.77550545454869</v>
      </c>
      <c r="E370" s="4">
        <v>754.00657090909294</v>
      </c>
      <c r="F370" s="4">
        <v>243.1778109090906</v>
      </c>
    </row>
    <row r="371" spans="2:6" ht="21" customHeight="1">
      <c r="B371" s="83">
        <v>335</v>
      </c>
      <c r="C371" s="4">
        <v>343.30418181818141</v>
      </c>
      <c r="D371" s="4">
        <v>445.96661818182145</v>
      </c>
      <c r="E371" s="4">
        <v>755.7260363636384</v>
      </c>
      <c r="F371" s="4">
        <v>243.81523636363607</v>
      </c>
    </row>
    <row r="372" spans="2:6" ht="21" customHeight="1">
      <c r="B372" s="83">
        <v>336</v>
      </c>
      <c r="C372" s="4">
        <v>344.20170909090871</v>
      </c>
      <c r="D372" s="4">
        <v>447.1577309090942</v>
      </c>
      <c r="E372" s="4">
        <v>757.44550181818386</v>
      </c>
      <c r="F372" s="4">
        <v>244.45266181818155</v>
      </c>
    </row>
    <row r="373" spans="2:6" ht="21" customHeight="1">
      <c r="B373" s="83">
        <v>337</v>
      </c>
      <c r="C373" s="4">
        <v>345.09923636363601</v>
      </c>
      <c r="D373" s="4">
        <v>448.34884363636695</v>
      </c>
      <c r="E373" s="4">
        <v>759.16496727272931</v>
      </c>
      <c r="F373" s="4">
        <v>245.09008727272703</v>
      </c>
    </row>
    <row r="374" spans="2:6" ht="21" customHeight="1">
      <c r="B374" s="83">
        <v>338</v>
      </c>
      <c r="C374" s="4">
        <v>345.99676363636331</v>
      </c>
      <c r="D374" s="4">
        <v>449.53995636363965</v>
      </c>
      <c r="E374" s="4">
        <v>760.88443272727477</v>
      </c>
      <c r="F374" s="4">
        <v>245.72751272727248</v>
      </c>
    </row>
    <row r="375" spans="2:6" ht="21" customHeight="1">
      <c r="B375" s="83">
        <v>339</v>
      </c>
      <c r="C375" s="4">
        <v>346.89429090909061</v>
      </c>
      <c r="D375" s="4">
        <v>450.7310690909124</v>
      </c>
      <c r="E375" s="4">
        <v>762.60389818182034</v>
      </c>
      <c r="F375" s="4">
        <v>246.36493818181796</v>
      </c>
    </row>
    <row r="376" spans="2:6" ht="21" customHeight="1">
      <c r="B376" s="83">
        <v>340</v>
      </c>
      <c r="C376" s="4">
        <v>347.79181818181786</v>
      </c>
      <c r="D376" s="4">
        <v>451.92218181818515</v>
      </c>
      <c r="E376" s="4">
        <v>764.3233636363658</v>
      </c>
      <c r="F376" s="4">
        <v>247.00236363636344</v>
      </c>
    </row>
    <row r="377" spans="2:6" ht="21" customHeight="1">
      <c r="B377" s="83">
        <v>341</v>
      </c>
      <c r="C377" s="4">
        <v>348.68934545454516</v>
      </c>
      <c r="D377" s="4">
        <v>453.1132945454579</v>
      </c>
      <c r="E377" s="4">
        <v>766.04282909091125</v>
      </c>
      <c r="F377" s="4">
        <v>247.63978909090892</v>
      </c>
    </row>
    <row r="378" spans="2:6" ht="21" customHeight="1">
      <c r="B378" s="83">
        <v>342</v>
      </c>
      <c r="C378" s="4">
        <v>349.58687272727246</v>
      </c>
      <c r="D378" s="4">
        <v>454.3044072727306</v>
      </c>
      <c r="E378" s="4">
        <v>767.76229454545671</v>
      </c>
      <c r="F378" s="4">
        <v>248.27721454545437</v>
      </c>
    </row>
    <row r="379" spans="2:6" ht="21" customHeight="1">
      <c r="B379" s="83">
        <v>343</v>
      </c>
      <c r="C379" s="4">
        <v>350.48439999999977</v>
      </c>
      <c r="D379" s="4">
        <v>455.49552000000335</v>
      </c>
      <c r="E379" s="4">
        <v>769.48176000000217</v>
      </c>
      <c r="F379" s="4">
        <v>248.91463999999985</v>
      </c>
    </row>
    <row r="380" spans="2:6" ht="21" customHeight="1">
      <c r="B380" s="83">
        <v>344</v>
      </c>
      <c r="C380" s="4">
        <v>351.38192727272707</v>
      </c>
      <c r="D380" s="4">
        <v>456.68663272727611</v>
      </c>
      <c r="E380" s="4">
        <v>771.20122545454763</v>
      </c>
      <c r="F380" s="4">
        <v>249.55206545454533</v>
      </c>
    </row>
    <row r="381" spans="2:6" ht="21" customHeight="1">
      <c r="B381" s="83">
        <v>345</v>
      </c>
      <c r="C381" s="4">
        <v>352.27945454545437</v>
      </c>
      <c r="D381" s="4">
        <v>457.87774545454886</v>
      </c>
      <c r="E381" s="4">
        <v>772.92069090909308</v>
      </c>
      <c r="F381" s="4">
        <v>250.18949090909081</v>
      </c>
    </row>
    <row r="382" spans="2:6" ht="21" customHeight="1">
      <c r="B382" s="83">
        <v>346</v>
      </c>
      <c r="C382" s="4">
        <v>353.17698181818167</v>
      </c>
      <c r="D382" s="4">
        <v>459.06885818182161</v>
      </c>
      <c r="E382" s="4">
        <v>774.64015636363854</v>
      </c>
      <c r="F382" s="4">
        <v>250.82691636363629</v>
      </c>
    </row>
    <row r="383" spans="2:6" ht="21" customHeight="1">
      <c r="B383" s="83">
        <v>347</v>
      </c>
      <c r="C383" s="4">
        <v>354.07450909090898</v>
      </c>
      <c r="D383" s="4">
        <v>460.25997090909431</v>
      </c>
      <c r="E383" s="4">
        <v>776.359621818184</v>
      </c>
      <c r="F383" s="4">
        <v>251.46434181818174</v>
      </c>
    </row>
    <row r="384" spans="2:6" ht="21" customHeight="1">
      <c r="B384" s="83">
        <v>348</v>
      </c>
      <c r="C384" s="4">
        <v>354.97203636363628</v>
      </c>
      <c r="D384" s="4">
        <v>461.45108363636706</v>
      </c>
      <c r="E384" s="4">
        <v>778.07908727272945</v>
      </c>
      <c r="F384" s="4">
        <v>252.10176727272722</v>
      </c>
    </row>
    <row r="385" spans="2:6" ht="21" customHeight="1">
      <c r="B385" s="83">
        <v>349</v>
      </c>
      <c r="C385" s="4">
        <v>355.86956363636358</v>
      </c>
      <c r="D385" s="4">
        <v>462.64219636363981</v>
      </c>
      <c r="E385" s="4">
        <v>779.79855272727491</v>
      </c>
      <c r="F385" s="4">
        <v>252.73919272727269</v>
      </c>
    </row>
    <row r="386" spans="2:6" ht="21" customHeight="1">
      <c r="B386" s="83">
        <v>350</v>
      </c>
      <c r="C386" s="4">
        <v>356.76709090909088</v>
      </c>
      <c r="D386" s="4">
        <v>463.83330909091256</v>
      </c>
      <c r="E386" s="4">
        <v>781.51801818182037</v>
      </c>
      <c r="F386" s="4">
        <v>253.37661818181817</v>
      </c>
    </row>
    <row r="387" spans="2:6" ht="21" customHeight="1">
      <c r="B387" s="83">
        <v>351</v>
      </c>
      <c r="C387" s="4">
        <v>357.66461818181818</v>
      </c>
      <c r="D387" s="4">
        <v>465.02442181818526</v>
      </c>
      <c r="E387" s="4">
        <v>783.23748363636582</v>
      </c>
      <c r="F387" s="4">
        <v>254.01404363636362</v>
      </c>
    </row>
    <row r="388" spans="2:6" ht="21" customHeight="1">
      <c r="B388" s="83">
        <v>352</v>
      </c>
      <c r="C388" s="4">
        <v>358.56214545454549</v>
      </c>
      <c r="D388" s="4">
        <v>466.21553454545801</v>
      </c>
      <c r="E388" s="4">
        <v>784.95694909091128</v>
      </c>
      <c r="F388" s="4">
        <v>254.6514690909091</v>
      </c>
    </row>
    <row r="389" spans="2:6" ht="21" customHeight="1">
      <c r="B389" s="83">
        <v>353</v>
      </c>
      <c r="C389" s="4">
        <v>359.45967272727279</v>
      </c>
      <c r="D389" s="4">
        <v>467.40664727273077</v>
      </c>
      <c r="E389" s="4">
        <v>786.67641454545674</v>
      </c>
      <c r="F389" s="4">
        <v>255.28889454545458</v>
      </c>
    </row>
    <row r="390" spans="2:6" ht="21" customHeight="1">
      <c r="B390" s="83">
        <v>354</v>
      </c>
      <c r="C390" s="4">
        <v>360.35720000000003</v>
      </c>
      <c r="D390" s="4">
        <v>468.59776000000352</v>
      </c>
      <c r="E390" s="4">
        <v>788.39588000000219</v>
      </c>
      <c r="F390" s="4">
        <v>255.92632000000006</v>
      </c>
    </row>
    <row r="391" spans="2:6" ht="21" customHeight="1">
      <c r="B391" s="83">
        <v>355</v>
      </c>
      <c r="C391" s="4">
        <v>361.25472727272734</v>
      </c>
      <c r="D391" s="4">
        <v>469.78887272727621</v>
      </c>
      <c r="E391" s="4">
        <v>790.11534545454776</v>
      </c>
      <c r="F391" s="4">
        <v>256.56374545454554</v>
      </c>
    </row>
    <row r="392" spans="2:6" ht="21" customHeight="1">
      <c r="B392" s="83">
        <v>356</v>
      </c>
      <c r="C392" s="4">
        <v>362.15225454545464</v>
      </c>
      <c r="D392" s="4">
        <v>470.97998545454897</v>
      </c>
      <c r="E392" s="4">
        <v>791.83481090909322</v>
      </c>
      <c r="F392" s="4">
        <v>257.20117090909099</v>
      </c>
    </row>
    <row r="393" spans="2:6" ht="21" customHeight="1">
      <c r="B393" s="83">
        <v>357</v>
      </c>
      <c r="C393" s="4">
        <v>363.04978181818194</v>
      </c>
      <c r="D393" s="4">
        <v>472.17109818182172</v>
      </c>
      <c r="E393" s="4">
        <v>793.55427636363868</v>
      </c>
      <c r="F393" s="4">
        <v>257.8385963636365</v>
      </c>
    </row>
    <row r="394" spans="2:6" ht="21" customHeight="1">
      <c r="B394" s="83">
        <v>358</v>
      </c>
      <c r="C394" s="4">
        <v>363.94730909090924</v>
      </c>
      <c r="D394" s="4">
        <v>473.36221090909447</v>
      </c>
      <c r="E394" s="4">
        <v>795.27374181818413</v>
      </c>
      <c r="F394" s="4">
        <v>258.47602181818195</v>
      </c>
    </row>
    <row r="395" spans="2:6" ht="21" customHeight="1">
      <c r="B395" s="83">
        <v>359</v>
      </c>
      <c r="C395" s="4">
        <v>364.84483636363655</v>
      </c>
      <c r="D395" s="4">
        <v>474.55332363636717</v>
      </c>
      <c r="E395" s="4">
        <v>796.99320727272959</v>
      </c>
      <c r="F395" s="4">
        <v>259.1134472727274</v>
      </c>
    </row>
    <row r="396" spans="2:6" ht="21" customHeight="1">
      <c r="B396" s="83">
        <v>360</v>
      </c>
      <c r="C396" s="4">
        <v>365.74236363636385</v>
      </c>
      <c r="D396" s="4">
        <v>475.74443636363992</v>
      </c>
      <c r="E396" s="4">
        <v>798.71267272727505</v>
      </c>
      <c r="F396" s="4">
        <v>259.75087272727291</v>
      </c>
    </row>
    <row r="397" spans="2:6" ht="21" customHeight="1">
      <c r="B397" s="83">
        <v>361</v>
      </c>
      <c r="C397" s="4">
        <v>366.63989090909115</v>
      </c>
      <c r="D397" s="4">
        <v>476.93554909091267</v>
      </c>
      <c r="E397" s="4">
        <v>800.43213818182051</v>
      </c>
      <c r="F397" s="4">
        <v>260.38829818181836</v>
      </c>
    </row>
    <row r="398" spans="2:6" ht="21" customHeight="1">
      <c r="B398" s="83">
        <v>362</v>
      </c>
      <c r="C398" s="4">
        <v>367.53741818181845</v>
      </c>
      <c r="D398" s="4">
        <v>478.12666181818543</v>
      </c>
      <c r="E398" s="4">
        <v>802.15160363636596</v>
      </c>
      <c r="F398" s="4">
        <v>261.02572363636386</v>
      </c>
    </row>
    <row r="399" spans="2:6" ht="21" customHeight="1">
      <c r="B399" s="83">
        <v>363</v>
      </c>
      <c r="C399" s="4">
        <v>368.43494545454575</v>
      </c>
      <c r="D399" s="4">
        <v>479.31777454545818</v>
      </c>
      <c r="E399" s="4">
        <v>803.87106909091142</v>
      </c>
      <c r="F399" s="4">
        <v>261.66314909090931</v>
      </c>
    </row>
    <row r="400" spans="2:6" ht="21" customHeight="1">
      <c r="B400" s="83">
        <v>364</v>
      </c>
      <c r="C400" s="4">
        <v>369.33247272727306</v>
      </c>
      <c r="D400" s="4">
        <v>480.50888727273087</v>
      </c>
      <c r="E400" s="4">
        <v>805.59053454545688</v>
      </c>
      <c r="F400" s="4">
        <v>262.30057454545477</v>
      </c>
    </row>
    <row r="401" spans="2:6" ht="21" customHeight="1">
      <c r="B401" s="83">
        <v>365</v>
      </c>
      <c r="C401" s="4">
        <v>370.23000000000036</v>
      </c>
      <c r="D401" s="4">
        <v>481.70000000000363</v>
      </c>
      <c r="E401" s="4">
        <v>807.31000000000233</v>
      </c>
      <c r="F401" s="4">
        <v>262.93800000000027</v>
      </c>
    </row>
  </sheetData>
  <pageMargins left="0.69930555555555596" right="0.69930555555555596"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71</vt:i4>
      </vt:variant>
    </vt:vector>
  </HeadingPairs>
  <TitlesOfParts>
    <vt:vector size="87"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Tables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Select_Input_Type</vt:lpstr>
      <vt:lpstr>Select_Payment_Methods</vt:lpstr>
      <vt:lpstr>Select_Payment_Options</vt:lpstr>
      <vt:lpstr>Select_Rating_Factor</vt:lpstr>
      <vt:lpstr>Select_Repeating_Data_Type</vt:lpstr>
      <vt:lpstr>Select_Risk_Type</vt:lpstr>
      <vt:lpstr>Select_Yes_No</vt:lpstr>
      <vt:lpstr>Settings_Financial_Commission_Rate</vt:lpstr>
      <vt:lpstr>Settings_Financial_Service_Fee_Once_Off</vt:lpstr>
      <vt:lpstr>Settings_Financial_Service_Fee_Premium_Percent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Carl Andersson</cp:lastModifiedBy>
  <cp:revision/>
  <dcterms:created xsi:type="dcterms:W3CDTF">2016-05-31T05:49:00Z</dcterms:created>
  <dcterms:modified xsi:type="dcterms:W3CDTF">2019-02-12T23:56:37Z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