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Gene Rivera\Aptiture\uBind Platform - UBindProduction\Development\DepositAssure-Consumer\"/>
    </mc:Choice>
  </mc:AlternateContent>
  <xr:revisionPtr revIDLastSave="24" documentId="10_ncr:100000_{A4DC3C7C-BF9F-4525-8E2E-214D61012BC8}" xr6:coauthVersionLast="36" xr6:coauthVersionMax="36" xr10:uidLastSave="{7598E675-EE5C-4B9C-B5AB-19D030BBADF2}"/>
  <bookViews>
    <workbookView xWindow="0" yWindow="0" windowWidth="38400" windowHeight="14616" tabRatio="800" xr2:uid="{00000000-000D-0000-FFFF-FFFF00000000}"/>
  </bookViews>
  <sheets>
    <sheet name="Question Sets" sheetId="15" r:id="rId1"/>
    <sheet name="Repeating Question Sets" sheetId="28" r:id="rId2"/>
    <sheet name="Question Options" sheetId="29" r:id="rId3"/>
    <sheet name="Triggers" sheetId="25" r:id="rId4"/>
    <sheet name="Risk 1" sheetId="18" r:id="rId5"/>
    <sheet name="Risk 2" sheetId="24" r:id="rId6"/>
    <sheet name="Statutory Rates" sheetId="26" r:id="rId7"/>
    <sheet name="Payments" sheetId="33" r:id="rId8"/>
    <sheet name="Totals" sheetId="13" r:id="rId9"/>
    <sheet name="Settings" sheetId="32" r:id="rId10"/>
    <sheet name="Styles" sheetId="31" r:id="rId11"/>
    <sheet name="Text" sheetId="14" r:id="rId12"/>
    <sheet name="Drop Downs" sheetId="30" r:id="rId13"/>
    <sheet name="Policy" sheetId="16" state="hidden" r:id="rId14"/>
    <sheet name="Outputs" sheetId="10" r:id="rId15"/>
    <sheet name="Rating Factors" sheetId="2" r:id="rId16"/>
  </sheets>
  <definedNames>
    <definedName name="Colour_Accent_1">Settings!$K$28</definedName>
    <definedName name="Colour_Accent_2">Settings!$K$29</definedName>
    <definedName name="Colour_Background_1">Settings!$K$23</definedName>
    <definedName name="Colour_Background_2">Settings!$K$24</definedName>
    <definedName name="Colour_Background_3">Settings!$K$25</definedName>
    <definedName name="Colour_Borders">Settings!$K$30</definedName>
    <definedName name="Colour_Decline">Settings!$K$33</definedName>
    <definedName name="Colour_Foreground_1">Settings!$K$26</definedName>
    <definedName name="Colour_Foreground_2">Settings!$K$27</definedName>
    <definedName name="Colour_Hard_Referral">Settings!$K$32</definedName>
    <definedName name="Colour_Soft_Referral">Settings!$K$31</definedName>
    <definedName name="Input_Payment_Method">'Question Sets'!$AM$68</definedName>
    <definedName name="Input_Payment_Option">'Question Sets'!$AM$65</definedName>
    <definedName name="mobile_animals_in_transit_premium">'Rating Factors'!$C$23</definedName>
    <definedName name="mobile_staff_covered_under_base_PL_premium">'Rating Factors'!$C$22</definedName>
    <definedName name="mobile_tools_premium">'Rating Factors'!$C$25</definedName>
    <definedName name="mobile_tools_sum_insured">'Rating Factors'!$C$27</definedName>
    <definedName name="mobile_trailers_premium">'Rating Factors'!$C$24</definedName>
    <definedName name="mobile_trailers_sum_insured">'Rating Factors'!$C$26</definedName>
    <definedName name="Payment_Methods_Direct_Default">Payments!$B$24:$F$24</definedName>
    <definedName name="Payment_Methods_Direct_Enabled">Payments!$B$23:$F$23</definedName>
    <definedName name="Payment_Methods_Direct_Merchant_Fee">Payments!$B$26:$F$26</definedName>
    <definedName name="Payment_Methods_Direct_Transaction_Fee">Payments!$B$25:$F$25</definedName>
    <definedName name="Payment_Methods_Funded_Default">Payments!$B$29:$F$29</definedName>
    <definedName name="Payment_Methods_Funded_Enabled">Payments!$B$28:$F$28</definedName>
    <definedName name="Payment_Methods_Funded_Merchant_Fee">Payments!$B$31:$F$31</definedName>
    <definedName name="Payment_Methods_Funded_Transaction_Fee">Payments!$B$30:$F$30</definedName>
    <definedName name="Payment_Option_Annual">Payments!$C$7</definedName>
    <definedName name="Payment_Option_Fortnightly">Payments!$E$7</definedName>
    <definedName name="Payment_Option_Monthly">Payments!$D$7</definedName>
    <definedName name="Payment_Option_Weekly">Payments!$F$7</definedName>
    <definedName name="Payment_Options_Default">Payments!$B$8:$F$8</definedName>
    <definedName name="Payment_Options_Direct_Interest_Rate">Payments!$B$13:$F$13</definedName>
    <definedName name="Payment_Options_Direct_Once_Off_Fee">Payments!$B$11:$F$11</definedName>
    <definedName name="Payment_Options_Direct_Per_Instalment_Fee">Payments!$B$12:$F$12</definedName>
    <definedName name="Payment_Options_Funded_Interest_Rate">Payments!$B$17:$F$17</definedName>
    <definedName name="Payment_Options_Funded_Once_Off_Fee">Payments!$B$15:$F$15</definedName>
    <definedName name="Payment_Options_Funded_Per_Instalment_Fee">Payments!$B$16:$F$16</definedName>
    <definedName name="Payment_Options_Number_Of_Instalments">Payments!$B$9:$F$9</definedName>
    <definedName name="Payment_Options_Type">Payments!$B$7:$F$7</definedName>
    <definedName name="Repeating_Question_Sets_Values">Table_Repeating_Question_Sets[[#All],[Value 1]:[Value 10]]</definedName>
    <definedName name="Risk_1_ESL">'Risk 1'!$J$25</definedName>
    <definedName name="Risk_1_Name">'Risk 1'!$J$7</definedName>
    <definedName name="Risk_1_Prefix">'Risk 1'!$J$8</definedName>
    <definedName name="Risk_1_Type">'Risk 1'!$J$24</definedName>
    <definedName name="Risk_2_ESL">'Risk 2'!$J$25</definedName>
    <definedName name="Risk_2_Name">'Risk 2'!$J$7</definedName>
    <definedName name="Risk_2_Prefix">'Risk 2'!$J$8</definedName>
    <definedName name="Risk_2_Type">'Risk 2'!$J$24</definedName>
    <definedName name="Select_Bootstrap_Columns">'Drop Downs'!$B$30:$B$41</definedName>
    <definedName name="Select_Data_Type">'Drop Downs'!$B$7:$B$23</definedName>
    <definedName name="Select_ESL_Eligibility">Table_ESL[Value]</definedName>
    <definedName name="Select_Field_Type_By_Data_Type">OFFSET(Table_Data_Type_Field_Types[], MATCH(INDIRECT(SUBSTITUTE(ADDRESS(1,COLUMN()-1,4),"1","")&amp;ROW()), Select_Data_Type,0)-1, 3, 1, COUNTIF(OFFSET(Table_Data_Type_Field_Types[], MATCH(INDIRECT(SUBSTITUTE(ADDRESS(1,COLUMN()-1,4),"1","")&amp;ROW()), Select_Data_Type,0)-1, 3, 1, 7),"*"))</definedName>
    <definedName name="Select_Input_Type">'Drop Downs'!#REF!</definedName>
    <definedName name="Select_Payment_Methods">'Drop Downs'!$B$52:$B$54</definedName>
    <definedName name="Select_Payment_Options">'Drop Downs'!$B$47:$B$50</definedName>
    <definedName name="Select_Rating_Factor">'Question Sets'!$B$8:$B$8</definedName>
    <definedName name="Select_Repeating_Data_Type">'Drop Downs'!$D$7:$D$23</definedName>
    <definedName name="Select_Risk_Type">Table_Risk_Types[Value]</definedName>
    <definedName name="Select_Yes_No">'Drop Downs'!$B$44:$B$45</definedName>
    <definedName name="Settings_Financial_Commission_Rate">Settings!$K$10</definedName>
    <definedName name="Settings_Financial_Service_Fee_Once_Off">Settings!$K$11</definedName>
    <definedName name="Settings_Financial_Service_Fee_Premium_Percent">Settings!$K$12</definedName>
    <definedName name="settings_organisation_name">Text!$L$7</definedName>
    <definedName name="Settings_Styling_Font_Body_Text">Settings!$K$16</definedName>
    <definedName name="Settings_Styling_Font_Headings">Settings!$K$15</definedName>
    <definedName name="Settings_Styling_Font_Labels">Settings!$K$17</definedName>
    <definedName name="Settings_Styling_Font_Weight_Body_Text">Settings!$K$20</definedName>
    <definedName name="Settings_Styling_Font_Weight_Headings">Settings!$K$19</definedName>
    <definedName name="Settings_Styling_Font_Weight_Labels">Settings!$K$21</definedName>
    <definedName name="Settings_Styling_Other_Default_Border_Radius">Settings!$K$36</definedName>
    <definedName name="Settings_Styling_Other_Sidebar_Width">Settings!$K$38</definedName>
    <definedName name="Settings_Styling_Other_Small_Device_Margin">Settings!$K$40</definedName>
    <definedName name="Settings_Styling_Other_Tooltip_Panel_Background_Colour">Styles!$R$83</definedName>
    <definedName name="Settings_Styling_Other_Tooltip_Panel_Border">Styles!$U$83</definedName>
    <definedName name="Settings_Styling_Sidebar_Header_Background_Colour">Styles!$R$101</definedName>
    <definedName name="Totals_Instalment_Instalment_Amount">Totals!$C$23</definedName>
    <definedName name="Totals_Instalment_Yearly_Instalments">Totals!$C$22</definedName>
  </definedNames>
  <calcPr calcId="191029" calcMode="autoNoTable"/>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11" i="15" l="1"/>
  <c r="BL11" i="15" s="1"/>
  <c r="F11" i="15"/>
  <c r="AM11" i="15"/>
  <c r="AY11" i="15" s="1"/>
  <c r="AZ11" i="15" s="1"/>
  <c r="BA11" i="15"/>
  <c r="BD11" i="15" a="1"/>
  <c r="BD11" i="15" s="1"/>
  <c r="BG11" i="15" s="1"/>
  <c r="BH11" i="15" s="1"/>
  <c r="BI11" i="15" s="1"/>
  <c r="BE11" i="15"/>
  <c r="BF11" i="15"/>
  <c r="BN11" i="15"/>
  <c r="BO11" i="15"/>
  <c r="BQ11" i="15"/>
  <c r="BR11" i="15"/>
  <c r="BJ11" i="15"/>
  <c r="BM11" i="15"/>
  <c r="BS11" i="15"/>
  <c r="AO11" i="15" l="1"/>
  <c r="BQ21" i="15"/>
  <c r="BO21" i="15"/>
  <c r="BN21" i="15"/>
  <c r="BF21" i="15"/>
  <c r="BE21" i="15"/>
  <c r="BD21" i="15" a="1"/>
  <c r="BD21" i="15" s="1"/>
  <c r="BG21" i="15" s="1"/>
  <c r="BA21" i="15"/>
  <c r="AM21" i="15"/>
  <c r="AY21" i="15" s="1"/>
  <c r="AZ21" i="15" s="1"/>
  <c r="F21" i="15"/>
  <c r="E21" i="15"/>
  <c r="BQ20" i="15"/>
  <c r="BO20" i="15"/>
  <c r="BN20" i="15"/>
  <c r="BF20" i="15"/>
  <c r="BE20" i="15"/>
  <c r="BD20" i="15" a="1"/>
  <c r="BD20" i="15" s="1"/>
  <c r="BG20" i="15" s="1"/>
  <c r="BA20" i="15"/>
  <c r="AM20" i="15"/>
  <c r="AY20" i="15" s="1"/>
  <c r="AZ20" i="15" s="1"/>
  <c r="F20" i="15"/>
  <c r="E20" i="15"/>
  <c r="AP11" i="15"/>
  <c r="BR20" i="15" l="1"/>
  <c r="BR21" i="15"/>
  <c r="BH21" i="15"/>
  <c r="BI21" i="15" s="1"/>
  <c r="BH20" i="15"/>
  <c r="BI20" i="15" s="1"/>
  <c r="BL20" i="15"/>
  <c r="BL21" i="15"/>
  <c r="AO20" i="15"/>
  <c r="AO21" i="15"/>
  <c r="D5" i="28"/>
  <c r="D11" i="28"/>
  <c r="D14" i="28"/>
  <c r="D16" i="28"/>
  <c r="D18" i="28"/>
  <c r="D5" i="15"/>
  <c r="D12" i="15"/>
  <c r="D24" i="15"/>
  <c r="D38" i="15"/>
  <c r="D43" i="15"/>
  <c r="D56" i="15"/>
  <c r="D64" i="15"/>
  <c r="D66" i="15"/>
  <c r="D75" i="15"/>
  <c r="D17" i="28"/>
  <c r="D57" i="15"/>
  <c r="D12" i="28"/>
  <c r="D13" i="15"/>
  <c r="D76" i="15"/>
  <c r="D6" i="15"/>
  <c r="D15" i="28"/>
  <c r="D19" i="28"/>
  <c r="D67" i="15"/>
  <c r="D44" i="15"/>
  <c r="D6" i="28"/>
  <c r="D65" i="15"/>
  <c r="D25" i="15"/>
  <c r="D39" i="15"/>
  <c r="E13" i="28" l="1"/>
  <c r="H13" i="28"/>
  <c r="S13" i="28"/>
  <c r="T13" i="28"/>
  <c r="CG13" i="28" a="1"/>
  <c r="CG13" i="28" s="1"/>
  <c r="CI13" i="28" s="1"/>
  <c r="CH13" i="28"/>
  <c r="CN13" i="28"/>
  <c r="E36" i="15"/>
  <c r="BL36" i="15" s="1"/>
  <c r="F36" i="15"/>
  <c r="AM36" i="15"/>
  <c r="AY36" i="15" s="1"/>
  <c r="AZ36" i="15" s="1"/>
  <c r="BA36" i="15"/>
  <c r="BD36" i="15" a="1"/>
  <c r="BD36" i="15" s="1"/>
  <c r="BE36" i="15"/>
  <c r="BG36" i="15"/>
  <c r="BN36" i="15"/>
  <c r="BO36" i="15"/>
  <c r="E31" i="15"/>
  <c r="BL31" i="15" s="1"/>
  <c r="F31" i="15"/>
  <c r="AM31" i="15"/>
  <c r="AO31" i="15" s="1"/>
  <c r="BA31" i="15"/>
  <c r="BD31" i="15" a="1"/>
  <c r="BD31" i="15" s="1"/>
  <c r="BG31" i="15" s="1"/>
  <c r="BE31" i="15"/>
  <c r="BF31" i="15"/>
  <c r="BN31" i="15"/>
  <c r="BO31" i="15"/>
  <c r="BQ31" i="15"/>
  <c r="E27" i="15"/>
  <c r="BL27" i="15" s="1"/>
  <c r="E28" i="15"/>
  <c r="BL28" i="15" s="1"/>
  <c r="F27" i="15"/>
  <c r="F28" i="15"/>
  <c r="AM27" i="15"/>
  <c r="AY27" i="15" s="1"/>
  <c r="AZ27" i="15" s="1"/>
  <c r="AM28" i="15"/>
  <c r="AO28" i="15" s="1"/>
  <c r="BA27" i="15"/>
  <c r="BA28" i="15"/>
  <c r="BD27" i="15" a="1"/>
  <c r="BD27" i="15" s="1"/>
  <c r="BG27" i="15" s="1"/>
  <c r="BD28" i="15" a="1"/>
  <c r="BD28" i="15" s="1"/>
  <c r="BG28" i="15" s="1"/>
  <c r="BE27" i="15"/>
  <c r="BE28" i="15"/>
  <c r="BF27" i="15"/>
  <c r="BF28" i="15"/>
  <c r="BN27" i="15"/>
  <c r="BN28" i="15"/>
  <c r="BO27" i="15"/>
  <c r="BO28" i="15"/>
  <c r="BQ27" i="15"/>
  <c r="BQ28" i="15"/>
  <c r="E29" i="15"/>
  <c r="BL29" i="15" s="1"/>
  <c r="F29" i="15"/>
  <c r="AM29" i="15"/>
  <c r="AY29" i="15" s="1"/>
  <c r="AZ29" i="15" s="1"/>
  <c r="BA29" i="15"/>
  <c r="BD29" i="15" a="1"/>
  <c r="BD29" i="15" s="1"/>
  <c r="BG29" i="15" s="1"/>
  <c r="BE29" i="15"/>
  <c r="BF29" i="15"/>
  <c r="BN29" i="15"/>
  <c r="BO29" i="15"/>
  <c r="BQ29" i="15"/>
  <c r="E30" i="15"/>
  <c r="BL30" i="15" s="1"/>
  <c r="F30" i="15"/>
  <c r="AM30" i="15"/>
  <c r="AY30" i="15" s="1"/>
  <c r="AZ30" i="15" s="1"/>
  <c r="BA30" i="15"/>
  <c r="BD30" i="15" a="1"/>
  <c r="BD30" i="15" s="1"/>
  <c r="BG30" i="15" s="1"/>
  <c r="BE30" i="15"/>
  <c r="BF30" i="15"/>
  <c r="BN30" i="15"/>
  <c r="BO30" i="15"/>
  <c r="BQ30" i="15"/>
  <c r="BV13" i="28"/>
  <c r="BA13" i="28"/>
  <c r="BP13" i="28"/>
  <c r="D14" i="15"/>
  <c r="BS13" i="28"/>
  <c r="D7" i="15"/>
  <c r="D7" i="28"/>
  <c r="BG13" i="28"/>
  <c r="CD13" i="28"/>
  <c r="D45" i="15"/>
  <c r="D40" i="15"/>
  <c r="BY13" i="28"/>
  <c r="D13" i="28"/>
  <c r="BD13" i="28"/>
  <c r="BM13" i="28"/>
  <c r="D77" i="15"/>
  <c r="CO13" i="28"/>
  <c r="D58" i="15"/>
  <c r="D68" i="15"/>
  <c r="D26" i="15"/>
  <c r="CB13" i="28"/>
  <c r="BJ13" i="28"/>
  <c r="BR31" i="15" l="1"/>
  <c r="AY31" i="15"/>
  <c r="AZ31" i="15" s="1"/>
  <c r="BH31" i="15"/>
  <c r="BI31" i="15" s="1"/>
  <c r="BH28" i="15"/>
  <c r="BI28" i="15" s="1"/>
  <c r="BH29" i="15"/>
  <c r="BI29" i="15" s="1"/>
  <c r="BH30" i="15"/>
  <c r="BI30" i="15" s="1"/>
  <c r="BH27" i="15"/>
  <c r="BI27" i="15" s="1"/>
  <c r="BR28" i="15"/>
  <c r="BR29" i="15"/>
  <c r="BR30" i="15"/>
  <c r="BR27" i="15"/>
  <c r="AO29" i="15"/>
  <c r="AY28" i="15"/>
  <c r="AZ28" i="15" s="1"/>
  <c r="AO30" i="15"/>
  <c r="AO27" i="15"/>
  <c r="D69" i="15"/>
  <c r="D15" i="15"/>
  <c r="D41" i="15"/>
  <c r="D8" i="28"/>
  <c r="D70" i="15"/>
  <c r="D78" i="15"/>
  <c r="D27" i="15"/>
  <c r="D28" i="15" s="1"/>
  <c r="D59" i="15"/>
  <c r="D46" i="15"/>
  <c r="D8" i="15"/>
  <c r="E77" i="15" l="1"/>
  <c r="BL77" i="15" s="1"/>
  <c r="F77" i="15"/>
  <c r="AM77" i="15"/>
  <c r="AO77" i="15" s="1"/>
  <c r="BA77" i="15"/>
  <c r="BD77" i="15" a="1"/>
  <c r="BD77" i="15" s="1"/>
  <c r="BG77" i="15" s="1"/>
  <c r="BH77" i="15" s="1"/>
  <c r="BI77" i="15" s="1"/>
  <c r="BE77" i="15"/>
  <c r="BF77" i="15"/>
  <c r="BN77" i="15"/>
  <c r="BO77" i="15"/>
  <c r="BQ77" i="15"/>
  <c r="D29" i="15"/>
  <c r="D42" i="15"/>
  <c r="D16" i="15"/>
  <c r="D9" i="28"/>
  <c r="D47" i="15"/>
  <c r="D71" i="15"/>
  <c r="D60" i="15"/>
  <c r="D9" i="15"/>
  <c r="D10" i="15"/>
  <c r="D11" i="15" s="1"/>
  <c r="BR77" i="15" l="1"/>
  <c r="AY77" i="15"/>
  <c r="AZ77" i="15" s="1"/>
  <c r="BQ23" i="15"/>
  <c r="BO23" i="15"/>
  <c r="BN23" i="15"/>
  <c r="BF23" i="15"/>
  <c r="BE23" i="15"/>
  <c r="BD23" i="15" a="1"/>
  <c r="BD23" i="15" s="1"/>
  <c r="BG23" i="15" s="1"/>
  <c r="BA23" i="15"/>
  <c r="AM23" i="15"/>
  <c r="AY23" i="15" s="1"/>
  <c r="AZ23" i="15" s="1"/>
  <c r="F23" i="15"/>
  <c r="E23" i="15"/>
  <c r="BQ22" i="15"/>
  <c r="BO22" i="15"/>
  <c r="BN22" i="15"/>
  <c r="BF22" i="15"/>
  <c r="BE22" i="15"/>
  <c r="BD22" i="15" a="1"/>
  <c r="BD22" i="15" s="1"/>
  <c r="BG22" i="15" s="1"/>
  <c r="BA22" i="15"/>
  <c r="AM22" i="15"/>
  <c r="AY22" i="15" s="1"/>
  <c r="AZ22" i="15" s="1"/>
  <c r="F22" i="15"/>
  <c r="E22" i="15"/>
  <c r="BL22" i="15" s="1"/>
  <c r="E19" i="15"/>
  <c r="BL19" i="15" s="1"/>
  <c r="F19" i="15"/>
  <c r="AM19" i="15"/>
  <c r="AO19" i="15" s="1"/>
  <c r="BA19" i="15"/>
  <c r="BD19" i="15" a="1"/>
  <c r="BD19" i="15" s="1"/>
  <c r="BG19" i="15" s="1"/>
  <c r="BE19" i="15"/>
  <c r="BF19" i="15"/>
  <c r="BN19" i="15"/>
  <c r="BO19" i="15"/>
  <c r="BQ19" i="15"/>
  <c r="D72" i="15"/>
  <c r="D17" i="15"/>
  <c r="D30" i="15"/>
  <c r="D61" i="15"/>
  <c r="D10" i="28"/>
  <c r="D48" i="15"/>
  <c r="BR22" i="15" l="1"/>
  <c r="AO23" i="15"/>
  <c r="BH22" i="15"/>
  <c r="BI22" i="15" s="1"/>
  <c r="BR23" i="15"/>
  <c r="BH23" i="15"/>
  <c r="BI23" i="15" s="1"/>
  <c r="AO22" i="15"/>
  <c r="BL23" i="15"/>
  <c r="BH19" i="15"/>
  <c r="BI19" i="15" s="1"/>
  <c r="BR19" i="15"/>
  <c r="AY19" i="15"/>
  <c r="AZ19" i="15" s="1"/>
  <c r="E26" i="15"/>
  <c r="BL26" i="15" s="1"/>
  <c r="F26" i="15"/>
  <c r="AM26" i="15"/>
  <c r="AY26" i="15" s="1"/>
  <c r="AZ26" i="15" s="1"/>
  <c r="BA26" i="15"/>
  <c r="BD26" i="15" a="1"/>
  <c r="BD26" i="15" s="1"/>
  <c r="BG26" i="15" s="1"/>
  <c r="BE26" i="15"/>
  <c r="BF26" i="15"/>
  <c r="BN26" i="15"/>
  <c r="BO26" i="15"/>
  <c r="BQ26" i="15"/>
  <c r="E7" i="15"/>
  <c r="BL7" i="15" s="1"/>
  <c r="F7" i="15"/>
  <c r="AM7" i="15"/>
  <c r="AO7" i="15" s="1"/>
  <c r="BA7" i="15"/>
  <c r="BD7" i="15" a="1"/>
  <c r="BD7" i="15" s="1"/>
  <c r="BG7" i="15" s="1"/>
  <c r="BE7" i="15"/>
  <c r="BF7" i="15"/>
  <c r="BN7" i="15"/>
  <c r="BO7" i="15"/>
  <c r="BQ7" i="15"/>
  <c r="E14" i="15"/>
  <c r="BL14" i="15" s="1"/>
  <c r="F14" i="15"/>
  <c r="AM14" i="15"/>
  <c r="AO14" i="15" s="1"/>
  <c r="BA14" i="15"/>
  <c r="BD14" i="15" a="1"/>
  <c r="BD14" i="15" s="1"/>
  <c r="BG14" i="15" s="1"/>
  <c r="BE14" i="15"/>
  <c r="BF14" i="15"/>
  <c r="BN14" i="15"/>
  <c r="BO14" i="15"/>
  <c r="BQ14" i="15"/>
  <c r="D31" i="15"/>
  <c r="D49" i="15"/>
  <c r="D62" i="15"/>
  <c r="D73" i="15"/>
  <c r="D18" i="15"/>
  <c r="BH26" i="15" l="1"/>
  <c r="BI26" i="15" s="1"/>
  <c r="BH7" i="15"/>
  <c r="BI7" i="15" s="1"/>
  <c r="BR26" i="15"/>
  <c r="AO26" i="15"/>
  <c r="BH14" i="15"/>
  <c r="BI14" i="15" s="1"/>
  <c r="BR7" i="15"/>
  <c r="BR14" i="15"/>
  <c r="AY14" i="15"/>
  <c r="AZ14" i="15" s="1"/>
  <c r="AY7" i="15"/>
  <c r="AZ7" i="15" s="1"/>
  <c r="E9" i="15"/>
  <c r="BL9" i="15" s="1"/>
  <c r="F9" i="15"/>
  <c r="AM9" i="15"/>
  <c r="AO9" i="15" s="1"/>
  <c r="AM10" i="15"/>
  <c r="AO10" i="15" s="1"/>
  <c r="AY11" i="28"/>
  <c r="AY14" i="28"/>
  <c r="AY16" i="28"/>
  <c r="AY18" i="28"/>
  <c r="BB11" i="28"/>
  <c r="BB14" i="28"/>
  <c r="BB16" i="28"/>
  <c r="BB18" i="28"/>
  <c r="BE11" i="28"/>
  <c r="BE14" i="28"/>
  <c r="BE16" i="28"/>
  <c r="BE18" i="28"/>
  <c r="BH11" i="28"/>
  <c r="BH14" i="28"/>
  <c r="BH16" i="28"/>
  <c r="BH18" i="28"/>
  <c r="BK11" i="28"/>
  <c r="BK14" i="28"/>
  <c r="BK16" i="28"/>
  <c r="BK18" i="28"/>
  <c r="BN11" i="28"/>
  <c r="BN14" i="28"/>
  <c r="BN16" i="28"/>
  <c r="BN18" i="28"/>
  <c r="BQ11" i="28"/>
  <c r="BQ14" i="28"/>
  <c r="BQ16" i="28"/>
  <c r="BQ18" i="28"/>
  <c r="BT11" i="28"/>
  <c r="BT14" i="28"/>
  <c r="BT16" i="28"/>
  <c r="BT18" i="28"/>
  <c r="BW11" i="28"/>
  <c r="BW14" i="28"/>
  <c r="BW16" i="28"/>
  <c r="BW18" i="28"/>
  <c r="BZ11" i="28"/>
  <c r="BZ14" i="28"/>
  <c r="BZ16" i="28"/>
  <c r="BZ18" i="28"/>
  <c r="BA9" i="15"/>
  <c r="BB5" i="15"/>
  <c r="BD9" i="15" a="1"/>
  <c r="BD9" i="15" s="1"/>
  <c r="BG9" i="15" s="1"/>
  <c r="BE9" i="15"/>
  <c r="BF9" i="15"/>
  <c r="E10" i="15"/>
  <c r="BL10" i="15" s="1"/>
  <c r="BD10" i="15" a="1"/>
  <c r="BD10" i="15" s="1"/>
  <c r="BG10" i="15" s="1"/>
  <c r="BF10" i="15"/>
  <c r="BE10" i="15"/>
  <c r="E8" i="15"/>
  <c r="BL8" i="15" s="1"/>
  <c r="BG8" i="15"/>
  <c r="BE8" i="15"/>
  <c r="BN9" i="15"/>
  <c r="BO9" i="15"/>
  <c r="BQ10" i="15"/>
  <c r="BQ9" i="15"/>
  <c r="E12" i="15"/>
  <c r="BH13" i="15"/>
  <c r="BI13" i="15" s="1"/>
  <c r="E15" i="15"/>
  <c r="BL15" i="15" s="1"/>
  <c r="BD15" i="15" a="1"/>
  <c r="BD15" i="15" s="1"/>
  <c r="BG15" i="15" s="1"/>
  <c r="BF15" i="15"/>
  <c r="BE15" i="15"/>
  <c r="E16" i="15"/>
  <c r="BL16" i="15" s="1"/>
  <c r="BD16" i="15" a="1"/>
  <c r="BD16" i="15" s="1"/>
  <c r="BG16" i="15" s="1"/>
  <c r="BF16" i="15"/>
  <c r="BE16" i="15"/>
  <c r="E17" i="15"/>
  <c r="BL17" i="15" s="1"/>
  <c r="BD17" i="15" a="1"/>
  <c r="BD17" i="15" s="1"/>
  <c r="BG17" i="15" s="1"/>
  <c r="BF17" i="15"/>
  <c r="BE17" i="15"/>
  <c r="E18" i="15"/>
  <c r="BL18" i="15" s="1"/>
  <c r="BF18" i="15"/>
  <c r="BE18" i="15"/>
  <c r="BL13" i="15"/>
  <c r="BR13" i="15"/>
  <c r="AM15" i="15"/>
  <c r="AY15" i="15" s="1"/>
  <c r="AZ15" i="15" s="1"/>
  <c r="AM16" i="15"/>
  <c r="BR16" i="15" s="1"/>
  <c r="AM17" i="15"/>
  <c r="BR17" i="15" s="1"/>
  <c r="AM18" i="15"/>
  <c r="BR18" i="15" s="1"/>
  <c r="F10" i="15"/>
  <c r="AY10" i="15"/>
  <c r="AZ10" i="15" s="1"/>
  <c r="BA10" i="15"/>
  <c r="BN10" i="15"/>
  <c r="BO10" i="15"/>
  <c r="E24" i="15"/>
  <c r="BH25" i="15"/>
  <c r="BI25" i="15" s="1"/>
  <c r="E32" i="15"/>
  <c r="BL32" i="15" s="1"/>
  <c r="BD32" i="15" a="1"/>
  <c r="BD32" i="15" s="1"/>
  <c r="BG32" i="15" s="1"/>
  <c r="BF32" i="15"/>
  <c r="BE32" i="15"/>
  <c r="E33" i="15"/>
  <c r="BL33" i="15" s="1"/>
  <c r="BD33" i="15" a="1"/>
  <c r="BD33" i="15" s="1"/>
  <c r="BG33" i="15" s="1"/>
  <c r="BF33" i="15"/>
  <c r="BE33" i="15"/>
  <c r="E35" i="15"/>
  <c r="BL35" i="15" s="1"/>
  <c r="BD35" i="15" a="1"/>
  <c r="BD35" i="15" s="1"/>
  <c r="BG35" i="15" s="1"/>
  <c r="BF35" i="15"/>
  <c r="BE35" i="15"/>
  <c r="E34" i="15"/>
  <c r="BL34" i="15" s="1"/>
  <c r="BD34" i="15" a="1"/>
  <c r="BD34" i="15" s="1"/>
  <c r="BG34" i="15" s="1"/>
  <c r="BF34" i="15"/>
  <c r="BE34" i="15"/>
  <c r="E37" i="15"/>
  <c r="BL37" i="15" s="1"/>
  <c r="BD37" i="15" a="1"/>
  <c r="BD37" i="15" s="1"/>
  <c r="BG37" i="15" s="1"/>
  <c r="BF37" i="15"/>
  <c r="BE37" i="15"/>
  <c r="BL25" i="15"/>
  <c r="BR25" i="15"/>
  <c r="AM32" i="15"/>
  <c r="AO32" i="15" s="1"/>
  <c r="AM33" i="15"/>
  <c r="BR33" i="15" s="1"/>
  <c r="AM35" i="15"/>
  <c r="AY35" i="15" s="1"/>
  <c r="AZ35" i="15" s="1"/>
  <c r="AM34" i="15"/>
  <c r="AO34" i="15" s="1"/>
  <c r="AM37" i="15"/>
  <c r="BR37" i="15" s="1"/>
  <c r="BB24" i="15"/>
  <c r="BC38" i="15"/>
  <c r="BP38" i="15"/>
  <c r="BQ37" i="15"/>
  <c r="BQ34" i="15"/>
  <c r="BQ35" i="15"/>
  <c r="BQ33" i="15"/>
  <c r="BQ32" i="15"/>
  <c r="F37" i="15"/>
  <c r="BA37" i="15"/>
  <c r="BN37" i="15"/>
  <c r="BO37" i="15"/>
  <c r="BC12" i="15"/>
  <c r="BP12" i="15"/>
  <c r="E75" i="15"/>
  <c r="BH76" i="15"/>
  <c r="BI76" i="15" s="1"/>
  <c r="E78" i="15"/>
  <c r="BL78" i="15" s="1"/>
  <c r="BD78" i="15" a="1"/>
  <c r="BD78" i="15" s="1"/>
  <c r="BG78" i="15" s="1"/>
  <c r="BF78" i="15"/>
  <c r="BE78" i="15"/>
  <c r="G18" i="29"/>
  <c r="G19" i="29"/>
  <c r="BL76" i="15"/>
  <c r="BR76" i="15"/>
  <c r="AM78" i="15"/>
  <c r="BR78" i="15" s="1"/>
  <c r="D22" i="24"/>
  <c r="E27" i="24"/>
  <c r="J27" i="24"/>
  <c r="K11" i="24"/>
  <c r="K27" i="24" s="1"/>
  <c r="L11" i="24"/>
  <c r="L27" i="24" s="1"/>
  <c r="M11" i="24"/>
  <c r="M27" i="24"/>
  <c r="N11" i="24"/>
  <c r="N27" i="24" s="1"/>
  <c r="F34" i="15"/>
  <c r="BA34" i="15"/>
  <c r="BN34" i="15"/>
  <c r="BO34" i="15"/>
  <c r="BR24" i="15"/>
  <c r="BQ24" i="15"/>
  <c r="BP24" i="15"/>
  <c r="BO24" i="15"/>
  <c r="BN24" i="15"/>
  <c r="BL24" i="15"/>
  <c r="BH24" i="15"/>
  <c r="BI24" i="15" s="1"/>
  <c r="BG24" i="15"/>
  <c r="BF24" i="15"/>
  <c r="BE24" i="15"/>
  <c r="BD24" i="15" a="1"/>
  <c r="BD24" i="15" s="1"/>
  <c r="BC24" i="15"/>
  <c r="BA24" i="15"/>
  <c r="AM24" i="15"/>
  <c r="AY24" i="15" s="1"/>
  <c r="AZ24" i="15" s="1"/>
  <c r="AO25" i="15"/>
  <c r="AO24" i="15"/>
  <c r="F24" i="15"/>
  <c r="BB12" i="15"/>
  <c r="BQ25" i="15"/>
  <c r="E25" i="15"/>
  <c r="F25" i="15"/>
  <c r="F32" i="15"/>
  <c r="F33" i="15"/>
  <c r="F35" i="15"/>
  <c r="AM25" i="15"/>
  <c r="AY25" i="15" s="1"/>
  <c r="AZ25" i="15" s="1"/>
  <c r="BA25" i="15"/>
  <c r="BA32" i="15"/>
  <c r="BA33" i="15"/>
  <c r="BA35" i="15"/>
  <c r="BD25" i="15" a="1"/>
  <c r="BD25" i="15" s="1"/>
  <c r="BE25" i="15"/>
  <c r="BF25" i="15"/>
  <c r="BG25" i="15"/>
  <c r="BN25" i="15"/>
  <c r="BN32" i="15"/>
  <c r="BN33" i="15"/>
  <c r="BN35" i="15"/>
  <c r="BO25" i="15"/>
  <c r="BO32" i="15"/>
  <c r="BO33" i="15"/>
  <c r="BO35" i="15"/>
  <c r="F17" i="15"/>
  <c r="BA17" i="15"/>
  <c r="I22" i="29"/>
  <c r="I23" i="29"/>
  <c r="I24" i="29"/>
  <c r="I25" i="29"/>
  <c r="BN17" i="15"/>
  <c r="BO17" i="15"/>
  <c r="BQ18" i="15"/>
  <c r="BQ17" i="15"/>
  <c r="BR12" i="15"/>
  <c r="BQ12" i="15"/>
  <c r="BO12" i="15"/>
  <c r="BN12" i="15"/>
  <c r="BL12" i="15"/>
  <c r="BH12" i="15"/>
  <c r="BI12" i="15" s="1"/>
  <c r="BG12" i="15"/>
  <c r="BF12" i="15"/>
  <c r="BE12" i="15"/>
  <c r="BD12" i="15" a="1"/>
  <c r="BD12" i="15" s="1"/>
  <c r="BA12" i="15"/>
  <c r="AM12" i="15"/>
  <c r="AY12" i="15" s="1"/>
  <c r="AZ12" i="15" s="1"/>
  <c r="AO13" i="15"/>
  <c r="AO12" i="15"/>
  <c r="F12" i="15"/>
  <c r="BQ16" i="15"/>
  <c r="BQ15" i="15"/>
  <c r="BQ13" i="15"/>
  <c r="E13" i="15"/>
  <c r="F13" i="15"/>
  <c r="F15" i="15"/>
  <c r="F16" i="15"/>
  <c r="F18" i="15"/>
  <c r="AM13" i="15"/>
  <c r="AY13" i="15" s="1"/>
  <c r="AZ13" i="15" s="1"/>
  <c r="BA13" i="15"/>
  <c r="BA15" i="15"/>
  <c r="BA16" i="15"/>
  <c r="BA18" i="15"/>
  <c r="BD13" i="15" a="1"/>
  <c r="BD13" i="15" s="1"/>
  <c r="BE13" i="15"/>
  <c r="BF13" i="15"/>
  <c r="BG13" i="15"/>
  <c r="BN13" i="15"/>
  <c r="BN15" i="15"/>
  <c r="BN16" i="15"/>
  <c r="BN18" i="15"/>
  <c r="BO13" i="15"/>
  <c r="BO15" i="15"/>
  <c r="BO16" i="15"/>
  <c r="BO18" i="15"/>
  <c r="F8" i="15"/>
  <c r="AM8" i="15"/>
  <c r="AY8" i="15" s="1"/>
  <c r="AZ8" i="15" s="1"/>
  <c r="BA8" i="15"/>
  <c r="BD8" i="15" a="1"/>
  <c r="BD8" i="15" s="1"/>
  <c r="BN8" i="15"/>
  <c r="BO8" i="15"/>
  <c r="E66" i="15"/>
  <c r="BH67" i="15"/>
  <c r="BI67" i="15" s="1"/>
  <c r="E68" i="15"/>
  <c r="BL68" i="15" s="1"/>
  <c r="AL65" i="15"/>
  <c r="AM65" i="15" s="1"/>
  <c r="L14" i="13" s="1"/>
  <c r="F80" i="29"/>
  <c r="H80" i="29" s="1"/>
  <c r="F81" i="29"/>
  <c r="H81" i="29" s="1"/>
  <c r="BF68" i="15"/>
  <c r="BE68" i="15"/>
  <c r="E69" i="15"/>
  <c r="BL69" i="15" s="1"/>
  <c r="BD69" i="15" a="1"/>
  <c r="BD69" i="15" s="1"/>
  <c r="BF69" i="15"/>
  <c r="BE69" i="15"/>
  <c r="E70" i="15"/>
  <c r="BL70" i="15" s="1"/>
  <c r="BD70" i="15" a="1"/>
  <c r="BD70" i="15" s="1"/>
  <c r="BG70" i="15" s="1"/>
  <c r="BF70" i="15"/>
  <c r="BE70" i="15"/>
  <c r="E71" i="15"/>
  <c r="BL71" i="15" s="1"/>
  <c r="BD71" i="15" a="1"/>
  <c r="BD71" i="15" s="1"/>
  <c r="BG71" i="15" s="1"/>
  <c r="BF71" i="15"/>
  <c r="BE71" i="15"/>
  <c r="E72" i="15"/>
  <c r="BL72" i="15" s="1"/>
  <c r="BD72" i="15" a="1"/>
  <c r="BD72" i="15" s="1"/>
  <c r="BG72" i="15" s="1"/>
  <c r="BF72" i="15"/>
  <c r="BE72" i="15"/>
  <c r="E73" i="15"/>
  <c r="BL73" i="15" s="1"/>
  <c r="BD73" i="15" a="1"/>
  <c r="BD73" i="15" s="1"/>
  <c r="BG73" i="15" s="1"/>
  <c r="BF73" i="15"/>
  <c r="BE73" i="15"/>
  <c r="E74" i="15"/>
  <c r="BL74" i="15" s="1"/>
  <c r="BD74" i="15" a="1"/>
  <c r="BD74" i="15" s="1"/>
  <c r="BG74" i="15" s="1"/>
  <c r="BF74" i="15"/>
  <c r="BE74" i="15"/>
  <c r="AH65" i="15"/>
  <c r="F74" i="29"/>
  <c r="G74" i="29" s="1"/>
  <c r="F75" i="29"/>
  <c r="I75" i="29" s="1"/>
  <c r="F76" i="29"/>
  <c r="G76" i="29" s="1"/>
  <c r="F77" i="29"/>
  <c r="G77" i="29" s="1"/>
  <c r="E65" i="15"/>
  <c r="BL65" i="15" s="1"/>
  <c r="BF65" i="15"/>
  <c r="BE65" i="15"/>
  <c r="E64" i="15"/>
  <c r="BD58" i="15" a="1"/>
  <c r="BD58" i="15" s="1"/>
  <c r="BG58" i="15" s="1"/>
  <c r="E58" i="15"/>
  <c r="BL58" i="15" s="1"/>
  <c r="BF58" i="15"/>
  <c r="BE58" i="15"/>
  <c r="H18" i="29"/>
  <c r="H19" i="29"/>
  <c r="E59" i="15"/>
  <c r="BF59" i="15"/>
  <c r="BE59" i="15"/>
  <c r="BD60" i="15" a="1"/>
  <c r="BD60" i="15" s="1"/>
  <c r="BG60" i="15" s="1"/>
  <c r="E60" i="15"/>
  <c r="BL60" i="15" s="1"/>
  <c r="BF60" i="15"/>
  <c r="BE60" i="15"/>
  <c r="E61" i="15"/>
  <c r="BL61" i="15" s="1"/>
  <c r="BF61" i="15"/>
  <c r="BE61" i="15"/>
  <c r="BD62" i="15" a="1"/>
  <c r="BD62" i="15" s="1"/>
  <c r="BG62" i="15" s="1"/>
  <c r="E62" i="15"/>
  <c r="BL62" i="15" s="1"/>
  <c r="BF62" i="15"/>
  <c r="BE62" i="15"/>
  <c r="E63" i="15"/>
  <c r="BF63" i="15"/>
  <c r="BE63" i="15"/>
  <c r="BH57" i="15"/>
  <c r="BI57" i="15" s="1"/>
  <c r="E56" i="15"/>
  <c r="BL67" i="15"/>
  <c r="BL57" i="15"/>
  <c r="BR67" i="15"/>
  <c r="AM69" i="15"/>
  <c r="BR69" i="15" s="1"/>
  <c r="AM70" i="15"/>
  <c r="AO70" i="15" s="1"/>
  <c r="AM71" i="15"/>
  <c r="BR71" i="15" s="1"/>
  <c r="AM72" i="15"/>
  <c r="BR72" i="15" s="1"/>
  <c r="AM73" i="15"/>
  <c r="AY73" i="15" s="1"/>
  <c r="AZ73" i="15" s="1"/>
  <c r="AM74" i="15"/>
  <c r="BR74" i="15" s="1"/>
  <c r="AM63" i="15"/>
  <c r="AY63" i="15" s="1"/>
  <c r="AZ63" i="15" s="1"/>
  <c r="AM62" i="15"/>
  <c r="BR62" i="15" s="1"/>
  <c r="AM61" i="15"/>
  <c r="AY61" i="15" s="1"/>
  <c r="AZ61" i="15" s="1"/>
  <c r="AM60" i="15"/>
  <c r="BR60" i="15" s="1"/>
  <c r="AM59" i="15"/>
  <c r="AY59" i="15" s="1"/>
  <c r="AZ59" i="15" s="1"/>
  <c r="AM58" i="15"/>
  <c r="BR58" i="15" s="1"/>
  <c r="BR57" i="15"/>
  <c r="BD45" i="15" a="1"/>
  <c r="BD45" i="15" s="1"/>
  <c r="BG45" i="15" s="1"/>
  <c r="E45" i="15"/>
  <c r="BL45" i="15" s="1"/>
  <c r="BF45" i="15"/>
  <c r="BE45" i="15"/>
  <c r="BD46" i="15" a="1"/>
  <c r="BD46" i="15" s="1"/>
  <c r="BG46" i="15" s="1"/>
  <c r="E46" i="15"/>
  <c r="BL46" i="15" s="1"/>
  <c r="BF46" i="15"/>
  <c r="BE46" i="15"/>
  <c r="BD47" i="15" a="1"/>
  <c r="BD47" i="15" s="1"/>
  <c r="BG47" i="15" s="1"/>
  <c r="E47" i="15"/>
  <c r="BL47" i="15" s="1"/>
  <c r="BF47" i="15"/>
  <c r="BE47" i="15"/>
  <c r="BD48" i="15" a="1"/>
  <c r="BD48" i="15" s="1"/>
  <c r="BG48" i="15" s="1"/>
  <c r="E48" i="15"/>
  <c r="BL48" i="15" s="1"/>
  <c r="BF48" i="15"/>
  <c r="BE48" i="15"/>
  <c r="I8" i="29"/>
  <c r="I9" i="29"/>
  <c r="I10" i="29"/>
  <c r="I11" i="29"/>
  <c r="I12" i="29"/>
  <c r="I13" i="29"/>
  <c r="I14" i="29"/>
  <c r="I15" i="29"/>
  <c r="E49" i="15"/>
  <c r="BL49" i="15" s="1"/>
  <c r="BF49" i="15"/>
  <c r="BE49" i="15"/>
  <c r="BD50" i="15" a="1"/>
  <c r="BD50" i="15" s="1"/>
  <c r="BG50" i="15" s="1"/>
  <c r="E50" i="15"/>
  <c r="BL50" i="15" s="1"/>
  <c r="BF50" i="15"/>
  <c r="BE50" i="15"/>
  <c r="BD51" i="15" a="1"/>
  <c r="BD51" i="15" s="1"/>
  <c r="BG51" i="15" s="1"/>
  <c r="E51" i="15"/>
  <c r="BL51" i="15" s="1"/>
  <c r="BF51" i="15"/>
  <c r="BE51" i="15"/>
  <c r="BD52" i="15" a="1"/>
  <c r="BD52" i="15" s="1"/>
  <c r="BG52" i="15" s="1"/>
  <c r="E52" i="15"/>
  <c r="BL52" i="15" s="1"/>
  <c r="BF52" i="15"/>
  <c r="BE52" i="15"/>
  <c r="BD53" i="15" a="1"/>
  <c r="BD53" i="15" s="1"/>
  <c r="BG53" i="15" s="1"/>
  <c r="E53" i="15"/>
  <c r="BL53" i="15" s="1"/>
  <c r="BF53" i="15"/>
  <c r="BE53" i="15"/>
  <c r="E54" i="15"/>
  <c r="BL54" i="15" s="1"/>
  <c r="BF54" i="15"/>
  <c r="BE54" i="15"/>
  <c r="BD55" i="15" a="1"/>
  <c r="BD55" i="15" s="1"/>
  <c r="BG55" i="15" s="1"/>
  <c r="E55" i="15"/>
  <c r="BL55" i="15" s="1"/>
  <c r="BF55" i="15"/>
  <c r="BE55" i="15"/>
  <c r="BH44" i="15"/>
  <c r="BI44" i="15" s="1"/>
  <c r="E43" i="15"/>
  <c r="BL44" i="15"/>
  <c r="AM55" i="15"/>
  <c r="AY55" i="15" s="1"/>
  <c r="AZ55" i="15" s="1"/>
  <c r="AM54" i="15"/>
  <c r="BR54" i="15" s="1"/>
  <c r="AM53" i="15"/>
  <c r="BR53" i="15" s="1"/>
  <c r="AM52" i="15"/>
  <c r="BR52" i="15" s="1"/>
  <c r="AM51" i="15"/>
  <c r="AY51" i="15" s="1"/>
  <c r="AZ51" i="15" s="1"/>
  <c r="AM50" i="15"/>
  <c r="BR50" i="15" s="1"/>
  <c r="AM49" i="15"/>
  <c r="AO49" i="15" s="1"/>
  <c r="AM48" i="15"/>
  <c r="BR48" i="15" s="1"/>
  <c r="AM47" i="15"/>
  <c r="AY47" i="15" s="1"/>
  <c r="AZ47" i="15" s="1"/>
  <c r="AM46" i="15"/>
  <c r="AO46" i="15" s="1"/>
  <c r="AM45" i="15"/>
  <c r="AY45" i="15" s="1"/>
  <c r="AZ45" i="15" s="1"/>
  <c r="BR44" i="15"/>
  <c r="E38" i="15"/>
  <c r="BD40" i="15" a="1"/>
  <c r="BD40" i="15" s="1"/>
  <c r="BG40" i="15" s="1"/>
  <c r="E40" i="15"/>
  <c r="BL40" i="15" s="1"/>
  <c r="BF40" i="15"/>
  <c r="BE40" i="15"/>
  <c r="BD41" i="15" a="1"/>
  <c r="BD41" i="15" s="1"/>
  <c r="BG41" i="15" s="1"/>
  <c r="E41" i="15"/>
  <c r="BL41" i="15" s="1"/>
  <c r="BF41" i="15"/>
  <c r="BE41" i="15"/>
  <c r="BD42" i="15" a="1"/>
  <c r="BD42" i="15" s="1"/>
  <c r="BG42" i="15" s="1"/>
  <c r="E42" i="15"/>
  <c r="BL42" i="15" s="1"/>
  <c r="BF42" i="15"/>
  <c r="BE42" i="15"/>
  <c r="BH39" i="15"/>
  <c r="BI39" i="15" s="1"/>
  <c r="BL39" i="15"/>
  <c r="AM42" i="15"/>
  <c r="AY42" i="15" s="1"/>
  <c r="AZ42" i="15" s="1"/>
  <c r="AM41" i="15"/>
  <c r="BR41" i="15" s="1"/>
  <c r="AM40" i="15"/>
  <c r="BR40" i="15" s="1"/>
  <c r="BR39" i="15"/>
  <c r="BH5" i="15"/>
  <c r="BI5" i="15" s="1"/>
  <c r="BH6" i="15"/>
  <c r="BI6" i="15" s="1"/>
  <c r="BH38" i="15"/>
  <c r="BI38" i="15" s="1"/>
  <c r="BH43" i="15"/>
  <c r="BI43" i="15" s="1"/>
  <c r="BH56" i="15"/>
  <c r="BI56" i="15" s="1"/>
  <c r="BH64" i="15"/>
  <c r="BI64" i="15" s="1"/>
  <c r="BH66" i="15"/>
  <c r="BI66" i="15" s="1"/>
  <c r="BH75" i="15"/>
  <c r="BI75" i="15" s="1"/>
  <c r="BG5" i="15"/>
  <c r="BG6" i="15"/>
  <c r="BG38" i="15"/>
  <c r="BG39" i="15"/>
  <c r="BG43" i="15"/>
  <c r="BG44" i="15"/>
  <c r="BG56" i="15"/>
  <c r="BG57" i="15"/>
  <c r="BG64" i="15"/>
  <c r="BG66" i="15"/>
  <c r="BG67" i="15"/>
  <c r="BG75" i="15"/>
  <c r="BG76" i="15"/>
  <c r="E10" i="28"/>
  <c r="CN10" i="28" s="1"/>
  <c r="F5" i="28"/>
  <c r="G5" i="28" s="1"/>
  <c r="H10" i="28"/>
  <c r="S10" i="28"/>
  <c r="T10" i="28"/>
  <c r="CE5" i="28"/>
  <c r="CF11" i="28"/>
  <c r="CG10" i="28" a="1"/>
  <c r="CG10" i="28" s="1"/>
  <c r="CI10" i="28" s="1"/>
  <c r="CH10" i="28"/>
  <c r="E9" i="28"/>
  <c r="H9" i="28"/>
  <c r="S9" i="28"/>
  <c r="T9" i="28"/>
  <c r="CG9" i="28" a="1"/>
  <c r="CG9" i="28" s="1"/>
  <c r="CI9" i="28" s="1"/>
  <c r="CH9" i="28"/>
  <c r="CN9" i="28"/>
  <c r="E18" i="28"/>
  <c r="CJ19" i="28"/>
  <c r="CK19" i="28" s="1"/>
  <c r="CN19" i="28"/>
  <c r="E8" i="28"/>
  <c r="H8" i="28"/>
  <c r="S8" i="28"/>
  <c r="T8" i="28"/>
  <c r="CG8" i="28" a="1"/>
  <c r="CG8" i="28" s="1"/>
  <c r="CI8" i="28" s="1"/>
  <c r="CH8" i="28"/>
  <c r="CN8" i="28"/>
  <c r="E16" i="28"/>
  <c r="CJ17" i="28"/>
  <c r="CK17" i="28" s="1"/>
  <c r="CN17" i="28"/>
  <c r="E7" i="28"/>
  <c r="H7" i="28"/>
  <c r="S7" i="28"/>
  <c r="T7" i="28"/>
  <c r="CG7" i="28" a="1"/>
  <c r="CG7" i="28" s="1"/>
  <c r="CI7" i="28" s="1"/>
  <c r="CH7" i="28"/>
  <c r="CN7" i="28"/>
  <c r="E14" i="28"/>
  <c r="CJ15" i="28"/>
  <c r="CK15" i="28" s="1"/>
  <c r="CN15" i="28"/>
  <c r="BO5" i="15"/>
  <c r="BO6" i="15"/>
  <c r="BO38" i="15"/>
  <c r="BO39" i="15"/>
  <c r="BO40" i="15"/>
  <c r="BO41" i="15"/>
  <c r="BO42" i="15"/>
  <c r="BO43" i="15"/>
  <c r="BO44" i="15"/>
  <c r="BO45" i="15"/>
  <c r="BO46" i="15"/>
  <c r="BO47" i="15"/>
  <c r="BO48" i="15"/>
  <c r="BO49" i="15"/>
  <c r="BO50" i="15"/>
  <c r="BO51" i="15"/>
  <c r="BO52" i="15"/>
  <c r="BO53" i="15"/>
  <c r="BO54" i="15"/>
  <c r="BO55" i="15"/>
  <c r="BO56" i="15"/>
  <c r="BO57" i="15"/>
  <c r="BO58" i="15"/>
  <c r="BO59" i="15"/>
  <c r="BO60" i="15"/>
  <c r="BO61" i="15"/>
  <c r="BO62" i="15"/>
  <c r="BO63" i="15"/>
  <c r="BO64" i="15"/>
  <c r="BO65" i="15"/>
  <c r="BO66" i="15"/>
  <c r="BO67" i="15"/>
  <c r="BO68" i="15"/>
  <c r="BO69" i="15"/>
  <c r="BO70" i="15"/>
  <c r="BO71" i="15"/>
  <c r="BO72" i="15"/>
  <c r="BO73" i="15"/>
  <c r="BO74" i="15"/>
  <c r="BO75" i="15"/>
  <c r="BO76" i="15"/>
  <c r="BO78" i="15"/>
  <c r="BZ152" i="31"/>
  <c r="BW152" i="31"/>
  <c r="BT152" i="31"/>
  <c r="BQ152" i="31"/>
  <c r="BN152" i="31"/>
  <c r="BH152" i="31"/>
  <c r="BE152" i="31"/>
  <c r="BB152" i="31"/>
  <c r="AY152" i="31"/>
  <c r="AV152" i="31"/>
  <c r="AS152" i="31"/>
  <c r="AP152" i="31"/>
  <c r="AM152" i="31"/>
  <c r="AJ152" i="31"/>
  <c r="AG152" i="31"/>
  <c r="AD152" i="31"/>
  <c r="AA152" i="31"/>
  <c r="X152" i="31"/>
  <c r="U152" i="31"/>
  <c r="R152" i="31"/>
  <c r="O152" i="31"/>
  <c r="BZ151" i="31"/>
  <c r="BW151" i="31"/>
  <c r="BT151" i="31"/>
  <c r="BQ151" i="31"/>
  <c r="BN151" i="31"/>
  <c r="BH151" i="31"/>
  <c r="BE151" i="31"/>
  <c r="BB151" i="31"/>
  <c r="AY151" i="31"/>
  <c r="AV151" i="31"/>
  <c r="AS151" i="31"/>
  <c r="AP151" i="31"/>
  <c r="AM151" i="31"/>
  <c r="AJ151" i="31"/>
  <c r="AG151" i="31"/>
  <c r="AD151" i="31"/>
  <c r="AA151" i="31"/>
  <c r="X151" i="31"/>
  <c r="U151" i="31"/>
  <c r="R151" i="31"/>
  <c r="O151" i="31"/>
  <c r="BZ150" i="31"/>
  <c r="BW150" i="31"/>
  <c r="BT150" i="31"/>
  <c r="BQ150" i="31"/>
  <c r="BN150" i="31"/>
  <c r="BH150" i="31"/>
  <c r="BE150" i="31"/>
  <c r="BB150" i="31"/>
  <c r="AY150" i="31"/>
  <c r="AV150" i="31"/>
  <c r="AS150" i="31"/>
  <c r="AP150" i="31"/>
  <c r="AM150" i="31"/>
  <c r="AJ150" i="31"/>
  <c r="AG150" i="31"/>
  <c r="AD150" i="31"/>
  <c r="AA150" i="31"/>
  <c r="X150" i="31"/>
  <c r="U150" i="31"/>
  <c r="R150" i="31"/>
  <c r="O150" i="31"/>
  <c r="BZ149" i="31"/>
  <c r="BW149" i="31"/>
  <c r="BT149" i="31"/>
  <c r="BQ149" i="31"/>
  <c r="BN149" i="31"/>
  <c r="BH149" i="31"/>
  <c r="BE149" i="31"/>
  <c r="BB149" i="31"/>
  <c r="AY149" i="31"/>
  <c r="AV149" i="31"/>
  <c r="AS149" i="31"/>
  <c r="AP149" i="31"/>
  <c r="AM149" i="31"/>
  <c r="AJ149" i="31"/>
  <c r="AG149" i="31"/>
  <c r="AD149" i="31"/>
  <c r="AA149" i="31"/>
  <c r="X149" i="31"/>
  <c r="U149" i="31"/>
  <c r="R149" i="31"/>
  <c r="O149" i="31"/>
  <c r="BZ148" i="31"/>
  <c r="BW148" i="31"/>
  <c r="BT148" i="31"/>
  <c r="BQ148" i="31"/>
  <c r="BN148" i="31"/>
  <c r="BH148" i="31"/>
  <c r="BE148" i="31"/>
  <c r="BB148" i="31"/>
  <c r="AY148" i="31"/>
  <c r="AV148" i="31"/>
  <c r="AS148" i="31"/>
  <c r="AP148" i="31"/>
  <c r="AM148" i="31"/>
  <c r="AJ148" i="31"/>
  <c r="AG148" i="31"/>
  <c r="AD148" i="31"/>
  <c r="AA148" i="31"/>
  <c r="X148" i="31"/>
  <c r="U148" i="31"/>
  <c r="R148" i="31"/>
  <c r="O148" i="31"/>
  <c r="BZ147" i="31"/>
  <c r="BW147" i="31"/>
  <c r="BT147" i="31"/>
  <c r="BQ147" i="31"/>
  <c r="BN147" i="31"/>
  <c r="BH147" i="31"/>
  <c r="BE147" i="31"/>
  <c r="BB147" i="31"/>
  <c r="AY147" i="31"/>
  <c r="AV147" i="31"/>
  <c r="AS147" i="31"/>
  <c r="AP147" i="31"/>
  <c r="AM147" i="31"/>
  <c r="AJ147" i="31"/>
  <c r="AG147" i="31"/>
  <c r="AD147" i="31"/>
  <c r="AA147" i="31"/>
  <c r="X147" i="31"/>
  <c r="U147" i="31"/>
  <c r="R147" i="31"/>
  <c r="O147" i="31"/>
  <c r="BZ146" i="31"/>
  <c r="BW146" i="31"/>
  <c r="BT146" i="31"/>
  <c r="BQ146" i="31"/>
  <c r="BN146" i="31"/>
  <c r="BH146" i="31"/>
  <c r="BE146" i="31"/>
  <c r="BB146" i="31"/>
  <c r="AY146" i="31"/>
  <c r="AV146" i="31"/>
  <c r="AS146" i="31"/>
  <c r="AP146" i="31"/>
  <c r="AM146" i="31"/>
  <c r="AJ146" i="31"/>
  <c r="AG146" i="31"/>
  <c r="AD146" i="31"/>
  <c r="AA146" i="31"/>
  <c r="X146" i="31"/>
  <c r="U146" i="31"/>
  <c r="R146" i="31"/>
  <c r="O146" i="31"/>
  <c r="BZ145" i="31"/>
  <c r="BW145" i="31"/>
  <c r="BT145" i="31"/>
  <c r="BQ145" i="31"/>
  <c r="BN145" i="31"/>
  <c r="BH145" i="31"/>
  <c r="BE145" i="31"/>
  <c r="BB145" i="31"/>
  <c r="AY145" i="31"/>
  <c r="AV145" i="31"/>
  <c r="AS145" i="31"/>
  <c r="AP145" i="31"/>
  <c r="AM145" i="31"/>
  <c r="AJ145" i="31"/>
  <c r="AG145" i="31"/>
  <c r="AD145" i="31"/>
  <c r="AA145" i="31"/>
  <c r="X145" i="31"/>
  <c r="U145" i="31"/>
  <c r="R145" i="31"/>
  <c r="O145" i="31"/>
  <c r="BZ144" i="31"/>
  <c r="BW144" i="31"/>
  <c r="BT144" i="31"/>
  <c r="BQ144" i="31"/>
  <c r="BN144" i="31"/>
  <c r="BH144" i="31"/>
  <c r="BE144" i="31"/>
  <c r="BB144" i="31"/>
  <c r="AY144" i="31"/>
  <c r="AV144" i="31"/>
  <c r="AS144" i="31"/>
  <c r="AP144" i="31"/>
  <c r="AM144" i="31"/>
  <c r="AJ144" i="31"/>
  <c r="AG144" i="31"/>
  <c r="AD144" i="31"/>
  <c r="AA144" i="31"/>
  <c r="X144" i="31"/>
  <c r="U144" i="31"/>
  <c r="R144" i="31"/>
  <c r="O144" i="31"/>
  <c r="BZ143" i="31"/>
  <c r="BW143" i="31"/>
  <c r="BT143" i="31"/>
  <c r="BQ143" i="31"/>
  <c r="BN143" i="31"/>
  <c r="BH143" i="31"/>
  <c r="BE143" i="31"/>
  <c r="BB143" i="31"/>
  <c r="AY143" i="31"/>
  <c r="AV143" i="31"/>
  <c r="AS143" i="31"/>
  <c r="AP143" i="31"/>
  <c r="AM143" i="31"/>
  <c r="AJ143" i="31"/>
  <c r="AG143" i="31"/>
  <c r="AD143" i="31"/>
  <c r="AA143" i="31"/>
  <c r="X143" i="31"/>
  <c r="U143" i="31"/>
  <c r="R143" i="31"/>
  <c r="O143" i="31"/>
  <c r="BZ142" i="31"/>
  <c r="BW142" i="31"/>
  <c r="BT142" i="31"/>
  <c r="BQ142" i="31"/>
  <c r="BN142" i="31"/>
  <c r="BH142" i="31"/>
  <c r="BE142" i="31"/>
  <c r="BB142" i="31"/>
  <c r="AY142" i="31"/>
  <c r="AV142" i="31"/>
  <c r="AS142" i="31"/>
  <c r="AP142" i="31"/>
  <c r="AM142" i="31"/>
  <c r="AJ142" i="31"/>
  <c r="AG142" i="31"/>
  <c r="AD142" i="31"/>
  <c r="AA142" i="31"/>
  <c r="X142" i="31"/>
  <c r="U142" i="31"/>
  <c r="R142" i="31"/>
  <c r="O142" i="31"/>
  <c r="BZ141" i="31"/>
  <c r="BW141" i="31"/>
  <c r="BT141" i="31"/>
  <c r="BQ141" i="31"/>
  <c r="BN141" i="31"/>
  <c r="BH141" i="31"/>
  <c r="BE141" i="31"/>
  <c r="BB141" i="31"/>
  <c r="AY141" i="31"/>
  <c r="AV141" i="31"/>
  <c r="AS141" i="31"/>
  <c r="AP141" i="31"/>
  <c r="AM141" i="31"/>
  <c r="AJ141" i="31"/>
  <c r="AG141" i="31"/>
  <c r="AD141" i="31"/>
  <c r="AA141" i="31"/>
  <c r="X141" i="31"/>
  <c r="U141" i="31"/>
  <c r="R141" i="31"/>
  <c r="O141" i="31"/>
  <c r="BZ140" i="31"/>
  <c r="BW140" i="31"/>
  <c r="BT140" i="31"/>
  <c r="BQ140" i="31"/>
  <c r="BN140" i="31"/>
  <c r="BH140" i="31"/>
  <c r="BE140" i="31"/>
  <c r="BB140" i="31"/>
  <c r="AY140" i="31"/>
  <c r="AV140" i="31"/>
  <c r="AS140" i="31"/>
  <c r="AP140" i="31"/>
  <c r="AM140" i="31"/>
  <c r="AJ140" i="31"/>
  <c r="AG140" i="31"/>
  <c r="AD140" i="31"/>
  <c r="AA140" i="31"/>
  <c r="X140" i="31"/>
  <c r="U140" i="31"/>
  <c r="R140" i="31"/>
  <c r="O140" i="31"/>
  <c r="BZ139" i="31"/>
  <c r="BW139" i="31"/>
  <c r="BT139" i="31"/>
  <c r="BQ139" i="31"/>
  <c r="BN139" i="31"/>
  <c r="BH139" i="31"/>
  <c r="BE139" i="31"/>
  <c r="BB139" i="31"/>
  <c r="AY139" i="31"/>
  <c r="AV139" i="31"/>
  <c r="AS139" i="31"/>
  <c r="AP139" i="31"/>
  <c r="AM139" i="31"/>
  <c r="AJ139" i="31"/>
  <c r="AG139" i="31"/>
  <c r="AD139" i="31"/>
  <c r="AA139" i="31"/>
  <c r="X139" i="31"/>
  <c r="U139" i="31"/>
  <c r="R139" i="31"/>
  <c r="O139" i="31"/>
  <c r="BZ138" i="31"/>
  <c r="BW138" i="31"/>
  <c r="BT138" i="31"/>
  <c r="BQ138" i="31"/>
  <c r="BN138" i="31"/>
  <c r="BH138" i="31"/>
  <c r="BE138" i="31"/>
  <c r="BB138" i="31"/>
  <c r="AY138" i="31"/>
  <c r="AV138" i="31"/>
  <c r="AS138" i="31"/>
  <c r="AP138" i="31"/>
  <c r="AM138" i="31"/>
  <c r="AJ138" i="31"/>
  <c r="AG138" i="31"/>
  <c r="AD138" i="31"/>
  <c r="AA138" i="31"/>
  <c r="X138" i="31"/>
  <c r="U138" i="31"/>
  <c r="R138" i="31"/>
  <c r="O138" i="31"/>
  <c r="BZ137" i="31"/>
  <c r="BW137" i="31"/>
  <c r="BT137" i="31"/>
  <c r="BQ137" i="31"/>
  <c r="BN137" i="31"/>
  <c r="BH137" i="31"/>
  <c r="BE137" i="31"/>
  <c r="BB137" i="31"/>
  <c r="AY137" i="31"/>
  <c r="AV137" i="31"/>
  <c r="AS137" i="31"/>
  <c r="AP137" i="31"/>
  <c r="AM137" i="31"/>
  <c r="AJ137" i="31"/>
  <c r="AG137" i="31"/>
  <c r="AD137" i="31"/>
  <c r="AA137" i="31"/>
  <c r="X137" i="31"/>
  <c r="U137" i="31"/>
  <c r="R137" i="31"/>
  <c r="O137" i="31"/>
  <c r="BZ136" i="31"/>
  <c r="BW136" i="31"/>
  <c r="BT136" i="31"/>
  <c r="BQ136" i="31"/>
  <c r="BN136" i="31"/>
  <c r="BH136" i="31"/>
  <c r="BE136" i="31"/>
  <c r="BB136" i="31"/>
  <c r="AY136" i="31"/>
  <c r="AV136" i="31"/>
  <c r="AS136" i="31"/>
  <c r="AP136" i="31"/>
  <c r="AM136" i="31"/>
  <c r="AJ136" i="31"/>
  <c r="AG136" i="31"/>
  <c r="AD136" i="31"/>
  <c r="AA136" i="31"/>
  <c r="X136" i="31"/>
  <c r="U136" i="31"/>
  <c r="R136" i="31"/>
  <c r="O136" i="31"/>
  <c r="BZ135" i="31"/>
  <c r="BW135" i="31"/>
  <c r="BT135" i="31"/>
  <c r="BQ135" i="31"/>
  <c r="BN135" i="31"/>
  <c r="BH135" i="31"/>
  <c r="BE135" i="31"/>
  <c r="BB135" i="31"/>
  <c r="AY135" i="31"/>
  <c r="AV135" i="31"/>
  <c r="AS135" i="31"/>
  <c r="AP135" i="31"/>
  <c r="AM135" i="31"/>
  <c r="AJ135" i="31"/>
  <c r="AG135" i="31"/>
  <c r="AD135" i="31"/>
  <c r="AA135" i="31"/>
  <c r="X135" i="31"/>
  <c r="U135" i="31"/>
  <c r="Q135" i="31"/>
  <c r="R135" i="31" s="1"/>
  <c r="N135" i="31"/>
  <c r="O135" i="31" s="1"/>
  <c r="BZ134" i="31"/>
  <c r="BW134" i="31"/>
  <c r="BT134" i="31"/>
  <c r="BQ134" i="31"/>
  <c r="BN134" i="31"/>
  <c r="BH134" i="31"/>
  <c r="BE134" i="31"/>
  <c r="BB134" i="31"/>
  <c r="AY134" i="31"/>
  <c r="AV134" i="31"/>
  <c r="AS134" i="31"/>
  <c r="AP134" i="31"/>
  <c r="AM134" i="31"/>
  <c r="AJ134" i="31"/>
  <c r="AG134" i="31"/>
  <c r="AD134" i="31"/>
  <c r="AA134" i="31"/>
  <c r="X134" i="31"/>
  <c r="U134" i="31"/>
  <c r="R134" i="31"/>
  <c r="O134" i="31"/>
  <c r="BZ133" i="31"/>
  <c r="BW133" i="31"/>
  <c r="BT133" i="31"/>
  <c r="BQ133" i="31"/>
  <c r="BN133" i="31"/>
  <c r="BH133" i="31"/>
  <c r="BE133" i="31"/>
  <c r="BB133" i="31"/>
  <c r="AY133" i="31"/>
  <c r="AV133" i="31"/>
  <c r="AS133" i="31"/>
  <c r="AP133" i="31"/>
  <c r="AM133" i="31"/>
  <c r="AJ133" i="31"/>
  <c r="AG133" i="31"/>
  <c r="AD133" i="31"/>
  <c r="AA133" i="31"/>
  <c r="X133" i="31"/>
  <c r="U133" i="31"/>
  <c r="R133" i="31"/>
  <c r="O133" i="31"/>
  <c r="BZ132" i="31"/>
  <c r="BW132" i="31"/>
  <c r="BT132" i="31"/>
  <c r="BQ132" i="31"/>
  <c r="BN132" i="31"/>
  <c r="BH132" i="31"/>
  <c r="BE132" i="31"/>
  <c r="BB132" i="31"/>
  <c r="AY132" i="31"/>
  <c r="AV132" i="31"/>
  <c r="AS132" i="31"/>
  <c r="AP132" i="31"/>
  <c r="AM132" i="31"/>
  <c r="AJ132" i="31"/>
  <c r="AG132" i="31"/>
  <c r="AD132" i="31"/>
  <c r="AA132" i="31"/>
  <c r="X132" i="31"/>
  <c r="U132" i="31"/>
  <c r="Q132" i="31"/>
  <c r="R132" i="31" s="1"/>
  <c r="N132" i="31"/>
  <c r="O132" i="31" s="1"/>
  <c r="BZ131" i="31"/>
  <c r="BW131" i="31"/>
  <c r="BT131" i="31"/>
  <c r="BQ131" i="31"/>
  <c r="BN131" i="31"/>
  <c r="BH131" i="31"/>
  <c r="BE131" i="31"/>
  <c r="BB131" i="31"/>
  <c r="AY131" i="31"/>
  <c r="AV131" i="31"/>
  <c r="AS131" i="31"/>
  <c r="AP131" i="31"/>
  <c r="AM131" i="31"/>
  <c r="AJ131" i="31"/>
  <c r="AG131" i="31"/>
  <c r="AD131" i="31"/>
  <c r="AA131" i="31"/>
  <c r="X131" i="31"/>
  <c r="U131" i="31"/>
  <c r="R131" i="31"/>
  <c r="O131" i="31"/>
  <c r="BZ130" i="31"/>
  <c r="BW130" i="31"/>
  <c r="BT130" i="31"/>
  <c r="BQ130" i="31"/>
  <c r="BN130" i="31"/>
  <c r="BH130" i="31"/>
  <c r="BE130" i="31"/>
  <c r="BB130" i="31"/>
  <c r="AY130" i="31"/>
  <c r="AV130" i="31"/>
  <c r="AS130" i="31"/>
  <c r="AP130" i="31"/>
  <c r="AM130" i="31"/>
  <c r="AJ130" i="31"/>
  <c r="AG130" i="31"/>
  <c r="AD130" i="31"/>
  <c r="AA130" i="31"/>
  <c r="X130" i="31"/>
  <c r="U130" i="31"/>
  <c r="R130" i="31"/>
  <c r="O130" i="31"/>
  <c r="BZ129" i="31"/>
  <c r="BW129" i="31"/>
  <c r="BT129" i="31"/>
  <c r="BQ129" i="31"/>
  <c r="BN129" i="31"/>
  <c r="BH129" i="31"/>
  <c r="BE129" i="31"/>
  <c r="BB129" i="31"/>
  <c r="AY129" i="31"/>
  <c r="AV129" i="31"/>
  <c r="AS129" i="31"/>
  <c r="AP129" i="31"/>
  <c r="AM129" i="31"/>
  <c r="AJ129" i="31"/>
  <c r="AG129" i="31"/>
  <c r="AD129" i="31"/>
  <c r="AA129" i="31"/>
  <c r="X129" i="31"/>
  <c r="U129" i="31"/>
  <c r="R129" i="31"/>
  <c r="O129" i="31"/>
  <c r="BZ128" i="31"/>
  <c r="BW128" i="31"/>
  <c r="BT128" i="31"/>
  <c r="BQ128" i="31"/>
  <c r="BN128" i="31"/>
  <c r="BH128" i="31"/>
  <c r="BE128" i="31"/>
  <c r="BB128" i="31"/>
  <c r="AY128" i="31"/>
  <c r="AV128" i="31"/>
  <c r="AS128" i="31"/>
  <c r="AP128" i="31"/>
  <c r="AM128" i="31"/>
  <c r="AJ128" i="31"/>
  <c r="AG128" i="31"/>
  <c r="AD128" i="31"/>
  <c r="AA128" i="31"/>
  <c r="X128" i="31"/>
  <c r="U128" i="31"/>
  <c r="R128" i="31"/>
  <c r="O128" i="31"/>
  <c r="BZ127" i="31"/>
  <c r="BW127" i="31"/>
  <c r="BT127" i="31"/>
  <c r="BQ127" i="31"/>
  <c r="BN127" i="31"/>
  <c r="BH127" i="31"/>
  <c r="BE127" i="31"/>
  <c r="BB127" i="31"/>
  <c r="AY127" i="31"/>
  <c r="AV127" i="31"/>
  <c r="AS127" i="31"/>
  <c r="AP127" i="31"/>
  <c r="AM127" i="31"/>
  <c r="AJ127" i="31"/>
  <c r="AG127" i="31"/>
  <c r="AD127" i="31"/>
  <c r="AA127" i="31"/>
  <c r="X127" i="31"/>
  <c r="U127" i="31"/>
  <c r="R127" i="31"/>
  <c r="O127" i="31"/>
  <c r="BZ126" i="31"/>
  <c r="BW126" i="31"/>
  <c r="BT126" i="31"/>
  <c r="BQ126" i="31"/>
  <c r="BN126" i="31"/>
  <c r="BH126" i="31"/>
  <c r="BE126" i="31"/>
  <c r="BB126" i="31"/>
  <c r="AY126" i="31"/>
  <c r="AV126" i="31"/>
  <c r="AS126" i="31"/>
  <c r="AP126" i="31"/>
  <c r="AM126" i="31"/>
  <c r="AJ126" i="31"/>
  <c r="AG126" i="31"/>
  <c r="AD126" i="31"/>
  <c r="AA126" i="31"/>
  <c r="X126" i="31"/>
  <c r="U126" i="31"/>
  <c r="R126" i="31"/>
  <c r="O126" i="31"/>
  <c r="BZ125" i="31"/>
  <c r="BW125" i="31"/>
  <c r="BT125" i="31"/>
  <c r="BQ125" i="31"/>
  <c r="BN125" i="31"/>
  <c r="BH125" i="31"/>
  <c r="BE125" i="31"/>
  <c r="BB125" i="31"/>
  <c r="AY125" i="31"/>
  <c r="AV125" i="31"/>
  <c r="AS125" i="31"/>
  <c r="AP125" i="31"/>
  <c r="AM125" i="31"/>
  <c r="AJ125" i="31"/>
  <c r="AG125" i="31"/>
  <c r="AD125" i="31"/>
  <c r="AA125" i="31"/>
  <c r="X125" i="31"/>
  <c r="U125" i="31"/>
  <c r="R125" i="31"/>
  <c r="O125" i="31"/>
  <c r="BZ124" i="31"/>
  <c r="BW124" i="31"/>
  <c r="BT124" i="31"/>
  <c r="BQ124" i="31"/>
  <c r="BN124" i="31"/>
  <c r="BH124" i="31"/>
  <c r="BE124" i="31"/>
  <c r="BB124" i="31"/>
  <c r="AY124" i="31"/>
  <c r="AV124" i="31"/>
  <c r="AS124" i="31"/>
  <c r="AP124" i="31"/>
  <c r="AM124" i="31"/>
  <c r="AJ124" i="31"/>
  <c r="AG124" i="31"/>
  <c r="AD124" i="31"/>
  <c r="AA124" i="31"/>
  <c r="X124" i="31"/>
  <c r="U124" i="31"/>
  <c r="R124" i="31"/>
  <c r="O124" i="31"/>
  <c r="BZ123" i="31"/>
  <c r="BW123" i="31"/>
  <c r="BT123" i="31"/>
  <c r="BQ123" i="31"/>
  <c r="BN123" i="31"/>
  <c r="BH123" i="31"/>
  <c r="BE123" i="31"/>
  <c r="BB123" i="31"/>
  <c r="AY123" i="31"/>
  <c r="AV123" i="31"/>
  <c r="AS123" i="31"/>
  <c r="AP123" i="31"/>
  <c r="AM123" i="31"/>
  <c r="AJ123" i="31"/>
  <c r="AG123" i="31"/>
  <c r="AD123" i="31"/>
  <c r="AA123" i="31"/>
  <c r="X123" i="31"/>
  <c r="U123" i="31"/>
  <c r="R123" i="31"/>
  <c r="O123" i="31"/>
  <c r="BZ122" i="31"/>
  <c r="BW122" i="31"/>
  <c r="BT122" i="31"/>
  <c r="BQ122" i="31"/>
  <c r="BN122" i="31"/>
  <c r="BH122" i="31"/>
  <c r="BE122" i="31"/>
  <c r="BB122" i="31"/>
  <c r="AY122" i="31"/>
  <c r="AV122" i="31"/>
  <c r="AS122" i="31"/>
  <c r="AP122" i="31"/>
  <c r="AM122" i="31"/>
  <c r="AJ122" i="31"/>
  <c r="AG122" i="31"/>
  <c r="AD122" i="31"/>
  <c r="AA122" i="31"/>
  <c r="X122" i="31"/>
  <c r="U122" i="31"/>
  <c r="R122" i="31"/>
  <c r="O122" i="31"/>
  <c r="BZ121" i="31"/>
  <c r="BW121" i="31"/>
  <c r="BT121" i="31"/>
  <c r="BQ121" i="31"/>
  <c r="BN121" i="31"/>
  <c r="BH121" i="31"/>
  <c r="BE121" i="31"/>
  <c r="BB121" i="31"/>
  <c r="AY121" i="31"/>
  <c r="AV121" i="31"/>
  <c r="AS121" i="31"/>
  <c r="AP121" i="31"/>
  <c r="AM121" i="31"/>
  <c r="AJ121" i="31"/>
  <c r="AG121" i="31"/>
  <c r="AD121" i="31"/>
  <c r="AA121" i="31"/>
  <c r="X121" i="31"/>
  <c r="U121" i="31"/>
  <c r="R121" i="31"/>
  <c r="O121" i="31"/>
  <c r="BZ120" i="31"/>
  <c r="BW120" i="31"/>
  <c r="BT120" i="31"/>
  <c r="BQ120" i="31"/>
  <c r="BN120" i="31"/>
  <c r="BH120" i="31"/>
  <c r="BE120" i="31"/>
  <c r="BB120" i="31"/>
  <c r="AY120" i="31"/>
  <c r="AV120" i="31"/>
  <c r="AS120" i="31"/>
  <c r="AP120" i="31"/>
  <c r="AM120" i="31"/>
  <c r="AJ120" i="31"/>
  <c r="AG120" i="31"/>
  <c r="AD120" i="31"/>
  <c r="AA120" i="31"/>
  <c r="X120" i="31"/>
  <c r="U120" i="31"/>
  <c r="R120" i="31"/>
  <c r="O120" i="31"/>
  <c r="BZ119" i="31"/>
  <c r="BW119" i="31"/>
  <c r="BT119" i="31"/>
  <c r="BQ119" i="31"/>
  <c r="BN119" i="31"/>
  <c r="BH119" i="31"/>
  <c r="BE119" i="31"/>
  <c r="BB119" i="31"/>
  <c r="AY119" i="31"/>
  <c r="AV119" i="31"/>
  <c r="AS119" i="31"/>
  <c r="AP119" i="31"/>
  <c r="AM119" i="31"/>
  <c r="AJ119" i="31"/>
  <c r="AG119" i="31"/>
  <c r="AD119" i="31"/>
  <c r="AA119" i="31"/>
  <c r="X119" i="31"/>
  <c r="U119" i="31"/>
  <c r="R119" i="31"/>
  <c r="O119" i="31"/>
  <c r="BZ118" i="31"/>
  <c r="BW118" i="31"/>
  <c r="BT118" i="31"/>
  <c r="BQ118" i="31"/>
  <c r="BN118" i="31"/>
  <c r="BH118" i="31"/>
  <c r="BE118" i="31"/>
  <c r="BB118" i="31"/>
  <c r="AY118" i="31"/>
  <c r="AV118" i="31"/>
  <c r="AS118" i="31"/>
  <c r="AP118" i="31"/>
  <c r="AM118" i="31"/>
  <c r="AJ118" i="31"/>
  <c r="AG118" i="31"/>
  <c r="AD118" i="31"/>
  <c r="AA118" i="31"/>
  <c r="X118" i="31"/>
  <c r="U118" i="31"/>
  <c r="R118" i="31"/>
  <c r="O118" i="31"/>
  <c r="BZ117" i="31"/>
  <c r="BW117" i="31"/>
  <c r="BT117" i="31"/>
  <c r="BQ117" i="31"/>
  <c r="BN117" i="31"/>
  <c r="BH117" i="31"/>
  <c r="BE117" i="31"/>
  <c r="BB117" i="31"/>
  <c r="AY117" i="31"/>
  <c r="AV117" i="31"/>
  <c r="AS117" i="31"/>
  <c r="AP117" i="31"/>
  <c r="AM117" i="31"/>
  <c r="AJ117" i="31"/>
  <c r="AG117" i="31"/>
  <c r="AD117" i="31"/>
  <c r="AA117" i="31"/>
  <c r="X117" i="31"/>
  <c r="U117" i="31"/>
  <c r="R117" i="31"/>
  <c r="N117" i="31"/>
  <c r="O117" i="31" s="1"/>
  <c r="BZ116" i="31"/>
  <c r="BW116" i="31"/>
  <c r="BT116" i="31"/>
  <c r="BQ116" i="31"/>
  <c r="BN116" i="31"/>
  <c r="BH116" i="31"/>
  <c r="BE116" i="31"/>
  <c r="BB116" i="31"/>
  <c r="AY116" i="31"/>
  <c r="AV116" i="31"/>
  <c r="AS116" i="31"/>
  <c r="AP116" i="31"/>
  <c r="AM116" i="31"/>
  <c r="AJ116" i="31"/>
  <c r="AG116" i="31"/>
  <c r="AD116" i="31"/>
  <c r="AA116" i="31"/>
  <c r="X116" i="31"/>
  <c r="U116" i="31"/>
  <c r="R116" i="31"/>
  <c r="N116" i="31"/>
  <c r="O116" i="31" s="1"/>
  <c r="BZ115" i="31"/>
  <c r="BW115" i="31"/>
  <c r="BT115" i="31"/>
  <c r="BQ115" i="31"/>
  <c r="BN115" i="31"/>
  <c r="BH115" i="31"/>
  <c r="BE115" i="31"/>
  <c r="BB115" i="31"/>
  <c r="AY115" i="31"/>
  <c r="AV115" i="31"/>
  <c r="AS115" i="31"/>
  <c r="AP115" i="31"/>
  <c r="AM115" i="31"/>
  <c r="AJ115" i="31"/>
  <c r="AG115" i="31"/>
  <c r="AD115" i="31"/>
  <c r="AA115" i="31"/>
  <c r="X115" i="31"/>
  <c r="U115" i="31"/>
  <c r="R115" i="31"/>
  <c r="N115" i="31"/>
  <c r="O115" i="31" s="1"/>
  <c r="BZ114" i="31"/>
  <c r="BW114" i="31"/>
  <c r="BT114" i="31"/>
  <c r="BQ114" i="31"/>
  <c r="BN114" i="31"/>
  <c r="BH114" i="31"/>
  <c r="BE114" i="31"/>
  <c r="BB114" i="31"/>
  <c r="AY114" i="31"/>
  <c r="AV114" i="31"/>
  <c r="AS114" i="31"/>
  <c r="AP114" i="31"/>
  <c r="AM114" i="31"/>
  <c r="AJ114" i="31"/>
  <c r="AG114" i="31"/>
  <c r="AD114" i="31"/>
  <c r="AA114" i="31"/>
  <c r="X114" i="31"/>
  <c r="U114" i="31"/>
  <c r="R114" i="31"/>
  <c r="O114" i="31"/>
  <c r="BZ113" i="31"/>
  <c r="BW113" i="31"/>
  <c r="BT113" i="31"/>
  <c r="BQ113" i="31"/>
  <c r="BN113" i="31"/>
  <c r="BH113" i="31"/>
  <c r="BE113" i="31"/>
  <c r="BB113" i="31"/>
  <c r="AY113" i="31"/>
  <c r="AV113" i="31"/>
  <c r="AS113" i="31"/>
  <c r="AP113" i="31"/>
  <c r="AM113" i="31"/>
  <c r="AJ113" i="31"/>
  <c r="AG113" i="31"/>
  <c r="AD113" i="31"/>
  <c r="AA113" i="31"/>
  <c r="X113" i="31"/>
  <c r="U113" i="31"/>
  <c r="R113" i="31"/>
  <c r="O113" i="31"/>
  <c r="BZ112" i="31"/>
  <c r="BW112" i="31"/>
  <c r="BT112" i="31"/>
  <c r="BQ112" i="31"/>
  <c r="BN112" i="31"/>
  <c r="BH112" i="31"/>
  <c r="BE112" i="31"/>
  <c r="BB112" i="31"/>
  <c r="AY112" i="31"/>
  <c r="AV112" i="31"/>
  <c r="AS112" i="31"/>
  <c r="AP112" i="31"/>
  <c r="AM112" i="31"/>
  <c r="AJ112" i="31"/>
  <c r="AG112" i="31"/>
  <c r="AD112" i="31"/>
  <c r="AA112" i="31"/>
  <c r="X112" i="31"/>
  <c r="U112" i="31"/>
  <c r="Q112" i="31"/>
  <c r="R112" i="31" s="1"/>
  <c r="N112" i="31"/>
  <c r="O112" i="31" s="1"/>
  <c r="BZ111" i="31"/>
  <c r="BW111" i="31"/>
  <c r="BT111" i="31"/>
  <c r="BQ111" i="31"/>
  <c r="BN111" i="31"/>
  <c r="BH111" i="31"/>
  <c r="BE111" i="31"/>
  <c r="BB111" i="31"/>
  <c r="AY111" i="31"/>
  <c r="AV111" i="31"/>
  <c r="AS111" i="31"/>
  <c r="AP111" i="31"/>
  <c r="AM111" i="31"/>
  <c r="AJ111" i="31"/>
  <c r="AG111" i="31"/>
  <c r="AD111" i="31"/>
  <c r="AA111" i="31"/>
  <c r="X111" i="31"/>
  <c r="U111" i="31"/>
  <c r="R111" i="31"/>
  <c r="N111" i="31"/>
  <c r="O111" i="31" s="1"/>
  <c r="BZ110" i="31"/>
  <c r="BW110" i="31"/>
  <c r="BT110" i="31"/>
  <c r="BQ110" i="31"/>
  <c r="BN110" i="31"/>
  <c r="BH110" i="31"/>
  <c r="BE110" i="31"/>
  <c r="BB110" i="31"/>
  <c r="AY110" i="31"/>
  <c r="AV110" i="31"/>
  <c r="AS110" i="31"/>
  <c r="AP110" i="31"/>
  <c r="AM110" i="31"/>
  <c r="AJ110" i="31"/>
  <c r="AG110" i="31"/>
  <c r="AD110" i="31"/>
  <c r="AA110" i="31"/>
  <c r="X110" i="31"/>
  <c r="U110" i="31"/>
  <c r="R110" i="31"/>
  <c r="N110" i="31"/>
  <c r="O110" i="31" s="1"/>
  <c r="BZ109" i="31"/>
  <c r="BW109" i="31"/>
  <c r="BT109" i="31"/>
  <c r="BQ109" i="31"/>
  <c r="BN109" i="31"/>
  <c r="BH109" i="31"/>
  <c r="BE109" i="31"/>
  <c r="BB109" i="31"/>
  <c r="AY109" i="31"/>
  <c r="AV109" i="31"/>
  <c r="AS109" i="31"/>
  <c r="AP109" i="31"/>
  <c r="AM109" i="31"/>
  <c r="AJ109" i="31"/>
  <c r="AG109" i="31"/>
  <c r="AD109" i="31"/>
  <c r="AA109" i="31"/>
  <c r="X109" i="31"/>
  <c r="U109" i="31"/>
  <c r="R109" i="31"/>
  <c r="N109" i="31"/>
  <c r="O109" i="31" s="1"/>
  <c r="BZ108" i="31"/>
  <c r="BW108" i="31"/>
  <c r="BT108" i="31"/>
  <c r="BQ108" i="31"/>
  <c r="BN108" i="31"/>
  <c r="BH108" i="31"/>
  <c r="BE108" i="31"/>
  <c r="BB108" i="31"/>
  <c r="AY108" i="31"/>
  <c r="AV108" i="31"/>
  <c r="AS108" i="31"/>
  <c r="AP108" i="31"/>
  <c r="AM108" i="31"/>
  <c r="AJ108" i="31"/>
  <c r="AG108" i="31"/>
  <c r="AD108" i="31"/>
  <c r="AA108" i="31"/>
  <c r="X108" i="31"/>
  <c r="U108" i="31"/>
  <c r="R108" i="31"/>
  <c r="N108" i="31"/>
  <c r="O108" i="31" s="1"/>
  <c r="BZ107" i="31"/>
  <c r="BW107" i="31"/>
  <c r="BT107" i="31"/>
  <c r="BQ107" i="31"/>
  <c r="BN107" i="31"/>
  <c r="BH107" i="31"/>
  <c r="BE107" i="31"/>
  <c r="BB107" i="31"/>
  <c r="AY107" i="31"/>
  <c r="AV107" i="31"/>
  <c r="AS107" i="31"/>
  <c r="AP107" i="31"/>
  <c r="AM107" i="31"/>
  <c r="AJ107" i="31"/>
  <c r="AG107" i="31"/>
  <c r="AD107" i="31"/>
  <c r="AA107" i="31"/>
  <c r="X107" i="31"/>
  <c r="U107" i="31"/>
  <c r="R107" i="31"/>
  <c r="O107" i="31"/>
  <c r="BZ106" i="31"/>
  <c r="BW106" i="31"/>
  <c r="BT106" i="31"/>
  <c r="BQ106" i="31"/>
  <c r="BN106" i="31"/>
  <c r="BH106" i="31"/>
  <c r="BE106" i="31"/>
  <c r="BB106" i="31"/>
  <c r="AY106" i="31"/>
  <c r="AV106" i="31"/>
  <c r="AS106" i="31"/>
  <c r="AP106" i="31"/>
  <c r="AM106" i="31"/>
  <c r="AJ106" i="31"/>
  <c r="AG106" i="31"/>
  <c r="AD106" i="31"/>
  <c r="AA106" i="31"/>
  <c r="X106" i="31"/>
  <c r="U106" i="31"/>
  <c r="R106" i="31"/>
  <c r="O106" i="31"/>
  <c r="BZ105" i="31"/>
  <c r="BW105" i="31"/>
  <c r="BT105" i="31"/>
  <c r="BQ105" i="31"/>
  <c r="BN105" i="31"/>
  <c r="BH105" i="31"/>
  <c r="BE105" i="31"/>
  <c r="BB105" i="31"/>
  <c r="AY105" i="31"/>
  <c r="AV105" i="31"/>
  <c r="AS105" i="31"/>
  <c r="AP105" i="31"/>
  <c r="AM105" i="31"/>
  <c r="AJ105" i="31"/>
  <c r="AG105" i="31"/>
  <c r="AD105" i="31"/>
  <c r="AA105" i="31"/>
  <c r="X105" i="31"/>
  <c r="U105" i="31"/>
  <c r="R105" i="31"/>
  <c r="N105" i="31"/>
  <c r="O105" i="31" s="1"/>
  <c r="BZ104" i="31"/>
  <c r="BW104" i="31"/>
  <c r="BT104" i="31"/>
  <c r="BQ104" i="31"/>
  <c r="BN104" i="31"/>
  <c r="BH104" i="31"/>
  <c r="BE104" i="31"/>
  <c r="BB104" i="31"/>
  <c r="AY104" i="31"/>
  <c r="AV104" i="31"/>
  <c r="AS104" i="31"/>
  <c r="AP104" i="31"/>
  <c r="AM104" i="31"/>
  <c r="AJ104" i="31"/>
  <c r="AG104" i="31"/>
  <c r="AD104" i="31"/>
  <c r="AA104" i="31"/>
  <c r="X104" i="31"/>
  <c r="U104" i="31"/>
  <c r="R104" i="31"/>
  <c r="N104" i="31"/>
  <c r="O104" i="31" s="1"/>
  <c r="BZ103" i="31"/>
  <c r="BW103" i="31"/>
  <c r="BT103" i="31"/>
  <c r="BQ103" i="31"/>
  <c r="BN103" i="31"/>
  <c r="BH103" i="31"/>
  <c r="BE103" i="31"/>
  <c r="BB103" i="31"/>
  <c r="AX103" i="31"/>
  <c r="AY103" i="31" s="1"/>
  <c r="AV103" i="31"/>
  <c r="AS103" i="31"/>
  <c r="AP103" i="31"/>
  <c r="AM103" i="31"/>
  <c r="AJ103" i="31"/>
  <c r="AG103" i="31"/>
  <c r="AD103" i="31"/>
  <c r="AA103" i="31"/>
  <c r="X103" i="31"/>
  <c r="U103" i="31"/>
  <c r="Q103" i="31"/>
  <c r="R103" i="31" s="1"/>
  <c r="N103" i="31"/>
  <c r="O103" i="31" s="1"/>
  <c r="BZ102" i="31"/>
  <c r="BW102" i="31"/>
  <c r="BT102" i="31"/>
  <c r="BQ102" i="31"/>
  <c r="BN102" i="31"/>
  <c r="BH102" i="31"/>
  <c r="BE102" i="31"/>
  <c r="BB102" i="31"/>
  <c r="AY102" i="31"/>
  <c r="AV102" i="31"/>
  <c r="AS102" i="31"/>
  <c r="AP102" i="31"/>
  <c r="AM102" i="31"/>
  <c r="AJ102" i="31"/>
  <c r="AG102" i="31"/>
  <c r="AD102" i="31"/>
  <c r="AA102" i="31"/>
  <c r="X102" i="31"/>
  <c r="S102" i="31"/>
  <c r="U102" i="31" s="1"/>
  <c r="P102" i="31"/>
  <c r="R102" i="31" s="1"/>
  <c r="N102" i="31"/>
  <c r="O102" i="31" s="1"/>
  <c r="BZ101" i="31"/>
  <c r="BW101" i="31"/>
  <c r="BT101" i="31"/>
  <c r="BQ101" i="31"/>
  <c r="BN101" i="31"/>
  <c r="BH101" i="31"/>
  <c r="BE101" i="31"/>
  <c r="BB101" i="31"/>
  <c r="AY101" i="31"/>
  <c r="AV101" i="31"/>
  <c r="AS101" i="31"/>
  <c r="AP101" i="31"/>
  <c r="AM101" i="31"/>
  <c r="AJ101" i="31"/>
  <c r="AG101" i="31"/>
  <c r="AD101" i="31"/>
  <c r="AA101" i="31"/>
  <c r="X101" i="31"/>
  <c r="U101" i="31"/>
  <c r="P101" i="31"/>
  <c r="R101" i="31" s="1"/>
  <c r="N101" i="31"/>
  <c r="O101" i="31" s="1"/>
  <c r="BZ100" i="31"/>
  <c r="BW100" i="31"/>
  <c r="BT100" i="31"/>
  <c r="BQ100" i="31"/>
  <c r="BN100" i="31"/>
  <c r="BH100" i="31"/>
  <c r="BE100" i="31"/>
  <c r="BB100" i="31"/>
  <c r="AY100" i="31"/>
  <c r="AV100" i="31"/>
  <c r="AS100" i="31"/>
  <c r="AP100" i="31"/>
  <c r="AM100" i="31"/>
  <c r="AJ100" i="31"/>
  <c r="AG100" i="31"/>
  <c r="AD100" i="31"/>
  <c r="AA100" i="31"/>
  <c r="X100" i="31"/>
  <c r="U100" i="31"/>
  <c r="R100" i="31"/>
  <c r="O100" i="31"/>
  <c r="BZ99" i="31"/>
  <c r="BW99" i="31"/>
  <c r="BT99" i="31"/>
  <c r="BQ99" i="31"/>
  <c r="BN99" i="31"/>
  <c r="BH99" i="31"/>
  <c r="BE99" i="31"/>
  <c r="BB99" i="31"/>
  <c r="AY99" i="31"/>
  <c r="AV99" i="31"/>
  <c r="AS99" i="31"/>
  <c r="AP99" i="31"/>
  <c r="AM99" i="31"/>
  <c r="AJ99" i="31"/>
  <c r="AG99" i="31"/>
  <c r="AD99" i="31"/>
  <c r="AA99" i="31"/>
  <c r="X99" i="31"/>
  <c r="U99" i="31"/>
  <c r="R99" i="31"/>
  <c r="O99" i="31"/>
  <c r="BZ98" i="31"/>
  <c r="BW98" i="31"/>
  <c r="BT98" i="31"/>
  <c r="BQ98" i="31"/>
  <c r="BN98" i="31"/>
  <c r="BH98" i="31"/>
  <c r="BE98" i="31"/>
  <c r="BB98" i="31"/>
  <c r="AY98" i="31"/>
  <c r="AV98" i="31"/>
  <c r="AS98" i="31"/>
  <c r="AP98" i="31"/>
  <c r="AM98" i="31"/>
  <c r="AJ98" i="31"/>
  <c r="AG98" i="31"/>
  <c r="AD98" i="31"/>
  <c r="AA98" i="31"/>
  <c r="X98" i="31"/>
  <c r="U98" i="31"/>
  <c r="R98" i="31"/>
  <c r="O98" i="31"/>
  <c r="BZ97" i="31"/>
  <c r="BW97" i="31"/>
  <c r="BT97" i="31"/>
  <c r="BQ97" i="31"/>
  <c r="BN97" i="31"/>
  <c r="BH97" i="31"/>
  <c r="BD97" i="31"/>
  <c r="BE97" i="31" s="1"/>
  <c r="BB97" i="31"/>
  <c r="AY97" i="31"/>
  <c r="AV97" i="31"/>
  <c r="AS97" i="31"/>
  <c r="AP97" i="31"/>
  <c r="AM97" i="31"/>
  <c r="AJ97" i="31"/>
  <c r="AG97" i="31"/>
  <c r="AD97" i="31"/>
  <c r="AA97" i="31"/>
  <c r="X97" i="31"/>
  <c r="U97" i="31"/>
  <c r="R97" i="31"/>
  <c r="N97" i="31"/>
  <c r="O97" i="31"/>
  <c r="BZ96" i="31"/>
  <c r="BW96" i="31"/>
  <c r="BT96" i="31"/>
  <c r="BQ96" i="31"/>
  <c r="BN96" i="31"/>
  <c r="BH96" i="31"/>
  <c r="BE96" i="31"/>
  <c r="BB96" i="31"/>
  <c r="AY96" i="31"/>
  <c r="AV96" i="31"/>
  <c r="AS96" i="31"/>
  <c r="AP96" i="31"/>
  <c r="AM96" i="31"/>
  <c r="AJ96" i="31"/>
  <c r="AG96" i="31"/>
  <c r="AD96" i="31"/>
  <c r="AA96" i="31"/>
  <c r="X96" i="31"/>
  <c r="U96" i="31"/>
  <c r="R96" i="31"/>
  <c r="O96" i="31"/>
  <c r="BZ95" i="31"/>
  <c r="BW95" i="31"/>
  <c r="BT95" i="31"/>
  <c r="BQ95" i="31"/>
  <c r="BN95" i="31"/>
  <c r="BH95" i="31"/>
  <c r="BE95" i="31"/>
  <c r="BB95" i="31"/>
  <c r="AY95" i="31"/>
  <c r="AV95" i="31"/>
  <c r="AS95" i="31"/>
  <c r="AP95" i="31"/>
  <c r="AM95" i="31"/>
  <c r="AJ95" i="31"/>
  <c r="AG95" i="31"/>
  <c r="AD95" i="31"/>
  <c r="AA95" i="31"/>
  <c r="X95" i="31"/>
  <c r="U95" i="31"/>
  <c r="R95" i="31"/>
  <c r="O95" i="31"/>
  <c r="BZ94" i="31"/>
  <c r="BW94" i="31"/>
  <c r="BT94" i="31"/>
  <c r="BQ94" i="31"/>
  <c r="BN94" i="31"/>
  <c r="BH94" i="31"/>
  <c r="BE94" i="31"/>
  <c r="BB94" i="31"/>
  <c r="AY94" i="31"/>
  <c r="AV94" i="31"/>
  <c r="AS94" i="31"/>
  <c r="AP94" i="31"/>
  <c r="AM94" i="31"/>
  <c r="AJ94" i="31"/>
  <c r="AG94" i="31"/>
  <c r="AD94" i="31"/>
  <c r="AA94" i="31"/>
  <c r="X94" i="31"/>
  <c r="S94" i="31"/>
  <c r="U94" i="31"/>
  <c r="R94" i="31"/>
  <c r="N94" i="31"/>
  <c r="O94" i="31" s="1"/>
  <c r="BZ93" i="31"/>
  <c r="BW93" i="31"/>
  <c r="BT93" i="31"/>
  <c r="BQ93" i="31"/>
  <c r="BN93" i="31"/>
  <c r="BH93" i="31"/>
  <c r="BE93" i="31"/>
  <c r="BB93" i="31"/>
  <c r="AY93" i="31"/>
  <c r="AV93" i="31"/>
  <c r="AS93" i="31"/>
  <c r="AP93" i="31"/>
  <c r="AM93" i="31"/>
  <c r="AJ93" i="31"/>
  <c r="AG93" i="31"/>
  <c r="AD93" i="31"/>
  <c r="AA93" i="31"/>
  <c r="X93" i="31"/>
  <c r="S93" i="31"/>
  <c r="U93" i="31" s="1"/>
  <c r="R93" i="31"/>
  <c r="N93" i="31"/>
  <c r="O93" i="31"/>
  <c r="BZ92" i="31"/>
  <c r="BW92" i="31"/>
  <c r="BT92" i="31"/>
  <c r="BQ92" i="31"/>
  <c r="BN92" i="31"/>
  <c r="BH92" i="31"/>
  <c r="BE92" i="31"/>
  <c r="BB92" i="31"/>
  <c r="AY92" i="31"/>
  <c r="AV92" i="31"/>
  <c r="AS92" i="31"/>
  <c r="AP92" i="31"/>
  <c r="AM92" i="31"/>
  <c r="AJ92" i="31"/>
  <c r="AG92" i="31"/>
  <c r="AD92" i="31"/>
  <c r="AA92" i="31"/>
  <c r="X92" i="31"/>
  <c r="S92" i="31"/>
  <c r="U92" i="31"/>
  <c r="R92" i="31"/>
  <c r="N92" i="31"/>
  <c r="O92" i="31" s="1"/>
  <c r="BZ91" i="31"/>
  <c r="BW91" i="31"/>
  <c r="BT91" i="31"/>
  <c r="BQ91" i="31"/>
  <c r="BN91" i="31"/>
  <c r="BH91" i="31"/>
  <c r="BE91" i="31"/>
  <c r="BB91" i="31"/>
  <c r="AY91" i="31"/>
  <c r="AV91" i="31"/>
  <c r="AS91" i="31"/>
  <c r="AP91" i="31"/>
  <c r="AM91" i="31"/>
  <c r="AJ91" i="31"/>
  <c r="AG91" i="31"/>
  <c r="AD91" i="31"/>
  <c r="AA91" i="31"/>
  <c r="X91" i="31"/>
  <c r="S91" i="31"/>
  <c r="U91" i="31" s="1"/>
  <c r="Q91" i="31"/>
  <c r="R91" i="31" s="1"/>
  <c r="O91" i="31"/>
  <c r="BZ90" i="31"/>
  <c r="BW90" i="31"/>
  <c r="BT90" i="31"/>
  <c r="BQ90" i="31"/>
  <c r="BN90" i="31"/>
  <c r="BH90" i="31"/>
  <c r="BE90" i="31"/>
  <c r="BB90" i="31"/>
  <c r="AY90" i="31"/>
  <c r="AV90" i="31"/>
  <c r="AS90" i="31"/>
  <c r="AP90" i="31"/>
  <c r="AM90" i="31"/>
  <c r="AJ90" i="31"/>
  <c r="AG90" i="31"/>
  <c r="AD90" i="31"/>
  <c r="AA90" i="31"/>
  <c r="X90" i="31"/>
  <c r="S90" i="31"/>
  <c r="U90" i="31" s="1"/>
  <c r="Q90" i="31"/>
  <c r="R90" i="31" s="1"/>
  <c r="O90" i="31"/>
  <c r="BZ89" i="31"/>
  <c r="BW89" i="31"/>
  <c r="BT89" i="31"/>
  <c r="BQ89" i="31"/>
  <c r="BN89" i="31"/>
  <c r="BH89" i="31"/>
  <c r="BE89" i="31"/>
  <c r="BB89" i="31"/>
  <c r="AY89" i="31"/>
  <c r="AV89" i="31"/>
  <c r="AS89" i="31"/>
  <c r="AP89" i="31"/>
  <c r="AM89" i="31"/>
  <c r="AJ89" i="31"/>
  <c r="AG89" i="31"/>
  <c r="AD89" i="31"/>
  <c r="AA89" i="31"/>
  <c r="X89" i="31"/>
  <c r="S89" i="31"/>
  <c r="U89" i="31" s="1"/>
  <c r="Q89" i="31"/>
  <c r="R89" i="31" s="1"/>
  <c r="O89" i="31"/>
  <c r="BZ88" i="31"/>
  <c r="BW88" i="31"/>
  <c r="BT88" i="31"/>
  <c r="BQ88" i="31"/>
  <c r="BN88" i="31"/>
  <c r="BH88" i="31"/>
  <c r="BE88" i="31"/>
  <c r="BB88" i="31"/>
  <c r="AY88" i="31"/>
  <c r="AV88" i="31"/>
  <c r="AS88" i="31"/>
  <c r="AP88" i="31"/>
  <c r="AM88" i="31"/>
  <c r="AJ88" i="31"/>
  <c r="AG88" i="31"/>
  <c r="AD88" i="31"/>
  <c r="AA88" i="31"/>
  <c r="W88" i="31"/>
  <c r="X88" i="31" s="1"/>
  <c r="U88" i="31"/>
  <c r="R88" i="31"/>
  <c r="O88" i="31"/>
  <c r="BZ87" i="31"/>
  <c r="BW87" i="31"/>
  <c r="BT87" i="31"/>
  <c r="BQ87" i="31"/>
  <c r="BN87" i="31"/>
  <c r="BH87" i="31"/>
  <c r="BE87" i="31"/>
  <c r="BB87" i="31"/>
  <c r="AY87" i="31"/>
  <c r="AV87" i="31"/>
  <c r="AS87" i="31"/>
  <c r="AP87" i="31"/>
  <c r="AM87" i="31"/>
  <c r="AJ87" i="31"/>
  <c r="AG87" i="31"/>
  <c r="AD87" i="31"/>
  <c r="AA87" i="31"/>
  <c r="X87" i="31"/>
  <c r="U87" i="31"/>
  <c r="R87" i="31"/>
  <c r="O87" i="31"/>
  <c r="BZ86" i="31"/>
  <c r="BW86" i="31"/>
  <c r="BT86" i="31"/>
  <c r="BQ86" i="31"/>
  <c r="BN86" i="31"/>
  <c r="BH86" i="31"/>
  <c r="BE86" i="31"/>
  <c r="BB86" i="31"/>
  <c r="AY86" i="31"/>
  <c r="AV86" i="31"/>
  <c r="AS86" i="31"/>
  <c r="AP86" i="31"/>
  <c r="AM86" i="31"/>
  <c r="AJ86" i="31"/>
  <c r="AG86" i="31"/>
  <c r="AD86" i="31"/>
  <c r="AA86" i="31"/>
  <c r="X86" i="31"/>
  <c r="U86" i="31"/>
  <c r="R86" i="31"/>
  <c r="O86" i="31"/>
  <c r="BZ85" i="31"/>
  <c r="BW85" i="31"/>
  <c r="BT85" i="31"/>
  <c r="BQ85" i="31"/>
  <c r="BN85" i="31"/>
  <c r="BH85" i="31"/>
  <c r="BE85" i="31"/>
  <c r="BB85" i="31"/>
  <c r="AY85" i="31"/>
  <c r="AV85" i="31"/>
  <c r="AS85" i="31"/>
  <c r="AP85" i="31"/>
  <c r="AM85" i="31"/>
  <c r="AJ85" i="31"/>
  <c r="AG85" i="31"/>
  <c r="AD85" i="31"/>
  <c r="AA85" i="31"/>
  <c r="X85" i="31"/>
  <c r="U85" i="31"/>
  <c r="R85" i="31"/>
  <c r="N85" i="31"/>
  <c r="O85" i="31"/>
  <c r="BZ84" i="31"/>
  <c r="BW84" i="31"/>
  <c r="BT84" i="31"/>
  <c r="BQ84" i="31"/>
  <c r="BN84" i="31"/>
  <c r="BH84" i="31"/>
  <c r="BE84" i="31"/>
  <c r="BB84" i="31"/>
  <c r="AY84" i="31"/>
  <c r="AV84" i="31"/>
  <c r="AS84" i="31"/>
  <c r="AP84" i="31"/>
  <c r="AM84" i="31"/>
  <c r="AJ84" i="31"/>
  <c r="AG84" i="31"/>
  <c r="AD84" i="31"/>
  <c r="AA84" i="31"/>
  <c r="W84" i="31"/>
  <c r="X84" i="31" s="1"/>
  <c r="U84" i="31"/>
  <c r="Q84" i="31"/>
  <c r="R84" i="31" s="1"/>
  <c r="N84" i="31"/>
  <c r="O84" i="31" s="1"/>
  <c r="BZ83" i="31"/>
  <c r="BW83" i="31"/>
  <c r="BT83" i="31"/>
  <c r="BQ83" i="31"/>
  <c r="BN83" i="31"/>
  <c r="BH83" i="31"/>
  <c r="BE83" i="31"/>
  <c r="BB83" i="31"/>
  <c r="AY83" i="31"/>
  <c r="AV83" i="31"/>
  <c r="AS83" i="31"/>
  <c r="AP83" i="31"/>
  <c r="AM83" i="31"/>
  <c r="AJ83" i="31"/>
  <c r="AG83" i="31"/>
  <c r="AD83" i="31"/>
  <c r="AA83" i="31"/>
  <c r="W83" i="31"/>
  <c r="X83" i="31" s="1"/>
  <c r="U83" i="31"/>
  <c r="Q83" i="31"/>
  <c r="R83" i="31"/>
  <c r="O83" i="31"/>
  <c r="BZ82" i="31"/>
  <c r="BW82" i="31"/>
  <c r="BT82" i="31"/>
  <c r="BQ82" i="31"/>
  <c r="BN82" i="31"/>
  <c r="BH82" i="31"/>
  <c r="BE82" i="31"/>
  <c r="BB82" i="31"/>
  <c r="AY82" i="31"/>
  <c r="AV82" i="31"/>
  <c r="AS82" i="31"/>
  <c r="AP82" i="31"/>
  <c r="AM82" i="31"/>
  <c r="AJ82" i="31"/>
  <c r="AG82" i="31"/>
  <c r="AD82" i="31"/>
  <c r="AA82" i="31"/>
  <c r="X82" i="31"/>
  <c r="U82" i="31"/>
  <c r="R82" i="31"/>
  <c r="N82" i="31"/>
  <c r="O82" i="31" s="1"/>
  <c r="BZ81" i="31"/>
  <c r="BW81" i="31"/>
  <c r="BT81" i="31"/>
  <c r="BQ81" i="31"/>
  <c r="BN81" i="31"/>
  <c r="BH81" i="31"/>
  <c r="BE81" i="31"/>
  <c r="BB81" i="31"/>
  <c r="AY81" i="31"/>
  <c r="AV81" i="31"/>
  <c r="AS81" i="31"/>
  <c r="AP81" i="31"/>
  <c r="AM81" i="31"/>
  <c r="AJ81" i="31"/>
  <c r="AG81" i="31"/>
  <c r="AD81" i="31"/>
  <c r="AA81" i="31"/>
  <c r="X81" i="31"/>
  <c r="U81" i="31"/>
  <c r="R81" i="31"/>
  <c r="O81" i="31"/>
  <c r="BZ80" i="31"/>
  <c r="BW80" i="31"/>
  <c r="BT80" i="31"/>
  <c r="BQ80" i="31"/>
  <c r="BN80" i="31"/>
  <c r="BK80" i="31"/>
  <c r="BH80" i="31"/>
  <c r="BE80" i="31"/>
  <c r="BB80" i="31"/>
  <c r="AY80" i="31"/>
  <c r="AV80" i="31"/>
  <c r="AS80" i="31"/>
  <c r="AP80" i="31"/>
  <c r="AM80" i="31"/>
  <c r="AJ80" i="31"/>
  <c r="AG80" i="31"/>
  <c r="AD80" i="31"/>
  <c r="AA80" i="31"/>
  <c r="X80" i="31"/>
  <c r="U80" i="31"/>
  <c r="R80" i="31"/>
  <c r="O80" i="31"/>
  <c r="L80" i="31"/>
  <c r="I80" i="31"/>
  <c r="F80" i="31"/>
  <c r="BZ79" i="31"/>
  <c r="BW79" i="31"/>
  <c r="BT79" i="31"/>
  <c r="BQ79" i="31"/>
  <c r="BN79" i="31"/>
  <c r="BK79" i="31"/>
  <c r="BH79" i="31"/>
  <c r="BE79" i="31"/>
  <c r="BB79" i="31"/>
  <c r="AY79" i="31"/>
  <c r="AV79" i="31"/>
  <c r="AS79" i="31"/>
  <c r="AP79" i="31"/>
  <c r="AM79" i="31"/>
  <c r="AJ79" i="31"/>
  <c r="AG79" i="31"/>
  <c r="AD79" i="31"/>
  <c r="AA79" i="31"/>
  <c r="W79" i="31"/>
  <c r="X79" i="31" s="1"/>
  <c r="U79" i="31"/>
  <c r="Q79" i="31"/>
  <c r="R79" i="31"/>
  <c r="N79" i="31"/>
  <c r="O79" i="31"/>
  <c r="K79" i="31"/>
  <c r="L79" i="31"/>
  <c r="CB79" i="31" s="1"/>
  <c r="I79" i="31"/>
  <c r="F79" i="31"/>
  <c r="BZ78" i="31"/>
  <c r="BW78" i="31"/>
  <c r="BT78" i="31"/>
  <c r="BQ78" i="31"/>
  <c r="BN78" i="31"/>
  <c r="BK78" i="31"/>
  <c r="BH78" i="31"/>
  <c r="BE78" i="31"/>
  <c r="BB78" i="31"/>
  <c r="AY78" i="31"/>
  <c r="AV78" i="31"/>
  <c r="AS78" i="31"/>
  <c r="AP78" i="31"/>
  <c r="AM78" i="31"/>
  <c r="AJ78" i="31"/>
  <c r="AG78" i="31"/>
  <c r="AD78" i="31"/>
  <c r="AA78" i="31"/>
  <c r="X78" i="31"/>
  <c r="U78" i="31"/>
  <c r="R78" i="31"/>
  <c r="O78" i="31"/>
  <c r="L78" i="31"/>
  <c r="I78" i="31"/>
  <c r="F78" i="31"/>
  <c r="BZ77" i="31"/>
  <c r="BW77" i="31"/>
  <c r="BT77" i="31"/>
  <c r="BQ77" i="31"/>
  <c r="BN77" i="31"/>
  <c r="BK77" i="31"/>
  <c r="BH77" i="31"/>
  <c r="BE77" i="31"/>
  <c r="BB77" i="31"/>
  <c r="AY77" i="31"/>
  <c r="AV77" i="31"/>
  <c r="AS77" i="31"/>
  <c r="AP77" i="31"/>
  <c r="AM77" i="31"/>
  <c r="AJ77" i="31"/>
  <c r="AG77" i="31"/>
  <c r="AD77" i="31"/>
  <c r="AA77" i="31"/>
  <c r="X77" i="31"/>
  <c r="U77" i="31"/>
  <c r="R77" i="31"/>
  <c r="O77" i="31"/>
  <c r="L77" i="31"/>
  <c r="I77" i="31"/>
  <c r="F77" i="31"/>
  <c r="BZ76" i="31"/>
  <c r="BW76" i="31"/>
  <c r="BT76" i="31"/>
  <c r="BQ76" i="31"/>
  <c r="BN76" i="31"/>
  <c r="BH76" i="31"/>
  <c r="BE76" i="31"/>
  <c r="BB76" i="31"/>
  <c r="AY76" i="31"/>
  <c r="AV76" i="31"/>
  <c r="AS76" i="31"/>
  <c r="AP76" i="31"/>
  <c r="AM76" i="31"/>
  <c r="AJ76" i="31"/>
  <c r="AG76" i="31"/>
  <c r="AD76" i="31"/>
  <c r="AA76" i="31"/>
  <c r="X76" i="31"/>
  <c r="U76" i="31"/>
  <c r="R76" i="31"/>
  <c r="N76" i="31"/>
  <c r="O76" i="31"/>
  <c r="BZ75" i="31"/>
  <c r="BW75" i="31"/>
  <c r="BT75" i="31"/>
  <c r="BQ75" i="31"/>
  <c r="BN75" i="31"/>
  <c r="BH75" i="31"/>
  <c r="BE75" i="31"/>
  <c r="BB75" i="31"/>
  <c r="AY75" i="31"/>
  <c r="AV75" i="31"/>
  <c r="AS75" i="31"/>
  <c r="AP75" i="31"/>
  <c r="AM75" i="31"/>
  <c r="AJ75" i="31"/>
  <c r="AG75" i="31"/>
  <c r="AD75" i="31"/>
  <c r="AA75" i="31"/>
  <c r="X75" i="31"/>
  <c r="U75" i="31"/>
  <c r="Q75" i="31"/>
  <c r="R75" i="31" s="1"/>
  <c r="O75" i="31"/>
  <c r="BZ74" i="31"/>
  <c r="BW74" i="31"/>
  <c r="BT74" i="31"/>
  <c r="BQ74" i="31"/>
  <c r="BN74" i="31"/>
  <c r="BH74" i="31"/>
  <c r="BE74" i="31"/>
  <c r="BB74" i="31"/>
  <c r="AY74" i="31"/>
  <c r="AV74" i="31"/>
  <c r="AS74" i="31"/>
  <c r="AP74" i="31"/>
  <c r="AM74" i="31"/>
  <c r="AJ74" i="31"/>
  <c r="AG74" i="31"/>
  <c r="AD74" i="31"/>
  <c r="AA74" i="31"/>
  <c r="X74" i="31"/>
  <c r="U74" i="31"/>
  <c r="R74" i="31"/>
  <c r="N74" i="31"/>
  <c r="O74" i="31" s="1"/>
  <c r="BZ73" i="31"/>
  <c r="BW73" i="31"/>
  <c r="BT73" i="31"/>
  <c r="BQ73" i="31"/>
  <c r="BN73" i="31"/>
  <c r="BH73" i="31"/>
  <c r="BE73" i="31"/>
  <c r="BB73" i="31"/>
  <c r="AY73" i="31"/>
  <c r="AV73" i="31"/>
  <c r="AS73" i="31"/>
  <c r="AP73" i="31"/>
  <c r="AM73" i="31"/>
  <c r="AJ73" i="31"/>
  <c r="AG73" i="31"/>
  <c r="AD73" i="31"/>
  <c r="AA73" i="31"/>
  <c r="X73" i="31"/>
  <c r="U73" i="31"/>
  <c r="R73" i="31"/>
  <c r="O73" i="31"/>
  <c r="BZ72" i="31"/>
  <c r="BW72" i="31"/>
  <c r="BT72" i="31"/>
  <c r="BQ72" i="31"/>
  <c r="BN72" i="31"/>
  <c r="BH72" i="31"/>
  <c r="BE72" i="31"/>
  <c r="BB72" i="31"/>
  <c r="AY72" i="31"/>
  <c r="AV72" i="31"/>
  <c r="AS72" i="31"/>
  <c r="AP72" i="31"/>
  <c r="AM72" i="31"/>
  <c r="AJ72" i="31"/>
  <c r="AG72" i="31"/>
  <c r="AD72" i="31"/>
  <c r="AA72" i="31"/>
  <c r="X72" i="31"/>
  <c r="U72" i="31"/>
  <c r="R72" i="31"/>
  <c r="O72" i="31"/>
  <c r="BZ71" i="31"/>
  <c r="BW71" i="31"/>
  <c r="BT71" i="31"/>
  <c r="BQ71" i="31"/>
  <c r="BN71" i="31"/>
  <c r="BH71" i="31"/>
  <c r="BE71" i="31"/>
  <c r="BB71" i="31"/>
  <c r="AY71" i="31"/>
  <c r="AV71" i="31"/>
  <c r="AS71" i="31"/>
  <c r="AP71" i="31"/>
  <c r="AM71" i="31"/>
  <c r="AJ71" i="31"/>
  <c r="AG71" i="31"/>
  <c r="AD71" i="31"/>
  <c r="AA71" i="31"/>
  <c r="X71" i="31"/>
  <c r="U71" i="31"/>
  <c r="P71" i="31"/>
  <c r="R71" i="31" s="1"/>
  <c r="O71" i="31"/>
  <c r="BZ70" i="31"/>
  <c r="BW70" i="31"/>
  <c r="BT70" i="31"/>
  <c r="BQ70" i="31"/>
  <c r="BN70" i="31"/>
  <c r="BH70" i="31"/>
  <c r="BE70" i="31"/>
  <c r="BB70" i="31"/>
  <c r="AY70" i="31"/>
  <c r="AV70" i="31"/>
  <c r="AS70" i="31"/>
  <c r="AP70" i="31"/>
  <c r="AM70" i="31"/>
  <c r="AJ70" i="31"/>
  <c r="AG70" i="31"/>
  <c r="AD70" i="31"/>
  <c r="AA70" i="31"/>
  <c r="X70" i="31"/>
  <c r="S70" i="31"/>
  <c r="U70" i="31"/>
  <c r="P70" i="31"/>
  <c r="R70" i="31"/>
  <c r="O70" i="31"/>
  <c r="BZ69" i="31"/>
  <c r="BW69" i="31"/>
  <c r="BT69" i="31"/>
  <c r="BQ69" i="31"/>
  <c r="BN69" i="31"/>
  <c r="BH69" i="31"/>
  <c r="BE69" i="31"/>
  <c r="BB69" i="31"/>
  <c r="AY69" i="31"/>
  <c r="AV69" i="31"/>
  <c r="AS69" i="31"/>
  <c r="AP69" i="31"/>
  <c r="AM69" i="31"/>
  <c r="AJ69" i="31"/>
  <c r="AG69" i="31"/>
  <c r="AD69" i="31"/>
  <c r="AA69" i="31"/>
  <c r="X69" i="31"/>
  <c r="U69" i="31"/>
  <c r="R69" i="31"/>
  <c r="N69" i="31"/>
  <c r="O69" i="31" s="1"/>
  <c r="BZ68" i="31"/>
  <c r="BW68" i="31"/>
  <c r="BT68" i="31"/>
  <c r="BQ68" i="31"/>
  <c r="BN68" i="31"/>
  <c r="BH68" i="31"/>
  <c r="BE68" i="31"/>
  <c r="BB68" i="31"/>
  <c r="AY68" i="31"/>
  <c r="AV68" i="31"/>
  <c r="AS68" i="31"/>
  <c r="AP68" i="31"/>
  <c r="AM68" i="31"/>
  <c r="AJ68" i="31"/>
  <c r="AG68" i="31"/>
  <c r="AD68" i="31"/>
  <c r="AA68" i="31"/>
  <c r="X68" i="31"/>
  <c r="U68" i="31"/>
  <c r="R68" i="31"/>
  <c r="O68" i="31"/>
  <c r="BZ67" i="31"/>
  <c r="BW67" i="31"/>
  <c r="BT67" i="31"/>
  <c r="BQ67" i="31"/>
  <c r="BN67" i="31"/>
  <c r="BH67" i="31"/>
  <c r="BE67" i="31"/>
  <c r="BB67" i="31"/>
  <c r="AY67" i="31"/>
  <c r="AV67" i="31"/>
  <c r="AS67" i="31"/>
  <c r="AP67" i="31"/>
  <c r="AM67" i="31"/>
  <c r="AJ67" i="31"/>
  <c r="AG67" i="31"/>
  <c r="AD67" i="31"/>
  <c r="AA67" i="31"/>
  <c r="X67" i="31"/>
  <c r="U67" i="31"/>
  <c r="R67" i="31"/>
  <c r="O67" i="31"/>
  <c r="BZ66" i="31"/>
  <c r="BW66" i="31"/>
  <c r="BT66" i="31"/>
  <c r="BQ66" i="31"/>
  <c r="BN66" i="31"/>
  <c r="BH66" i="31"/>
  <c r="BE66" i="31"/>
  <c r="BB66" i="31"/>
  <c r="AY66" i="31"/>
  <c r="AV66" i="31"/>
  <c r="AS66" i="31"/>
  <c r="AP66" i="31"/>
  <c r="AM66" i="31"/>
  <c r="AJ66" i="31"/>
  <c r="AG66" i="31"/>
  <c r="AD66" i="31"/>
  <c r="AA66" i="31"/>
  <c r="X66" i="31"/>
  <c r="U66" i="31"/>
  <c r="Q66" i="31"/>
  <c r="R66" i="31" s="1"/>
  <c r="N66" i="31"/>
  <c r="O66" i="31" s="1"/>
  <c r="BZ65" i="31"/>
  <c r="BW65" i="31"/>
  <c r="BT65" i="31"/>
  <c r="BQ65" i="31"/>
  <c r="BN65" i="31"/>
  <c r="BH65" i="31"/>
  <c r="BE65" i="31"/>
  <c r="BB65" i="31"/>
  <c r="AY65" i="31"/>
  <c r="AV65" i="31"/>
  <c r="AS65" i="31"/>
  <c r="AP65" i="31"/>
  <c r="AM65" i="31"/>
  <c r="AJ65" i="31"/>
  <c r="AG65" i="31"/>
  <c r="AD65" i="31"/>
  <c r="AA65" i="31"/>
  <c r="X65" i="31"/>
  <c r="U65" i="31"/>
  <c r="Q65" i="31"/>
  <c r="R65" i="31" s="1"/>
  <c r="N65" i="31"/>
  <c r="O65" i="31" s="1"/>
  <c r="BZ64" i="31"/>
  <c r="BW64" i="31"/>
  <c r="BT64" i="31"/>
  <c r="BQ64" i="31"/>
  <c r="BN64" i="31"/>
  <c r="BH64" i="31"/>
  <c r="BE64" i="31"/>
  <c r="BB64" i="31"/>
  <c r="AY64" i="31"/>
  <c r="AV64" i="31"/>
  <c r="AS64" i="31"/>
  <c r="AP64" i="31"/>
  <c r="AM64" i="31"/>
  <c r="AJ64" i="31"/>
  <c r="AG64" i="31"/>
  <c r="AD64" i="31"/>
  <c r="AA64" i="31"/>
  <c r="X64" i="31"/>
  <c r="U64" i="31"/>
  <c r="Q64" i="31"/>
  <c r="R64" i="31" s="1"/>
  <c r="N64" i="31"/>
  <c r="O64" i="31" s="1"/>
  <c r="BZ63" i="31"/>
  <c r="BW63" i="31"/>
  <c r="BT63" i="31"/>
  <c r="BQ63" i="31"/>
  <c r="BN63" i="31"/>
  <c r="BH63" i="31"/>
  <c r="BE63" i="31"/>
  <c r="BB63" i="31"/>
  <c r="AY63" i="31"/>
  <c r="AV63" i="31"/>
  <c r="AS63" i="31"/>
  <c r="AP63" i="31"/>
  <c r="AM63" i="31"/>
  <c r="AJ63" i="31"/>
  <c r="AG63" i="31"/>
  <c r="AD63" i="31"/>
  <c r="AA63" i="31"/>
  <c r="X63" i="31"/>
  <c r="U63" i="31"/>
  <c r="Q63" i="31"/>
  <c r="R63" i="31" s="1"/>
  <c r="N63" i="31"/>
  <c r="O63" i="31" s="1"/>
  <c r="BZ62" i="31"/>
  <c r="BW62" i="31"/>
  <c r="BT62" i="31"/>
  <c r="BQ62" i="31"/>
  <c r="BN62" i="31"/>
  <c r="BH62" i="31"/>
  <c r="BE62" i="31"/>
  <c r="BB62" i="31"/>
  <c r="AY62" i="31"/>
  <c r="AV62" i="31"/>
  <c r="AS62" i="31"/>
  <c r="AP62" i="31"/>
  <c r="AM62" i="31"/>
  <c r="AJ62" i="31"/>
  <c r="AG62" i="31"/>
  <c r="AD62" i="31"/>
  <c r="AA62" i="31"/>
  <c r="X62" i="31"/>
  <c r="U62" i="31"/>
  <c r="R62" i="31"/>
  <c r="N62" i="31"/>
  <c r="O62" i="31" s="1"/>
  <c r="BZ61" i="31"/>
  <c r="BW61" i="31"/>
  <c r="BT61" i="31"/>
  <c r="BQ61" i="31"/>
  <c r="BN61" i="31"/>
  <c r="BH61" i="31"/>
  <c r="BE61" i="31"/>
  <c r="BB61" i="31"/>
  <c r="AY61" i="31"/>
  <c r="AV61" i="31"/>
  <c r="AS61" i="31"/>
  <c r="AP61" i="31"/>
  <c r="AM61" i="31"/>
  <c r="AJ61" i="31"/>
  <c r="AG61" i="31"/>
  <c r="AD61" i="31"/>
  <c r="AA61" i="31"/>
  <c r="W61" i="31"/>
  <c r="X61" i="31"/>
  <c r="U61" i="31"/>
  <c r="Q61" i="31"/>
  <c r="R61" i="31" s="1"/>
  <c r="N61" i="31"/>
  <c r="O61" i="31" s="1"/>
  <c r="BZ60" i="31"/>
  <c r="BW60" i="31"/>
  <c r="BT60" i="31"/>
  <c r="BQ60" i="31"/>
  <c r="BN60" i="31"/>
  <c r="BH60" i="31"/>
  <c r="BE60" i="31"/>
  <c r="BB60" i="31"/>
  <c r="AY60" i="31"/>
  <c r="AV60" i="31"/>
  <c r="AS60" i="31"/>
  <c r="AP60" i="31"/>
  <c r="AM60" i="31"/>
  <c r="AJ60" i="31"/>
  <c r="AG60" i="31"/>
  <c r="AD60" i="31"/>
  <c r="AA60" i="31"/>
  <c r="W60" i="31"/>
  <c r="X60" i="31"/>
  <c r="U60" i="31"/>
  <c r="Q60" i="31"/>
  <c r="R60" i="31" s="1"/>
  <c r="O60" i="31"/>
  <c r="BZ59" i="31"/>
  <c r="BW59" i="31"/>
  <c r="BT59" i="31"/>
  <c r="BQ59" i="31"/>
  <c r="BN59" i="31"/>
  <c r="BH59" i="31"/>
  <c r="BE59" i="31"/>
  <c r="BB59" i="31"/>
  <c r="AY59" i="31"/>
  <c r="AV59" i="31"/>
  <c r="AS59" i="31"/>
  <c r="AP59" i="31"/>
  <c r="AM59" i="31"/>
  <c r="AJ59" i="31"/>
  <c r="AG59" i="31"/>
  <c r="AD59" i="31"/>
  <c r="AA59" i="31"/>
  <c r="W59" i="31"/>
  <c r="X59" i="31" s="1"/>
  <c r="U59" i="31"/>
  <c r="Q59" i="31"/>
  <c r="R59" i="31"/>
  <c r="O59" i="31"/>
  <c r="BZ58" i="31"/>
  <c r="BW58" i="31"/>
  <c r="BT58" i="31"/>
  <c r="BQ58" i="31"/>
  <c r="BN58" i="31"/>
  <c r="BH58" i="31"/>
  <c r="BE58" i="31"/>
  <c r="BB58" i="31"/>
  <c r="AY58" i="31"/>
  <c r="AV58" i="31"/>
  <c r="AS58" i="31"/>
  <c r="AP58" i="31"/>
  <c r="AM58" i="31"/>
  <c r="AJ58" i="31"/>
  <c r="AG58" i="31"/>
  <c r="AD58" i="31"/>
  <c r="AA58" i="31"/>
  <c r="X58" i="31"/>
  <c r="U58" i="31"/>
  <c r="R58" i="31"/>
  <c r="O58" i="31"/>
  <c r="BZ57" i="31"/>
  <c r="BW57" i="31"/>
  <c r="BT57" i="31"/>
  <c r="BQ57" i="31"/>
  <c r="BN57" i="31"/>
  <c r="BH57" i="31"/>
  <c r="BE57" i="31"/>
  <c r="BB57" i="31"/>
  <c r="AY57" i="31"/>
  <c r="AV57" i="31"/>
  <c r="AS57" i="31"/>
  <c r="AP57" i="31"/>
  <c r="AM57" i="31"/>
  <c r="AJ57" i="31"/>
  <c r="AG57" i="31"/>
  <c r="AD57" i="31"/>
  <c r="AA57" i="31"/>
  <c r="X57" i="31"/>
  <c r="U57" i="31"/>
  <c r="R57" i="31"/>
  <c r="O57" i="31"/>
  <c r="BZ56" i="31"/>
  <c r="BW56" i="31"/>
  <c r="BT56" i="31"/>
  <c r="BQ56" i="31"/>
  <c r="BN56" i="31"/>
  <c r="BH56" i="31"/>
  <c r="BE56" i="31"/>
  <c r="BB56" i="31"/>
  <c r="AY56" i="31"/>
  <c r="AV56" i="31"/>
  <c r="AS56" i="31"/>
  <c r="AP56" i="31"/>
  <c r="AM56" i="31"/>
  <c r="AJ56" i="31"/>
  <c r="AG56" i="31"/>
  <c r="AD56" i="31"/>
  <c r="AA56" i="31"/>
  <c r="X56" i="31"/>
  <c r="U56" i="31"/>
  <c r="Q56" i="31"/>
  <c r="R56" i="31"/>
  <c r="N56" i="31"/>
  <c r="O56" i="31"/>
  <c r="BZ55" i="31"/>
  <c r="BW55" i="31"/>
  <c r="BT55" i="31"/>
  <c r="BQ55" i="31"/>
  <c r="BN55" i="31"/>
  <c r="BH55" i="31"/>
  <c r="BE55" i="31"/>
  <c r="BB55" i="31"/>
  <c r="AY55" i="31"/>
  <c r="AV55" i="31"/>
  <c r="AS55" i="31"/>
  <c r="AP55" i="31"/>
  <c r="AM55" i="31"/>
  <c r="AJ55" i="31"/>
  <c r="AG55" i="31"/>
  <c r="AD55" i="31"/>
  <c r="AA55" i="31"/>
  <c r="X55" i="31"/>
  <c r="U55" i="31"/>
  <c r="Q55" i="31"/>
  <c r="R55" i="31" s="1"/>
  <c r="N55" i="31"/>
  <c r="O55" i="31" s="1"/>
  <c r="BZ54" i="31"/>
  <c r="BW54" i="31"/>
  <c r="BT54" i="31"/>
  <c r="BQ54" i="31"/>
  <c r="BN54" i="31"/>
  <c r="BH54" i="31"/>
  <c r="BE54" i="31"/>
  <c r="BB54" i="31"/>
  <c r="AY54" i="31"/>
  <c r="AV54" i="31"/>
  <c r="AS54" i="31"/>
  <c r="AP54" i="31"/>
  <c r="AM54" i="31"/>
  <c r="AJ54" i="31"/>
  <c r="AG54" i="31"/>
  <c r="AD54" i="31"/>
  <c r="AA54" i="31"/>
  <c r="X54" i="31"/>
  <c r="U54" i="31"/>
  <c r="Q54" i="31"/>
  <c r="R54" i="31"/>
  <c r="N54" i="31"/>
  <c r="O54" i="31"/>
  <c r="BZ53" i="31"/>
  <c r="BW53" i="31"/>
  <c r="BT53" i="31"/>
  <c r="BQ53" i="31"/>
  <c r="BN53" i="31"/>
  <c r="BH53" i="31"/>
  <c r="BE53" i="31"/>
  <c r="BB53" i="31"/>
  <c r="AY53" i="31"/>
  <c r="AV53" i="31"/>
  <c r="AS53" i="31"/>
  <c r="AP53" i="31"/>
  <c r="AM53" i="31"/>
  <c r="AJ53" i="31"/>
  <c r="AG53" i="31"/>
  <c r="AD53" i="31"/>
  <c r="AA53" i="31"/>
  <c r="X53" i="31"/>
  <c r="U53" i="31"/>
  <c r="R53" i="31"/>
  <c r="O53" i="31"/>
  <c r="BZ52" i="31"/>
  <c r="BW52" i="31"/>
  <c r="BT52" i="31"/>
  <c r="BQ52" i="31"/>
  <c r="BN52" i="31"/>
  <c r="BH52" i="31"/>
  <c r="BE52" i="31"/>
  <c r="BB52" i="31"/>
  <c r="AY52" i="31"/>
  <c r="AV52" i="31"/>
  <c r="AS52" i="31"/>
  <c r="AP52" i="31"/>
  <c r="AM52" i="31"/>
  <c r="AJ52" i="31"/>
  <c r="AG52" i="31"/>
  <c r="AD52" i="31"/>
  <c r="AA52" i="31"/>
  <c r="X52" i="31"/>
  <c r="U52" i="31"/>
  <c r="Q52" i="31"/>
  <c r="R52" i="31"/>
  <c r="O52" i="31"/>
  <c r="BZ51" i="31"/>
  <c r="BW51" i="31"/>
  <c r="BT51" i="31"/>
  <c r="BQ51" i="31"/>
  <c r="BN51" i="31"/>
  <c r="BH51" i="31"/>
  <c r="BE51" i="31"/>
  <c r="BB51" i="31"/>
  <c r="AY51" i="31"/>
  <c r="AV51" i="31"/>
  <c r="AS51" i="31"/>
  <c r="AP51" i="31"/>
  <c r="AM51" i="31"/>
  <c r="AJ51" i="31"/>
  <c r="AG51" i="31"/>
  <c r="AD51" i="31"/>
  <c r="AA51" i="31"/>
  <c r="X51" i="31"/>
  <c r="U51" i="31"/>
  <c r="Q51" i="31"/>
  <c r="R51" i="31"/>
  <c r="O51" i="31"/>
  <c r="BZ50" i="31"/>
  <c r="BW50" i="31"/>
  <c r="BT50" i="31"/>
  <c r="BQ50" i="31"/>
  <c r="BN50" i="31"/>
  <c r="BH50" i="31"/>
  <c r="BE50" i="31"/>
  <c r="BB50" i="31"/>
  <c r="AY50" i="31"/>
  <c r="AV50" i="31"/>
  <c r="AS50" i="31"/>
  <c r="AP50" i="31"/>
  <c r="AM50" i="31"/>
  <c r="AJ50" i="31"/>
  <c r="AG50" i="31"/>
  <c r="AD50" i="31"/>
  <c r="AA50" i="31"/>
  <c r="X50" i="31"/>
  <c r="U50" i="31"/>
  <c r="Q50" i="31"/>
  <c r="R50" i="31"/>
  <c r="O50" i="31"/>
  <c r="BZ49" i="31"/>
  <c r="BW49" i="31"/>
  <c r="BT49" i="31"/>
  <c r="BQ49" i="31"/>
  <c r="BN49" i="31"/>
  <c r="BH49" i="31"/>
  <c r="BE49" i="31"/>
  <c r="BB49" i="31"/>
  <c r="AY49" i="31"/>
  <c r="AV49" i="31"/>
  <c r="AS49" i="31"/>
  <c r="AP49" i="31"/>
  <c r="AM49" i="31"/>
  <c r="AJ49" i="31"/>
  <c r="AG49" i="31"/>
  <c r="AD49" i="31"/>
  <c r="AA49" i="31"/>
  <c r="W49" i="31"/>
  <c r="X49" i="31"/>
  <c r="U49" i="31"/>
  <c r="R49" i="31"/>
  <c r="O49" i="31"/>
  <c r="BZ48" i="31"/>
  <c r="BW48" i="31"/>
  <c r="BT48" i="31"/>
  <c r="BQ48" i="31"/>
  <c r="BN48" i="31"/>
  <c r="BH48" i="31"/>
  <c r="BE48" i="31"/>
  <c r="BB48" i="31"/>
  <c r="AY48" i="31"/>
  <c r="AV48" i="31"/>
  <c r="AS48" i="31"/>
  <c r="AP48" i="31"/>
  <c r="AM48" i="31"/>
  <c r="AJ48" i="31"/>
  <c r="AG48" i="31"/>
  <c r="AD48" i="31"/>
  <c r="AA48" i="31"/>
  <c r="X48" i="31"/>
  <c r="U48" i="31"/>
  <c r="R48" i="31"/>
  <c r="O48" i="31"/>
  <c r="BZ47" i="31"/>
  <c r="BW47" i="31"/>
  <c r="BT47" i="31"/>
  <c r="BQ47" i="31"/>
  <c r="BN47" i="31"/>
  <c r="BH47" i="31"/>
  <c r="BE47" i="31"/>
  <c r="BB47" i="31"/>
  <c r="AY47" i="31"/>
  <c r="AV47" i="31"/>
  <c r="AS47" i="31"/>
  <c r="AP47" i="31"/>
  <c r="AM47" i="31"/>
  <c r="AJ47" i="31"/>
  <c r="AG47" i="31"/>
  <c r="AD47" i="31"/>
  <c r="AA47" i="31"/>
  <c r="X47" i="31"/>
  <c r="U47" i="31"/>
  <c r="R47" i="31"/>
  <c r="O47" i="31"/>
  <c r="BZ46" i="31"/>
  <c r="BW46" i="31"/>
  <c r="BT46" i="31"/>
  <c r="BQ46" i="31"/>
  <c r="BN46" i="31"/>
  <c r="BH46" i="31"/>
  <c r="BE46" i="31"/>
  <c r="BB46" i="31"/>
  <c r="AY46" i="31"/>
  <c r="AV46" i="31"/>
  <c r="AS46" i="31"/>
  <c r="AP46" i="31"/>
  <c r="AM46" i="31"/>
  <c r="AJ46" i="31"/>
  <c r="AG46" i="31"/>
  <c r="AD46" i="31"/>
  <c r="AA46" i="31"/>
  <c r="X46" i="31"/>
  <c r="U46" i="31"/>
  <c r="R46" i="31"/>
  <c r="O46" i="31"/>
  <c r="BZ45" i="31"/>
  <c r="BW45" i="31"/>
  <c r="BT45" i="31"/>
  <c r="BQ45" i="31"/>
  <c r="BN45" i="31"/>
  <c r="BH45" i="31"/>
  <c r="BE45" i="31"/>
  <c r="BB45" i="31"/>
  <c r="AY45" i="31"/>
  <c r="AV45" i="31"/>
  <c r="AS45" i="31"/>
  <c r="AP45" i="31"/>
  <c r="AM45" i="31"/>
  <c r="AJ45" i="31"/>
  <c r="AG45" i="31"/>
  <c r="AD45" i="31"/>
  <c r="AA45" i="31"/>
  <c r="X45" i="31"/>
  <c r="U45" i="31"/>
  <c r="R45" i="31"/>
  <c r="O45" i="31"/>
  <c r="BZ44" i="31"/>
  <c r="BW44" i="31"/>
  <c r="BT44" i="31"/>
  <c r="BQ44" i="31"/>
  <c r="BN44" i="31"/>
  <c r="BH44" i="31"/>
  <c r="BE44" i="31"/>
  <c r="BB44" i="31"/>
  <c r="AY44" i="31"/>
  <c r="AV44" i="31"/>
  <c r="AS44" i="31"/>
  <c r="AP44" i="31"/>
  <c r="AM44" i="31"/>
  <c r="AJ44" i="31"/>
  <c r="AG44" i="31"/>
  <c r="AD44" i="31"/>
  <c r="AA44" i="31"/>
  <c r="X44" i="31"/>
  <c r="U44" i="31"/>
  <c r="R44" i="31"/>
  <c r="O44" i="31"/>
  <c r="BZ43" i="31"/>
  <c r="BW43" i="31"/>
  <c r="BT43" i="31"/>
  <c r="BQ43" i="31"/>
  <c r="BN43" i="31"/>
  <c r="BH43" i="31"/>
  <c r="BE43" i="31"/>
  <c r="BB43" i="31"/>
  <c r="AY43" i="31"/>
  <c r="AV43" i="31"/>
  <c r="AS43" i="31"/>
  <c r="AP43" i="31"/>
  <c r="AM43" i="31"/>
  <c r="AJ43" i="31"/>
  <c r="AG43" i="31"/>
  <c r="AD43" i="31"/>
  <c r="AA43" i="31"/>
  <c r="X43" i="31"/>
  <c r="U43" i="31"/>
  <c r="R43" i="31"/>
  <c r="O43" i="31"/>
  <c r="BZ42" i="31"/>
  <c r="BW42" i="31"/>
  <c r="BT42" i="31"/>
  <c r="BQ42" i="31"/>
  <c r="BN42" i="31"/>
  <c r="BH42" i="31"/>
  <c r="BE42" i="31"/>
  <c r="BB42" i="31"/>
  <c r="AY42" i="31"/>
  <c r="AV42" i="31"/>
  <c r="AS42" i="31"/>
  <c r="AP42" i="31"/>
  <c r="AM42" i="31"/>
  <c r="AJ42" i="31"/>
  <c r="AG42" i="31"/>
  <c r="AD42" i="31"/>
  <c r="AA42" i="31"/>
  <c r="X42" i="31"/>
  <c r="S42" i="31"/>
  <c r="U42" i="31" s="1"/>
  <c r="P42" i="31"/>
  <c r="R42" i="31" s="1"/>
  <c r="N42" i="31"/>
  <c r="O42" i="31" s="1"/>
  <c r="BZ41" i="31"/>
  <c r="BW41" i="31"/>
  <c r="BT41" i="31"/>
  <c r="BQ41" i="31"/>
  <c r="BN41" i="31"/>
  <c r="BH41" i="31"/>
  <c r="BE41" i="31"/>
  <c r="BB41" i="31"/>
  <c r="AY41" i="31"/>
  <c r="AV41" i="31"/>
  <c r="AS41" i="31"/>
  <c r="AP41" i="31"/>
  <c r="AM41" i="31"/>
  <c r="AJ41" i="31"/>
  <c r="AG41" i="31"/>
  <c r="AD41" i="31"/>
  <c r="AA41" i="31"/>
  <c r="W41" i="31"/>
  <c r="X41" i="31" s="1"/>
  <c r="S41" i="31"/>
  <c r="U41" i="31" s="1"/>
  <c r="Q41" i="31"/>
  <c r="R41" i="31" s="1"/>
  <c r="N41" i="31"/>
  <c r="O41" i="31" s="1"/>
  <c r="BZ40" i="31"/>
  <c r="BW40" i="31"/>
  <c r="BT40" i="31"/>
  <c r="BQ40" i="31"/>
  <c r="BN40" i="31"/>
  <c r="BH40" i="31"/>
  <c r="BE40" i="31"/>
  <c r="BB40" i="31"/>
  <c r="AY40" i="31"/>
  <c r="AV40" i="31"/>
  <c r="AS40" i="31"/>
  <c r="AP40" i="31"/>
  <c r="AM40" i="31"/>
  <c r="AJ40" i="31"/>
  <c r="AF40" i="31"/>
  <c r="AG40" i="31" s="1"/>
  <c r="AD40" i="31"/>
  <c r="AA40" i="31"/>
  <c r="X40" i="31"/>
  <c r="U40" i="31"/>
  <c r="R40" i="31"/>
  <c r="O40" i="31"/>
  <c r="BZ39" i="31"/>
  <c r="BW39" i="31"/>
  <c r="BT39" i="31"/>
  <c r="BQ39" i="31"/>
  <c r="BN39" i="31"/>
  <c r="BH39" i="31"/>
  <c r="BE39" i="31"/>
  <c r="BB39" i="31"/>
  <c r="AY39" i="31"/>
  <c r="AV39" i="31"/>
  <c r="AS39" i="31"/>
  <c r="AP39" i="31"/>
  <c r="AM39" i="31"/>
  <c r="AJ39" i="31"/>
  <c r="AG39" i="31"/>
  <c r="AD39" i="31"/>
  <c r="AA39" i="31"/>
  <c r="X39" i="31"/>
  <c r="U39" i="31"/>
  <c r="R39" i="31"/>
  <c r="O39" i="31"/>
  <c r="BZ38" i="31"/>
  <c r="BW38" i="31"/>
  <c r="BT38" i="31"/>
  <c r="BQ38" i="31"/>
  <c r="BN38" i="31"/>
  <c r="BH38" i="31"/>
  <c r="BE38" i="31"/>
  <c r="BB38" i="31"/>
  <c r="AY38" i="31"/>
  <c r="AV38" i="31"/>
  <c r="AS38" i="31"/>
  <c r="AP38" i="31"/>
  <c r="AM38" i="31"/>
  <c r="AJ38" i="31"/>
  <c r="AG38" i="31"/>
  <c r="AD38" i="31"/>
  <c r="AA38" i="31"/>
  <c r="X38" i="31"/>
  <c r="U38" i="31"/>
  <c r="R38" i="31"/>
  <c r="O38" i="31"/>
  <c r="BZ37" i="31"/>
  <c r="BW37" i="31"/>
  <c r="BT37" i="31"/>
  <c r="BQ37" i="31"/>
  <c r="BN37" i="31"/>
  <c r="BH37" i="31"/>
  <c r="BE37" i="31"/>
  <c r="BB37" i="31"/>
  <c r="AY37" i="31"/>
  <c r="AV37" i="31"/>
  <c r="AS37" i="31"/>
  <c r="AP37" i="31"/>
  <c r="AM37" i="31"/>
  <c r="AJ37" i="31"/>
  <c r="AG37" i="31"/>
  <c r="AD37" i="31"/>
  <c r="AA37" i="31"/>
  <c r="X37" i="31"/>
  <c r="U37" i="31"/>
  <c r="R37" i="31"/>
  <c r="O37" i="31"/>
  <c r="BZ36" i="31"/>
  <c r="BW36" i="31"/>
  <c r="BT36" i="31"/>
  <c r="BQ36" i="31"/>
  <c r="BN36" i="31"/>
  <c r="BH36" i="31"/>
  <c r="BE36" i="31"/>
  <c r="BB36" i="31"/>
  <c r="AY36" i="31"/>
  <c r="AV36" i="31"/>
  <c r="AS36" i="31"/>
  <c r="AP36" i="31"/>
  <c r="AM36" i="31"/>
  <c r="AJ36" i="31"/>
  <c r="AG36" i="31"/>
  <c r="AD36" i="31"/>
  <c r="AA36" i="31"/>
  <c r="X36" i="31"/>
  <c r="U36" i="31"/>
  <c r="R36" i="31"/>
  <c r="O36" i="31"/>
  <c r="BZ35" i="31"/>
  <c r="BW35" i="31"/>
  <c r="BT35" i="31"/>
  <c r="BQ35" i="31"/>
  <c r="BN35" i="31"/>
  <c r="BH35" i="31"/>
  <c r="BE35" i="31"/>
  <c r="BB35" i="31"/>
  <c r="AY35" i="31"/>
  <c r="AV35" i="31"/>
  <c r="AS35" i="31"/>
  <c r="AP35" i="31"/>
  <c r="AM35" i="31"/>
  <c r="AJ35" i="31"/>
  <c r="AG35" i="31"/>
  <c r="AD35" i="31"/>
  <c r="AA35" i="31"/>
  <c r="X35" i="31"/>
  <c r="U35" i="31"/>
  <c r="R35" i="31"/>
  <c r="O35" i="31"/>
  <c r="BZ34" i="31"/>
  <c r="BW34" i="31"/>
  <c r="BT34" i="31"/>
  <c r="BQ34" i="31"/>
  <c r="BN34" i="31"/>
  <c r="BH34" i="31"/>
  <c r="BE34" i="31"/>
  <c r="BB34" i="31"/>
  <c r="AY34" i="31"/>
  <c r="AV34" i="31"/>
  <c r="AS34" i="31"/>
  <c r="AP34" i="31"/>
  <c r="AM34" i="31"/>
  <c r="AJ34" i="31"/>
  <c r="AG34" i="31"/>
  <c r="AD34" i="31"/>
  <c r="AA34" i="31"/>
  <c r="X34" i="31"/>
  <c r="U34" i="31"/>
  <c r="Q34" i="31"/>
  <c r="R34" i="31" s="1"/>
  <c r="O34" i="31"/>
  <c r="BZ33" i="31"/>
  <c r="BW33" i="31"/>
  <c r="BT33" i="31"/>
  <c r="BQ33" i="31"/>
  <c r="BN33" i="31"/>
  <c r="BH33" i="31"/>
  <c r="BE33" i="31"/>
  <c r="BB33" i="31"/>
  <c r="AY33" i="31"/>
  <c r="AV33" i="31"/>
  <c r="AS33" i="31"/>
  <c r="AP33" i="31"/>
  <c r="AM33" i="31"/>
  <c r="AJ33" i="31"/>
  <c r="AG33" i="31"/>
  <c r="AD33" i="31"/>
  <c r="AA33" i="31"/>
  <c r="X33" i="31"/>
  <c r="U33" i="31"/>
  <c r="R33" i="31"/>
  <c r="O33" i="31"/>
  <c r="BZ32" i="31"/>
  <c r="BW32" i="31"/>
  <c r="BT32" i="31"/>
  <c r="BQ32" i="31"/>
  <c r="BN32" i="31"/>
  <c r="BH32" i="31"/>
  <c r="BE32" i="31"/>
  <c r="BB32" i="31"/>
  <c r="AY32" i="31"/>
  <c r="AV32" i="31"/>
  <c r="AS32" i="31"/>
  <c r="AP32" i="31"/>
  <c r="AM32" i="31"/>
  <c r="AJ32" i="31"/>
  <c r="AG32" i="31"/>
  <c r="AD32" i="31"/>
  <c r="AA32" i="31"/>
  <c r="X32" i="31"/>
  <c r="U32" i="31"/>
  <c r="R32" i="31"/>
  <c r="O32" i="31"/>
  <c r="BZ31" i="31"/>
  <c r="BW31" i="31"/>
  <c r="BT31" i="31"/>
  <c r="BQ31" i="31"/>
  <c r="BN31" i="31"/>
  <c r="BH31" i="31"/>
  <c r="BE31" i="31"/>
  <c r="BB31" i="31"/>
  <c r="AY31" i="31"/>
  <c r="AV31" i="31"/>
  <c r="AS31" i="31"/>
  <c r="AP31" i="31"/>
  <c r="AM31" i="31"/>
  <c r="AJ31" i="31"/>
  <c r="AG31" i="31"/>
  <c r="AD31" i="31"/>
  <c r="AA31" i="31"/>
  <c r="X31" i="31"/>
  <c r="U31" i="31"/>
  <c r="R31" i="31"/>
  <c r="O31" i="31"/>
  <c r="BZ30" i="31"/>
  <c r="BW30" i="31"/>
  <c r="BT30" i="31"/>
  <c r="BQ30" i="31"/>
  <c r="BN30" i="31"/>
  <c r="BG30" i="31"/>
  <c r="BH30" i="31" s="1"/>
  <c r="BE30" i="31"/>
  <c r="BB30" i="31"/>
  <c r="AY30" i="31"/>
  <c r="AV30" i="31"/>
  <c r="AS30" i="31"/>
  <c r="AP30" i="31"/>
  <c r="AM30" i="31"/>
  <c r="AJ30" i="31"/>
  <c r="AG30" i="31"/>
  <c r="AD30" i="31"/>
  <c r="AA30" i="31"/>
  <c r="X30" i="31"/>
  <c r="U30" i="31"/>
  <c r="R30" i="31"/>
  <c r="O30" i="31"/>
  <c r="BZ29" i="31"/>
  <c r="BW29" i="31"/>
  <c r="BT29" i="31"/>
  <c r="BQ29" i="31"/>
  <c r="BN29" i="31"/>
  <c r="BH29" i="31"/>
  <c r="BE29" i="31"/>
  <c r="BB29" i="31"/>
  <c r="AY29" i="31"/>
  <c r="AV29" i="31"/>
  <c r="AS29" i="31"/>
  <c r="AP29" i="31"/>
  <c r="AM29" i="31"/>
  <c r="AJ29" i="31"/>
  <c r="AG29" i="31"/>
  <c r="AD29" i="31"/>
  <c r="AA29" i="31"/>
  <c r="X29" i="31"/>
  <c r="U29" i="31"/>
  <c r="R29" i="31"/>
  <c r="O29" i="31"/>
  <c r="BZ28" i="31"/>
  <c r="BW28" i="31"/>
  <c r="BT28" i="31"/>
  <c r="BQ28" i="31"/>
  <c r="BN28" i="31"/>
  <c r="BH28" i="31"/>
  <c r="BE28" i="31"/>
  <c r="BB28" i="31"/>
  <c r="AY28" i="31"/>
  <c r="AV28" i="31"/>
  <c r="AS28" i="31"/>
  <c r="AP28" i="31"/>
  <c r="AM28" i="31"/>
  <c r="AJ28" i="31"/>
  <c r="AG28" i="31"/>
  <c r="AD28" i="31"/>
  <c r="AA28" i="31"/>
  <c r="X28" i="31"/>
  <c r="U28" i="31"/>
  <c r="R28" i="31"/>
  <c r="O28" i="31"/>
  <c r="BZ27" i="31"/>
  <c r="BW27" i="31"/>
  <c r="BT27" i="31"/>
  <c r="BQ27" i="31"/>
  <c r="BN27" i="31"/>
  <c r="BH27" i="31"/>
  <c r="BE27" i="31"/>
  <c r="BB27" i="31"/>
  <c r="AY27" i="31"/>
  <c r="AV27" i="31"/>
  <c r="AS27" i="31"/>
  <c r="AP27" i="31"/>
  <c r="AM27" i="31"/>
  <c r="AJ27" i="31"/>
  <c r="AG27" i="31"/>
  <c r="AD27" i="31"/>
  <c r="AA27" i="31"/>
  <c r="X27" i="31"/>
  <c r="U27" i="31"/>
  <c r="R27" i="31"/>
  <c r="O27" i="31"/>
  <c r="BZ26" i="31"/>
  <c r="BW26" i="31"/>
  <c r="BT26" i="31"/>
  <c r="BQ26" i="31"/>
  <c r="BN26" i="31"/>
  <c r="BH26" i="31"/>
  <c r="BE26" i="31"/>
  <c r="BB26" i="31"/>
  <c r="AY26" i="31"/>
  <c r="AV26" i="31"/>
  <c r="AS26" i="31"/>
  <c r="AP26" i="31"/>
  <c r="AM26" i="31"/>
  <c r="AJ26" i="31"/>
  <c r="AG26" i="31"/>
  <c r="AD26" i="31"/>
  <c r="AA26" i="31"/>
  <c r="W26" i="31"/>
  <c r="X26" i="31"/>
  <c r="S26" i="31"/>
  <c r="U26" i="31"/>
  <c r="Q26" i="31"/>
  <c r="R26" i="31"/>
  <c r="N26" i="31"/>
  <c r="O26" i="31"/>
  <c r="BZ25" i="31"/>
  <c r="BW25" i="31"/>
  <c r="BT25" i="31"/>
  <c r="BQ25" i="31"/>
  <c r="BN25" i="31"/>
  <c r="BH25" i="31"/>
  <c r="BE25" i="31"/>
  <c r="BB25" i="31"/>
  <c r="AY25" i="31"/>
  <c r="AV25" i="31"/>
  <c r="AS25" i="31"/>
  <c r="AP25" i="31"/>
  <c r="AM25" i="31"/>
  <c r="AJ25" i="31"/>
  <c r="AG25" i="31"/>
  <c r="AD25" i="31"/>
  <c r="AA25" i="31"/>
  <c r="W25" i="31"/>
  <c r="X25" i="31" s="1"/>
  <c r="S25" i="31"/>
  <c r="U25" i="31" s="1"/>
  <c r="Q25" i="31"/>
  <c r="R25" i="31" s="1"/>
  <c r="N25" i="31"/>
  <c r="O25" i="31" s="1"/>
  <c r="BZ24" i="31"/>
  <c r="BW24" i="31"/>
  <c r="BT24" i="31"/>
  <c r="BQ24" i="31"/>
  <c r="BN24" i="31"/>
  <c r="BH24" i="31"/>
  <c r="BE24" i="31"/>
  <c r="BB24" i="31"/>
  <c r="AY24" i="31"/>
  <c r="AV24" i="31"/>
  <c r="AS24" i="31"/>
  <c r="AP24" i="31"/>
  <c r="AM24" i="31"/>
  <c r="AJ24" i="31"/>
  <c r="AG24" i="31"/>
  <c r="AD24" i="31"/>
  <c r="AA24" i="31"/>
  <c r="X24" i="31"/>
  <c r="U24" i="31"/>
  <c r="R24" i="31"/>
  <c r="N24" i="31"/>
  <c r="O24" i="31" s="1"/>
  <c r="BZ23" i="31"/>
  <c r="BW23" i="31"/>
  <c r="BT23" i="31"/>
  <c r="BQ23" i="31"/>
  <c r="BN23" i="31"/>
  <c r="BH23" i="31"/>
  <c r="BE23" i="31"/>
  <c r="BB23" i="31"/>
  <c r="AY23" i="31"/>
  <c r="AV23" i="31"/>
  <c r="AS23" i="31"/>
  <c r="AP23" i="31"/>
  <c r="AM23" i="31"/>
  <c r="AJ23" i="31"/>
  <c r="AG23" i="31"/>
  <c r="AD23" i="31"/>
  <c r="AA23" i="31"/>
  <c r="X23" i="31"/>
  <c r="U23" i="31"/>
  <c r="R23" i="31"/>
  <c r="O23" i="31"/>
  <c r="BZ22" i="31"/>
  <c r="BW22" i="31"/>
  <c r="BT22" i="31"/>
  <c r="BQ22" i="31"/>
  <c r="BN22" i="31"/>
  <c r="BH22" i="31"/>
  <c r="BE22" i="31"/>
  <c r="BB22" i="31"/>
  <c r="AY22" i="31"/>
  <c r="AV22" i="31"/>
  <c r="AS22" i="31"/>
  <c r="AP22" i="31"/>
  <c r="AM22" i="31"/>
  <c r="AJ22" i="31"/>
  <c r="AG22" i="31"/>
  <c r="AD22" i="31"/>
  <c r="AA22" i="31"/>
  <c r="X22" i="31"/>
  <c r="U22" i="31"/>
  <c r="R22" i="31"/>
  <c r="N22" i="31"/>
  <c r="O22" i="31" s="1"/>
  <c r="BZ21" i="31"/>
  <c r="BW21" i="31"/>
  <c r="BT21" i="31"/>
  <c r="BQ21" i="31"/>
  <c r="BN21" i="31"/>
  <c r="BH21" i="31"/>
  <c r="BE21" i="31"/>
  <c r="BB21" i="31"/>
  <c r="AY21" i="31"/>
  <c r="AV21" i="31"/>
  <c r="AS21" i="31"/>
  <c r="AP21" i="31"/>
  <c r="AM21" i="31"/>
  <c r="AJ21" i="31"/>
  <c r="AG21" i="31"/>
  <c r="AD21" i="31"/>
  <c r="AA21" i="31"/>
  <c r="X21" i="31"/>
  <c r="U21" i="31"/>
  <c r="R21" i="31"/>
  <c r="O21" i="31"/>
  <c r="BZ20" i="31"/>
  <c r="BW20" i="31"/>
  <c r="BT20" i="31"/>
  <c r="BQ20" i="31"/>
  <c r="BN20" i="31"/>
  <c r="BH20" i="31"/>
  <c r="BE20" i="31"/>
  <c r="BB20" i="31"/>
  <c r="AY20" i="31"/>
  <c r="AV20" i="31"/>
  <c r="AS20" i="31"/>
  <c r="AP20" i="31"/>
  <c r="AM20" i="31"/>
  <c r="AJ20" i="31"/>
  <c r="AG20" i="31"/>
  <c r="AD20" i="31"/>
  <c r="AA20" i="31"/>
  <c r="X20" i="31"/>
  <c r="U20" i="31"/>
  <c r="R20" i="31"/>
  <c r="O20" i="31"/>
  <c r="BZ19" i="31"/>
  <c r="BW19" i="31"/>
  <c r="BT19" i="31"/>
  <c r="BQ19" i="31"/>
  <c r="BN19" i="31"/>
  <c r="BH19" i="31"/>
  <c r="BE19" i="31"/>
  <c r="BB19" i="31"/>
  <c r="AY19" i="31"/>
  <c r="AV19" i="31"/>
  <c r="AS19" i="31"/>
  <c r="AP19" i="31"/>
  <c r="AM19" i="31"/>
  <c r="AJ19" i="31"/>
  <c r="AG19" i="31"/>
  <c r="AD19" i="31"/>
  <c r="AA19" i="31"/>
  <c r="X19" i="31"/>
  <c r="U19" i="31"/>
  <c r="R19" i="31"/>
  <c r="O19" i="31"/>
  <c r="BZ18" i="31"/>
  <c r="BW18" i="31"/>
  <c r="BT18" i="31"/>
  <c r="BQ18" i="31"/>
  <c r="BN18" i="31"/>
  <c r="BH18" i="31"/>
  <c r="BE18" i="31"/>
  <c r="BB18" i="31"/>
  <c r="AY18" i="31"/>
  <c r="AV18" i="31"/>
  <c r="AS18" i="31"/>
  <c r="AP18" i="31"/>
  <c r="AM18" i="31"/>
  <c r="AJ18" i="31"/>
  <c r="AG18" i="31"/>
  <c r="AD18" i="31"/>
  <c r="AA18" i="31"/>
  <c r="X18" i="31"/>
  <c r="U18" i="31"/>
  <c r="R18" i="31"/>
  <c r="O18" i="31"/>
  <c r="BZ17" i="31"/>
  <c r="BW17" i="31"/>
  <c r="BT17" i="31"/>
  <c r="BQ17" i="31"/>
  <c r="BN17" i="31"/>
  <c r="BH17" i="31"/>
  <c r="BE17" i="31"/>
  <c r="BB17" i="31"/>
  <c r="AY17" i="31"/>
  <c r="AV17" i="31"/>
  <c r="AS17" i="31"/>
  <c r="AP17" i="31"/>
  <c r="AM17" i="31"/>
  <c r="AJ17" i="31"/>
  <c r="AG17" i="31"/>
  <c r="AD17" i="31"/>
  <c r="AA17" i="31"/>
  <c r="X17" i="31"/>
  <c r="U17" i="31"/>
  <c r="R17" i="31"/>
  <c r="O17" i="31"/>
  <c r="BZ16" i="31"/>
  <c r="BW16" i="31"/>
  <c r="BT16" i="31"/>
  <c r="BQ16" i="31"/>
  <c r="BN16" i="31"/>
  <c r="BH16" i="31"/>
  <c r="BE16" i="31"/>
  <c r="BB16" i="31"/>
  <c r="AY16" i="31"/>
  <c r="AV16" i="31"/>
  <c r="AS16" i="31"/>
  <c r="AP16" i="31"/>
  <c r="AM16" i="31"/>
  <c r="AJ16" i="31"/>
  <c r="AG16" i="31"/>
  <c r="AD16" i="31"/>
  <c r="AA16" i="31"/>
  <c r="X16" i="31"/>
  <c r="U16" i="31"/>
  <c r="R16" i="31"/>
  <c r="O16" i="31"/>
  <c r="BZ15" i="31"/>
  <c r="BW15" i="31"/>
  <c r="BT15" i="31"/>
  <c r="BQ15" i="31"/>
  <c r="BN15" i="31"/>
  <c r="BH15" i="31"/>
  <c r="BE15" i="31"/>
  <c r="BB15" i="31"/>
  <c r="AY15" i="31"/>
  <c r="AV15" i="31"/>
  <c r="AS15" i="31"/>
  <c r="AP15" i="31"/>
  <c r="AM15" i="31"/>
  <c r="AJ15" i="31"/>
  <c r="AG15" i="31"/>
  <c r="AD15" i="31"/>
  <c r="AA15" i="31"/>
  <c r="X15" i="31"/>
  <c r="U15" i="31"/>
  <c r="R15" i="31"/>
  <c r="O15" i="31"/>
  <c r="BZ14" i="31"/>
  <c r="BW14" i="31"/>
  <c r="BT14" i="31"/>
  <c r="BQ14" i="31"/>
  <c r="BN14" i="31"/>
  <c r="BH14" i="31"/>
  <c r="BE14" i="31"/>
  <c r="BB14" i="31"/>
  <c r="AY14" i="31"/>
  <c r="AV14" i="31"/>
  <c r="AS14" i="31"/>
  <c r="AP14" i="31"/>
  <c r="AM14" i="31"/>
  <c r="AJ14" i="31"/>
  <c r="AG14" i="31"/>
  <c r="AD14" i="31"/>
  <c r="AA14" i="31"/>
  <c r="X14" i="31"/>
  <c r="U14" i="31"/>
  <c r="R14" i="31"/>
  <c r="O14" i="31"/>
  <c r="BZ13" i="31"/>
  <c r="BW13" i="31"/>
  <c r="BT13" i="31"/>
  <c r="BQ13" i="31"/>
  <c r="BN13" i="31"/>
  <c r="BH13" i="31"/>
  <c r="BE13" i="31"/>
  <c r="BB13" i="31"/>
  <c r="AY13" i="31"/>
  <c r="AV13" i="31"/>
  <c r="AS13" i="31"/>
  <c r="AP13" i="31"/>
  <c r="AM13" i="31"/>
  <c r="AJ13" i="31"/>
  <c r="AG13" i="31"/>
  <c r="AD13" i="31"/>
  <c r="AA13" i="31"/>
  <c r="X13" i="31"/>
  <c r="U13" i="31"/>
  <c r="R13" i="31"/>
  <c r="O13" i="31"/>
  <c r="BZ12" i="31"/>
  <c r="BW12" i="31"/>
  <c r="BT12" i="31"/>
  <c r="BQ12" i="31"/>
  <c r="BN12" i="31"/>
  <c r="BH12" i="31"/>
  <c r="BE12" i="31"/>
  <c r="BB12" i="31"/>
  <c r="AY12" i="31"/>
  <c r="AV12" i="31"/>
  <c r="AS12" i="31"/>
  <c r="AP12" i="31"/>
  <c r="AM12" i="31"/>
  <c r="AJ12" i="31"/>
  <c r="AG12" i="31"/>
  <c r="AD12" i="31"/>
  <c r="AA12" i="31"/>
  <c r="X12" i="31"/>
  <c r="U12" i="31"/>
  <c r="R12" i="31"/>
  <c r="O12" i="31"/>
  <c r="BZ11" i="31"/>
  <c r="BW11" i="31"/>
  <c r="BT11" i="31"/>
  <c r="BQ11" i="31"/>
  <c r="BN11" i="31"/>
  <c r="BH11" i="31"/>
  <c r="BE11" i="31"/>
  <c r="BB11" i="31"/>
  <c r="AY11" i="31"/>
  <c r="AV11" i="31"/>
  <c r="AS11" i="31"/>
  <c r="AP11" i="31"/>
  <c r="AM11" i="31"/>
  <c r="AJ11" i="31"/>
  <c r="AG11" i="31"/>
  <c r="AD11" i="31"/>
  <c r="AA11" i="31"/>
  <c r="X11" i="31"/>
  <c r="U11" i="31"/>
  <c r="R11" i="31"/>
  <c r="O11" i="31"/>
  <c r="BZ10" i="31"/>
  <c r="BW10" i="31"/>
  <c r="BT10" i="31"/>
  <c r="BQ10" i="31"/>
  <c r="BN10" i="31"/>
  <c r="BH10" i="31"/>
  <c r="BE10" i="31"/>
  <c r="BB10" i="31"/>
  <c r="AY10" i="31"/>
  <c r="AV10" i="31"/>
  <c r="AS10" i="31"/>
  <c r="AP10" i="31"/>
  <c r="AM10" i="31"/>
  <c r="AJ10" i="31"/>
  <c r="AG10" i="31"/>
  <c r="AD10" i="31"/>
  <c r="AA10" i="31"/>
  <c r="X10" i="31"/>
  <c r="U10" i="31"/>
  <c r="R10" i="31"/>
  <c r="O10" i="31"/>
  <c r="BZ9" i="31"/>
  <c r="BW9" i="31"/>
  <c r="BT9" i="31"/>
  <c r="BQ9" i="31"/>
  <c r="BN9" i="31"/>
  <c r="BH9" i="31"/>
  <c r="BE9" i="31"/>
  <c r="BB9" i="31"/>
  <c r="AY9" i="31"/>
  <c r="AV9" i="31"/>
  <c r="AS9" i="31"/>
  <c r="AP9" i="31"/>
  <c r="AM9" i="31"/>
  <c r="AJ9" i="31"/>
  <c r="AG9" i="31"/>
  <c r="AD9" i="31"/>
  <c r="AA9" i="31"/>
  <c r="X9" i="31"/>
  <c r="U9" i="31"/>
  <c r="R9" i="31"/>
  <c r="O9" i="31"/>
  <c r="BZ8" i="31"/>
  <c r="BW8" i="31"/>
  <c r="BT8" i="31"/>
  <c r="BQ8" i="31"/>
  <c r="BN8" i="31"/>
  <c r="BH8" i="31"/>
  <c r="BE8" i="31"/>
  <c r="BB8" i="31"/>
  <c r="AY8" i="31"/>
  <c r="AV8" i="31"/>
  <c r="AS8" i="31"/>
  <c r="AP8" i="31"/>
  <c r="AM8" i="31"/>
  <c r="AJ8" i="31"/>
  <c r="AG8" i="31"/>
  <c r="AD8" i="31"/>
  <c r="AA8" i="31"/>
  <c r="X8" i="31"/>
  <c r="U8" i="31"/>
  <c r="R8" i="31"/>
  <c r="N8" i="31"/>
  <c r="O8" i="31" s="1"/>
  <c r="BZ7" i="31"/>
  <c r="BW7" i="31"/>
  <c r="BT7" i="31"/>
  <c r="BQ7" i="31"/>
  <c r="BN7" i="31"/>
  <c r="BH7" i="31"/>
  <c r="BE7" i="31"/>
  <c r="BB7" i="31"/>
  <c r="AY7" i="31"/>
  <c r="AV7" i="31"/>
  <c r="AS7" i="31"/>
  <c r="AP7" i="31"/>
  <c r="AM7" i="31"/>
  <c r="AJ7" i="31"/>
  <c r="AG7" i="31"/>
  <c r="AD7" i="31"/>
  <c r="AA7" i="31"/>
  <c r="X7" i="31"/>
  <c r="U7" i="31"/>
  <c r="R7" i="31"/>
  <c r="O7" i="31"/>
  <c r="BZ6" i="31"/>
  <c r="BW6" i="31"/>
  <c r="BT6" i="31"/>
  <c r="BQ6" i="31"/>
  <c r="BN6" i="31"/>
  <c r="BH6" i="31"/>
  <c r="BE6" i="31"/>
  <c r="BB6" i="31"/>
  <c r="AY6" i="31"/>
  <c r="AV6" i="31"/>
  <c r="AS6" i="31"/>
  <c r="AP6" i="31"/>
  <c r="AM6" i="31"/>
  <c r="AJ6" i="31"/>
  <c r="AG6" i="31"/>
  <c r="AD6" i="31"/>
  <c r="AA6" i="31"/>
  <c r="X6" i="31"/>
  <c r="U6" i="31"/>
  <c r="R6" i="31"/>
  <c r="N6" i="31"/>
  <c r="O6" i="31"/>
  <c r="BZ5" i="31"/>
  <c r="BW5" i="31"/>
  <c r="BT5" i="31"/>
  <c r="BQ5" i="31"/>
  <c r="BN5" i="31"/>
  <c r="BH5" i="31"/>
  <c r="BE5" i="31"/>
  <c r="BB5" i="31"/>
  <c r="AY5" i="31"/>
  <c r="AV5" i="31"/>
  <c r="AS5" i="31"/>
  <c r="AP5" i="31"/>
  <c r="AM5" i="31"/>
  <c r="AJ5" i="31"/>
  <c r="AG5" i="31"/>
  <c r="AD5" i="31"/>
  <c r="AA5" i="31"/>
  <c r="X5" i="31"/>
  <c r="U5" i="31"/>
  <c r="R5" i="31"/>
  <c r="O5" i="31"/>
  <c r="CB78" i="31"/>
  <c r="CB80" i="31"/>
  <c r="F5" i="31"/>
  <c r="L5" i="31"/>
  <c r="E6" i="31"/>
  <c r="F6" i="31" s="1"/>
  <c r="K6" i="31"/>
  <c r="L6" i="31" s="1"/>
  <c r="F7" i="31"/>
  <c r="L7" i="31"/>
  <c r="CB7" i="31" s="1"/>
  <c r="E8" i="31"/>
  <c r="F8" i="31" s="1"/>
  <c r="K8" i="31"/>
  <c r="L8" i="31" s="1"/>
  <c r="E9" i="31"/>
  <c r="F9" i="31"/>
  <c r="CB9" i="31" s="1"/>
  <c r="K9" i="31"/>
  <c r="L9" i="31"/>
  <c r="F10" i="31"/>
  <c r="L10" i="31"/>
  <c r="F11" i="31"/>
  <c r="L11" i="31"/>
  <c r="CB11" i="31" s="1"/>
  <c r="F12" i="31"/>
  <c r="L12" i="31"/>
  <c r="F13" i="31"/>
  <c r="L13" i="31"/>
  <c r="CB13" i="31" s="1"/>
  <c r="F14" i="31"/>
  <c r="L14" i="31"/>
  <c r="CB14" i="31" s="1"/>
  <c r="E15" i="31"/>
  <c r="F15" i="31" s="1"/>
  <c r="K15" i="31"/>
  <c r="L15" i="31" s="1"/>
  <c r="E16" i="31"/>
  <c r="F16" i="31" s="1"/>
  <c r="CB16" i="31" s="1"/>
  <c r="L16" i="31"/>
  <c r="E17" i="31"/>
  <c r="F17" i="31" s="1"/>
  <c r="CB17" i="31" s="1"/>
  <c r="L17" i="31"/>
  <c r="E18" i="31"/>
  <c r="F18" i="31" s="1"/>
  <c r="K18" i="31"/>
  <c r="L18" i="31" s="1"/>
  <c r="CB18" i="31"/>
  <c r="F19" i="31"/>
  <c r="L19" i="31"/>
  <c r="CB19" i="31" s="1"/>
  <c r="F20" i="31"/>
  <c r="L20" i="31"/>
  <c r="CB20" i="31" s="1"/>
  <c r="F21" i="31"/>
  <c r="L21" i="31"/>
  <c r="E22" i="31"/>
  <c r="F22" i="31" s="1"/>
  <c r="CB22" i="31" s="1"/>
  <c r="K22" i="31"/>
  <c r="L22" i="31" s="1"/>
  <c r="F23" i="31"/>
  <c r="L23" i="31"/>
  <c r="E24" i="31"/>
  <c r="F24" i="31" s="1"/>
  <c r="CB24" i="31" s="1"/>
  <c r="K24" i="31"/>
  <c r="L24" i="31" s="1"/>
  <c r="E25" i="31"/>
  <c r="F25" i="31" s="1"/>
  <c r="K25" i="31"/>
  <c r="L25" i="31" s="1"/>
  <c r="F26" i="31"/>
  <c r="CB26" i="31" s="1"/>
  <c r="L26" i="31"/>
  <c r="F27" i="31"/>
  <c r="L27" i="31"/>
  <c r="F28" i="31"/>
  <c r="CB28" i="31" s="1"/>
  <c r="L28" i="31"/>
  <c r="F29" i="31"/>
  <c r="L29" i="31"/>
  <c r="F30" i="31"/>
  <c r="CB30" i="31" s="1"/>
  <c r="L30" i="31"/>
  <c r="F31" i="31"/>
  <c r="L31" i="31"/>
  <c r="CB31" i="31" s="1"/>
  <c r="E32" i="31"/>
  <c r="F32" i="31" s="1"/>
  <c r="K32" i="31"/>
  <c r="L32" i="31" s="1"/>
  <c r="E33" i="31"/>
  <c r="F33" i="31"/>
  <c r="CB33" i="31" s="1"/>
  <c r="L33" i="31"/>
  <c r="E34" i="31"/>
  <c r="F34" i="31" s="1"/>
  <c r="CB34" i="31" s="1"/>
  <c r="L34" i="31"/>
  <c r="F35" i="31"/>
  <c r="CB35" i="31" s="1"/>
  <c r="L35" i="31"/>
  <c r="F36" i="31"/>
  <c r="CB36" i="31" s="1"/>
  <c r="L36" i="31"/>
  <c r="F37" i="31"/>
  <c r="L37" i="31"/>
  <c r="F38" i="31"/>
  <c r="L38" i="31"/>
  <c r="CB38" i="31" s="1"/>
  <c r="F39" i="31"/>
  <c r="L39" i="31"/>
  <c r="F40" i="31"/>
  <c r="L40" i="31"/>
  <c r="CB40" i="31"/>
  <c r="E41" i="31"/>
  <c r="F41" i="31"/>
  <c r="CB41" i="31" s="1"/>
  <c r="K41" i="31"/>
  <c r="L41" i="31"/>
  <c r="F42" i="31"/>
  <c r="L42" i="31"/>
  <c r="CB42" i="31" s="1"/>
  <c r="F43" i="31"/>
  <c r="L43" i="31"/>
  <c r="F44" i="31"/>
  <c r="CB44" i="31" s="1"/>
  <c r="L44" i="31"/>
  <c r="F45" i="31"/>
  <c r="L45" i="31"/>
  <c r="F46" i="31"/>
  <c r="CB46" i="31" s="1"/>
  <c r="L46" i="31"/>
  <c r="F47" i="31"/>
  <c r="L47" i="31"/>
  <c r="F48" i="31"/>
  <c r="CB48" i="31" s="1"/>
  <c r="L48" i="31"/>
  <c r="E49" i="31"/>
  <c r="F49" i="31" s="1"/>
  <c r="K49" i="31"/>
  <c r="L49" i="31" s="1"/>
  <c r="L50" i="31"/>
  <c r="CB50" i="31" s="1"/>
  <c r="F51" i="31"/>
  <c r="CB51" i="31" s="1"/>
  <c r="L51" i="31"/>
  <c r="F52" i="31"/>
  <c r="L52" i="31"/>
  <c r="F53" i="31"/>
  <c r="CB53" i="31" s="1"/>
  <c r="L53" i="31"/>
  <c r="L54" i="31"/>
  <c r="CB54" i="31"/>
  <c r="F55" i="31"/>
  <c r="L55" i="31"/>
  <c r="CB55" i="31" s="1"/>
  <c r="F56" i="31"/>
  <c r="L56" i="31"/>
  <c r="F57" i="31"/>
  <c r="L57" i="31"/>
  <c r="CB57" i="31" s="1"/>
  <c r="F58" i="31"/>
  <c r="L58" i="31"/>
  <c r="F59" i="31"/>
  <c r="L59" i="31"/>
  <c r="CB59" i="31" s="1"/>
  <c r="F60" i="31"/>
  <c r="L60" i="31"/>
  <c r="E61" i="31"/>
  <c r="F61" i="31"/>
  <c r="K61" i="31"/>
  <c r="L61" i="31"/>
  <c r="E62" i="31"/>
  <c r="F62" i="31" s="1"/>
  <c r="K62" i="31"/>
  <c r="L62" i="31" s="1"/>
  <c r="E63" i="31"/>
  <c r="F63" i="31"/>
  <c r="CB63" i="31" s="1"/>
  <c r="K63" i="31"/>
  <c r="L63" i="31"/>
  <c r="F64" i="31"/>
  <c r="L64" i="31"/>
  <c r="F65" i="31"/>
  <c r="L65" i="31"/>
  <c r="CB65" i="31" s="1"/>
  <c r="F66" i="31"/>
  <c r="L66" i="31"/>
  <c r="F67" i="31"/>
  <c r="L67" i="31"/>
  <c r="CB67" i="31" s="1"/>
  <c r="F68" i="31"/>
  <c r="L68" i="31"/>
  <c r="E69" i="31"/>
  <c r="F69" i="31"/>
  <c r="K69" i="31"/>
  <c r="L69" i="31"/>
  <c r="F70" i="31"/>
  <c r="L70" i="31"/>
  <c r="F71" i="31"/>
  <c r="L71" i="31"/>
  <c r="CB71" i="31" s="1"/>
  <c r="F72" i="31"/>
  <c r="L72" i="31"/>
  <c r="F73" i="31"/>
  <c r="L73" i="31"/>
  <c r="CB73" i="31" s="1"/>
  <c r="E74" i="31"/>
  <c r="F74" i="31" s="1"/>
  <c r="CB74" i="31" s="1"/>
  <c r="K74" i="31"/>
  <c r="L74" i="31" s="1"/>
  <c r="F75" i="31"/>
  <c r="CB75" i="31" s="1"/>
  <c r="L75" i="31"/>
  <c r="F76" i="31"/>
  <c r="CB76" i="31" s="1"/>
  <c r="L76" i="31"/>
  <c r="CE77" i="31"/>
  <c r="CF77" i="31" s="1"/>
  <c r="CG77" i="31" s="1"/>
  <c r="CE78" i="31"/>
  <c r="CF78" i="31" s="1"/>
  <c r="CG78" i="31" s="1"/>
  <c r="CJ5" i="28"/>
  <c r="CK5" i="28" s="1"/>
  <c r="CJ6" i="28"/>
  <c r="CK6" i="28" s="1"/>
  <c r="CJ11" i="28"/>
  <c r="CJ12" i="28"/>
  <c r="CK12" i="28" s="1"/>
  <c r="CJ14" i="28"/>
  <c r="CK14" i="28" s="1"/>
  <c r="CJ16" i="28"/>
  <c r="CK16" i="28" s="1"/>
  <c r="CJ18" i="28"/>
  <c r="CI5" i="28"/>
  <c r="CI6" i="28"/>
  <c r="CI11" i="28"/>
  <c r="CI12" i="28"/>
  <c r="CI14" i="28"/>
  <c r="CI15" i="28"/>
  <c r="CI16" i="28"/>
  <c r="CI17" i="28"/>
  <c r="CI18" i="28"/>
  <c r="CI19" i="28"/>
  <c r="D24" i="30"/>
  <c r="D23" i="30"/>
  <c r="D22" i="30"/>
  <c r="D21" i="30"/>
  <c r="D20" i="30"/>
  <c r="D19" i="30"/>
  <c r="D18" i="30"/>
  <c r="D17" i="30"/>
  <c r="D16" i="30"/>
  <c r="D15" i="30"/>
  <c r="D14" i="30"/>
  <c r="D13" i="30"/>
  <c r="D12" i="30"/>
  <c r="D11" i="30"/>
  <c r="D10" i="30"/>
  <c r="D9" i="30"/>
  <c r="D8" i="30"/>
  <c r="D7" i="30"/>
  <c r="E6" i="25"/>
  <c r="F6" i="25"/>
  <c r="G6" i="25"/>
  <c r="F152" i="31"/>
  <c r="I152" i="31"/>
  <c r="L152" i="31"/>
  <c r="BK152" i="31"/>
  <c r="F151" i="31"/>
  <c r="I151" i="31"/>
  <c r="L151" i="31"/>
  <c r="BK151" i="31"/>
  <c r="F150" i="31"/>
  <c r="I150" i="31"/>
  <c r="L150" i="31"/>
  <c r="BK150" i="31"/>
  <c r="F149" i="31"/>
  <c r="I149" i="31"/>
  <c r="L149" i="31"/>
  <c r="BK149" i="31"/>
  <c r="CE149" i="31"/>
  <c r="CF149" i="31"/>
  <c r="CG149" i="31" s="1"/>
  <c r="CB150" i="31"/>
  <c r="F69" i="15"/>
  <c r="BA69" i="15"/>
  <c r="BN69" i="15"/>
  <c r="BQ69" i="15"/>
  <c r="L97" i="14"/>
  <c r="E94" i="14"/>
  <c r="I94" i="14"/>
  <c r="J94" i="14" s="1"/>
  <c r="E95" i="14"/>
  <c r="E96" i="14"/>
  <c r="E97" i="14"/>
  <c r="E98" i="14"/>
  <c r="E99" i="14"/>
  <c r="E100" i="14"/>
  <c r="F95" i="14"/>
  <c r="G95" i="14"/>
  <c r="H95" i="14" s="1"/>
  <c r="I95" i="14"/>
  <c r="J95" i="14" s="1"/>
  <c r="F70" i="15"/>
  <c r="G94" i="14"/>
  <c r="H94" i="14" s="1"/>
  <c r="F71" i="15"/>
  <c r="F72" i="15"/>
  <c r="F73" i="15"/>
  <c r="F74" i="15"/>
  <c r="F78" i="15"/>
  <c r="BA70" i="15"/>
  <c r="BA71" i="15"/>
  <c r="BA72" i="15"/>
  <c r="BA73" i="15"/>
  <c r="BA74" i="15"/>
  <c r="BA78" i="15"/>
  <c r="BN70" i="15"/>
  <c r="BN71" i="15"/>
  <c r="BN72" i="15"/>
  <c r="BN73" i="15"/>
  <c r="BN74" i="15"/>
  <c r="BN78" i="15"/>
  <c r="BQ70" i="15"/>
  <c r="BQ71" i="15"/>
  <c r="BQ72" i="15"/>
  <c r="BQ73" i="15"/>
  <c r="BQ74" i="15"/>
  <c r="BQ78" i="15"/>
  <c r="E66" i="14"/>
  <c r="E67" i="14"/>
  <c r="E68" i="14"/>
  <c r="D5" i="14"/>
  <c r="D17" i="14"/>
  <c r="D22" i="14"/>
  <c r="D59" i="14"/>
  <c r="D64" i="14"/>
  <c r="D69" i="14"/>
  <c r="D70" i="14"/>
  <c r="D80" i="14"/>
  <c r="D87" i="14"/>
  <c r="D101" i="14"/>
  <c r="D105" i="14"/>
  <c r="D111" i="14"/>
  <c r="D116" i="14"/>
  <c r="E5" i="14"/>
  <c r="G5" i="14"/>
  <c r="H5" i="14" s="1"/>
  <c r="E6" i="14"/>
  <c r="E7" i="14"/>
  <c r="E8" i="14"/>
  <c r="E9" i="14"/>
  <c r="E10" i="14"/>
  <c r="E11" i="14"/>
  <c r="E12" i="14"/>
  <c r="E13" i="14"/>
  <c r="E14" i="14"/>
  <c r="E15" i="14"/>
  <c r="E16" i="14"/>
  <c r="E17" i="14"/>
  <c r="E18" i="14"/>
  <c r="E19" i="14"/>
  <c r="E20" i="14"/>
  <c r="E21" i="14"/>
  <c r="E22" i="14"/>
  <c r="G22" i="14"/>
  <c r="H22" i="14" s="1"/>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G64" i="14" s="1"/>
  <c r="H64" i="14" s="1"/>
  <c r="E65" i="14"/>
  <c r="E69" i="14"/>
  <c r="G69" i="14" s="1"/>
  <c r="H69" i="14" s="1"/>
  <c r="E70" i="14"/>
  <c r="G70" i="14" s="1"/>
  <c r="H70" i="14" s="1"/>
  <c r="E71" i="14"/>
  <c r="E72" i="14"/>
  <c r="E73" i="14"/>
  <c r="E74" i="14"/>
  <c r="E75" i="14"/>
  <c r="E76" i="14"/>
  <c r="E77" i="14"/>
  <c r="E78" i="14"/>
  <c r="E79" i="14"/>
  <c r="E80" i="14"/>
  <c r="G80" i="14" s="1"/>
  <c r="H80" i="14" s="1"/>
  <c r="E81" i="14"/>
  <c r="E82" i="14"/>
  <c r="E83" i="14"/>
  <c r="E84" i="14"/>
  <c r="E85" i="14"/>
  <c r="E86" i="14"/>
  <c r="E87" i="14"/>
  <c r="E88" i="14"/>
  <c r="E89" i="14"/>
  <c r="E90" i="14"/>
  <c r="E91" i="14"/>
  <c r="E92" i="14"/>
  <c r="E93" i="14"/>
  <c r="E101" i="14"/>
  <c r="E102" i="14"/>
  <c r="E103" i="14"/>
  <c r="E104" i="14"/>
  <c r="E105" i="14"/>
  <c r="I105" i="14" s="1"/>
  <c r="J105" i="14" s="1"/>
  <c r="E106" i="14"/>
  <c r="E107" i="14"/>
  <c r="E108" i="14"/>
  <c r="E109" i="14"/>
  <c r="E110" i="14"/>
  <c r="E111" i="14"/>
  <c r="I111" i="14" s="1"/>
  <c r="J111" i="14" s="1"/>
  <c r="G111" i="14"/>
  <c r="H111" i="14" s="1"/>
  <c r="E112" i="14"/>
  <c r="E113" i="14"/>
  <c r="E114" i="14"/>
  <c r="E115" i="14"/>
  <c r="E116" i="14"/>
  <c r="G116" i="14"/>
  <c r="H116" i="14" s="1"/>
  <c r="E117" i="14"/>
  <c r="E118" i="14"/>
  <c r="E119" i="14"/>
  <c r="E120" i="14"/>
  <c r="E121" i="14"/>
  <c r="F5" i="14"/>
  <c r="F6" i="14"/>
  <c r="F17" i="14"/>
  <c r="F18" i="14"/>
  <c r="F22" i="14"/>
  <c r="F23" i="14"/>
  <c r="F59" i="14"/>
  <c r="F60" i="14"/>
  <c r="F64" i="14"/>
  <c r="F65" i="14"/>
  <c r="F69" i="14"/>
  <c r="F70" i="14"/>
  <c r="F71" i="14"/>
  <c r="F80" i="14"/>
  <c r="F81" i="14"/>
  <c r="F87" i="14"/>
  <c r="F88" i="14"/>
  <c r="F101" i="14"/>
  <c r="F102" i="14"/>
  <c r="F105" i="14"/>
  <c r="F106" i="14"/>
  <c r="F111" i="14"/>
  <c r="F112" i="14"/>
  <c r="F116" i="14"/>
  <c r="F117" i="14"/>
  <c r="G6" i="14"/>
  <c r="H6" i="14" s="1"/>
  <c r="G18" i="14"/>
  <c r="H18" i="14" s="1"/>
  <c r="G23" i="14"/>
  <c r="H23" i="14" s="1"/>
  <c r="G59" i="14"/>
  <c r="H59" i="14" s="1"/>
  <c r="G60" i="14"/>
  <c r="H60" i="14" s="1"/>
  <c r="G65" i="14"/>
  <c r="H65" i="14" s="1"/>
  <c r="G71" i="14"/>
  <c r="H71" i="14" s="1"/>
  <c r="G75" i="14"/>
  <c r="H75" i="14" s="1"/>
  <c r="G77" i="14"/>
  <c r="H77" i="14" s="1"/>
  <c r="G81" i="14"/>
  <c r="H81" i="14" s="1"/>
  <c r="G88" i="14"/>
  <c r="H88" i="14" s="1"/>
  <c r="G101" i="14"/>
  <c r="H101" i="14" s="1"/>
  <c r="G102" i="14"/>
  <c r="H102" i="14" s="1"/>
  <c r="G105" i="14"/>
  <c r="H105" i="14" s="1"/>
  <c r="G106" i="14"/>
  <c r="H106" i="14" s="1"/>
  <c r="G112" i="14"/>
  <c r="H112" i="14" s="1"/>
  <c r="G117" i="14"/>
  <c r="H117" i="14" s="1"/>
  <c r="I6" i="14"/>
  <c r="J6" i="14" s="1"/>
  <c r="I18" i="14"/>
  <c r="J18" i="14" s="1"/>
  <c r="I23" i="14"/>
  <c r="J23" i="14" s="1"/>
  <c r="I59" i="14"/>
  <c r="J59" i="14" s="1"/>
  <c r="I60" i="14"/>
  <c r="J60" i="14" s="1"/>
  <c r="I65" i="14"/>
  <c r="J65" i="14" s="1"/>
  <c r="I70" i="14"/>
  <c r="J70" i="14" s="1"/>
  <c r="I71" i="14"/>
  <c r="J71" i="14" s="1"/>
  <c r="I75" i="14"/>
  <c r="J75" i="14" s="1"/>
  <c r="I77" i="14"/>
  <c r="J77" i="14" s="1"/>
  <c r="I81" i="14"/>
  <c r="J81" i="14" s="1"/>
  <c r="I88" i="14"/>
  <c r="J88" i="14" s="1"/>
  <c r="I101" i="14"/>
  <c r="J101" i="14" s="1"/>
  <c r="I102" i="14"/>
  <c r="J102" i="14" s="1"/>
  <c r="I106" i="14"/>
  <c r="J106" i="14" s="1"/>
  <c r="I112" i="14"/>
  <c r="J112" i="14" s="1"/>
  <c r="I117" i="14"/>
  <c r="J117" i="14" s="1"/>
  <c r="K103" i="31"/>
  <c r="L103" i="31"/>
  <c r="E103" i="31"/>
  <c r="F103" i="31"/>
  <c r="I103" i="31"/>
  <c r="BK103" i="31"/>
  <c r="F100" i="31"/>
  <c r="I100" i="31"/>
  <c r="L100" i="31"/>
  <c r="CB100" i="31"/>
  <c r="BK100" i="31"/>
  <c r="I22" i="14"/>
  <c r="J22" i="14" s="1"/>
  <c r="I5" i="14"/>
  <c r="J5" i="14" s="1"/>
  <c r="I80" i="14"/>
  <c r="J80" i="14" s="1"/>
  <c r="F94" i="14"/>
  <c r="I116" i="14"/>
  <c r="J116" i="14" s="1"/>
  <c r="D94" i="14"/>
  <c r="G23" i="29"/>
  <c r="G24" i="29"/>
  <c r="G25" i="29"/>
  <c r="H23" i="29"/>
  <c r="H24" i="29"/>
  <c r="H25" i="29"/>
  <c r="E21" i="18"/>
  <c r="G5" i="24"/>
  <c r="G9" i="24"/>
  <c r="G12" i="24"/>
  <c r="G15" i="24"/>
  <c r="G19" i="24"/>
  <c r="G22" i="24"/>
  <c r="G31" i="24"/>
  <c r="G5" i="18"/>
  <c r="G9" i="18"/>
  <c r="G12" i="18"/>
  <c r="G15" i="18"/>
  <c r="G19" i="18"/>
  <c r="G22" i="18"/>
  <c r="G31" i="18"/>
  <c r="F45" i="15"/>
  <c r="BA45" i="15"/>
  <c r="BN45" i="15"/>
  <c r="BQ45" i="15"/>
  <c r="I31" i="31"/>
  <c r="BK31" i="31"/>
  <c r="I40" i="31"/>
  <c r="BK40" i="31"/>
  <c r="AM5" i="15"/>
  <c r="AY5" i="15" s="1"/>
  <c r="AZ5" i="15" s="1"/>
  <c r="AM6" i="15"/>
  <c r="AY6" i="15" s="1"/>
  <c r="AZ6" i="15" s="1"/>
  <c r="AM38" i="15"/>
  <c r="AY38" i="15" s="1"/>
  <c r="AZ38" i="15" s="1"/>
  <c r="AM39" i="15"/>
  <c r="AY39" i="15" s="1"/>
  <c r="AZ39" i="15" s="1"/>
  <c r="AM43" i="15"/>
  <c r="AY43" i="15" s="1"/>
  <c r="AZ43" i="15" s="1"/>
  <c r="AM44" i="15"/>
  <c r="AY44" i="15" s="1"/>
  <c r="AZ44" i="15" s="1"/>
  <c r="AM56" i="15"/>
  <c r="AY56" i="15" s="1"/>
  <c r="AZ56" i="15" s="1"/>
  <c r="AM57" i="15"/>
  <c r="AY57" i="15" s="1"/>
  <c r="AZ57" i="15" s="1"/>
  <c r="AM64" i="15"/>
  <c r="AY64" i="15" s="1"/>
  <c r="AZ64" i="15" s="1"/>
  <c r="AM66" i="15"/>
  <c r="AY66" i="15" s="1"/>
  <c r="AZ66" i="15" s="1"/>
  <c r="AM67" i="15"/>
  <c r="AY67" i="15" s="1"/>
  <c r="AZ67" i="15" s="1"/>
  <c r="AM75" i="15"/>
  <c r="AY75" i="15" s="1"/>
  <c r="AZ75" i="15" s="1"/>
  <c r="AM76" i="15"/>
  <c r="AY76" i="15" s="1"/>
  <c r="AZ76" i="15" s="1"/>
  <c r="AO5" i="15"/>
  <c r="AO6" i="15"/>
  <c r="AO38" i="15"/>
  <c r="AO39" i="15"/>
  <c r="AO43" i="15"/>
  <c r="AO44" i="15"/>
  <c r="AO56" i="15"/>
  <c r="AO57" i="15"/>
  <c r="AO64" i="15"/>
  <c r="AO66" i="15"/>
  <c r="AO67" i="15"/>
  <c r="AO75" i="15"/>
  <c r="AO76" i="15"/>
  <c r="K39" i="32"/>
  <c r="E45" i="32"/>
  <c r="E44" i="32"/>
  <c r="E43" i="32"/>
  <c r="E42" i="32"/>
  <c r="E41" i="32"/>
  <c r="E40" i="32"/>
  <c r="E39" i="32"/>
  <c r="E38" i="32"/>
  <c r="E37" i="32"/>
  <c r="E36" i="32"/>
  <c r="E35" i="32"/>
  <c r="G34" i="32"/>
  <c r="H34" i="32" s="1"/>
  <c r="F34" i="32"/>
  <c r="E34" i="32"/>
  <c r="I34" i="32"/>
  <c r="J34" i="32" s="1"/>
  <c r="D34" i="32"/>
  <c r="E30" i="32"/>
  <c r="E29" i="32"/>
  <c r="E28" i="32"/>
  <c r="E27" i="32"/>
  <c r="E26" i="32"/>
  <c r="E25" i="32"/>
  <c r="E24" i="32"/>
  <c r="E23" i="32"/>
  <c r="G22" i="32"/>
  <c r="H22" i="32" s="1"/>
  <c r="F22" i="32"/>
  <c r="E22" i="32"/>
  <c r="I22" i="32" s="1"/>
  <c r="J22" i="32" s="1"/>
  <c r="D22" i="32"/>
  <c r="E21" i="32"/>
  <c r="E20" i="32"/>
  <c r="E19" i="32"/>
  <c r="G18" i="32"/>
  <c r="H18" i="32" s="1"/>
  <c r="F18" i="32"/>
  <c r="E18" i="32"/>
  <c r="I18" i="32" s="1"/>
  <c r="J18" i="32" s="1"/>
  <c r="D18" i="32"/>
  <c r="E17" i="32"/>
  <c r="E16" i="32"/>
  <c r="E15" i="32"/>
  <c r="G14" i="32"/>
  <c r="H14" i="32" s="1"/>
  <c r="F14" i="32"/>
  <c r="E14" i="32"/>
  <c r="I14" i="32" s="1"/>
  <c r="J14" i="32" s="1"/>
  <c r="D14" i="32"/>
  <c r="G13" i="32"/>
  <c r="H13" i="32" s="1"/>
  <c r="F13" i="32"/>
  <c r="E13" i="32"/>
  <c r="I13" i="32" s="1"/>
  <c r="J13" i="32" s="1"/>
  <c r="D13" i="32"/>
  <c r="E12" i="32"/>
  <c r="E11" i="32"/>
  <c r="E10" i="32"/>
  <c r="G9" i="32"/>
  <c r="H9" i="32" s="1"/>
  <c r="F9" i="32"/>
  <c r="E9" i="32"/>
  <c r="I9" i="32"/>
  <c r="J9" i="32" s="1"/>
  <c r="D9" i="32"/>
  <c r="E8" i="32"/>
  <c r="E7" i="32"/>
  <c r="E6" i="32"/>
  <c r="G5" i="32"/>
  <c r="H5" i="32" s="1"/>
  <c r="F5" i="32"/>
  <c r="E5" i="32"/>
  <c r="I5" i="32" s="1"/>
  <c r="J5" i="32" s="1"/>
  <c r="D5" i="32"/>
  <c r="L90" i="14"/>
  <c r="O15" i="25"/>
  <c r="K26" i="18"/>
  <c r="K28" i="18" s="1" a="1"/>
  <c r="L26" i="18"/>
  <c r="L28" i="18" s="1" a="1"/>
  <c r="L28" i="18" s="1"/>
  <c r="M26" i="18"/>
  <c r="M28" i="18" s="1" a="1"/>
  <c r="M28" i="18" s="1"/>
  <c r="N26" i="18"/>
  <c r="K27" i="18"/>
  <c r="L27" i="18"/>
  <c r="M27" i="18"/>
  <c r="N27" i="18"/>
  <c r="E11" i="18"/>
  <c r="BR5" i="15"/>
  <c r="BR6" i="15"/>
  <c r="BR38" i="15"/>
  <c r="BR43" i="15"/>
  <c r="BR56" i="15"/>
  <c r="BR64" i="15"/>
  <c r="BR66" i="15"/>
  <c r="BR75" i="15"/>
  <c r="E18" i="18"/>
  <c r="K28" i="18"/>
  <c r="N28" i="18" a="1"/>
  <c r="N28" i="18" s="1"/>
  <c r="F58" i="15"/>
  <c r="BA58" i="15"/>
  <c r="BN58" i="15"/>
  <c r="BQ58" i="15"/>
  <c r="E76" i="15"/>
  <c r="F76" i="15"/>
  <c r="BA76" i="15"/>
  <c r="BD76" i="15" a="1"/>
  <c r="BD76" i="15" s="1"/>
  <c r="BE76" i="15"/>
  <c r="BF76" i="15"/>
  <c r="BN76" i="15"/>
  <c r="BQ76" i="15"/>
  <c r="F75" i="15"/>
  <c r="BA75" i="15"/>
  <c r="BD75" i="15" a="1"/>
  <c r="BD75" i="15" s="1"/>
  <c r="BE75" i="15"/>
  <c r="BF75" i="15"/>
  <c r="BL75" i="15"/>
  <c r="BN75" i="15"/>
  <c r="BQ75" i="15"/>
  <c r="BC75" i="15"/>
  <c r="BP75" i="15"/>
  <c r="BF5" i="15"/>
  <c r="BF6" i="15"/>
  <c r="BF38" i="15"/>
  <c r="BF39" i="15"/>
  <c r="BF43" i="15"/>
  <c r="BF44" i="15"/>
  <c r="BF56" i="15"/>
  <c r="BF57" i="15"/>
  <c r="BF64" i="15"/>
  <c r="BF66" i="15"/>
  <c r="BF67" i="15"/>
  <c r="F46" i="15"/>
  <c r="BA46" i="15"/>
  <c r="BN46" i="15"/>
  <c r="BQ46" i="15"/>
  <c r="F51" i="15"/>
  <c r="BA51" i="15"/>
  <c r="BN51" i="15"/>
  <c r="BQ51" i="15"/>
  <c r="I35" i="31"/>
  <c r="BK35" i="31"/>
  <c r="I36" i="31"/>
  <c r="BK36" i="31"/>
  <c r="I37" i="31"/>
  <c r="BK37" i="31"/>
  <c r="I34" i="31"/>
  <c r="BK34" i="31"/>
  <c r="I21" i="31"/>
  <c r="BK21" i="31"/>
  <c r="I38" i="31"/>
  <c r="BK38" i="31"/>
  <c r="I23" i="31"/>
  <c r="BK23" i="31"/>
  <c r="CK11" i="28"/>
  <c r="CK18" i="28"/>
  <c r="CH5" i="28"/>
  <c r="CH6" i="28"/>
  <c r="CH11" i="28"/>
  <c r="CH12" i="28"/>
  <c r="CH14" i="28"/>
  <c r="CH15" i="28"/>
  <c r="CH16" i="28"/>
  <c r="CH17" i="28"/>
  <c r="CH18" i="28"/>
  <c r="CH19" i="28"/>
  <c r="BE5" i="15"/>
  <c r="BE6" i="15"/>
  <c r="BE38" i="15"/>
  <c r="BE39" i="15"/>
  <c r="BE43" i="15"/>
  <c r="BE44" i="15"/>
  <c r="BE56" i="15"/>
  <c r="BE57" i="15"/>
  <c r="BE64" i="15"/>
  <c r="BE66" i="15"/>
  <c r="BE67" i="15"/>
  <c r="BN5" i="15"/>
  <c r="BN6" i="15"/>
  <c r="BN38" i="15"/>
  <c r="BN39" i="15"/>
  <c r="BN43" i="15"/>
  <c r="BN44" i="15"/>
  <c r="BN47" i="15"/>
  <c r="BN48" i="15"/>
  <c r="BN49" i="15"/>
  <c r="BN50" i="15"/>
  <c r="BN52" i="15"/>
  <c r="BN53" i="15"/>
  <c r="BN54" i="15"/>
  <c r="BN55" i="15"/>
  <c r="BN56" i="15"/>
  <c r="BN57" i="15"/>
  <c r="BN59" i="15"/>
  <c r="BN60" i="15"/>
  <c r="BN61" i="15"/>
  <c r="BN62" i="15"/>
  <c r="BN63" i="15"/>
  <c r="BN64" i="15"/>
  <c r="BN65" i="15"/>
  <c r="BN66" i="15"/>
  <c r="BN67" i="15"/>
  <c r="BN68" i="15"/>
  <c r="I14" i="31"/>
  <c r="BK14" i="31"/>
  <c r="E5" i="15"/>
  <c r="E8" i="25"/>
  <c r="E7" i="25"/>
  <c r="E5" i="25"/>
  <c r="G10" i="25"/>
  <c r="L10" i="25" s="1"/>
  <c r="E9" i="25"/>
  <c r="G12" i="25"/>
  <c r="E11" i="25"/>
  <c r="E15" i="25"/>
  <c r="G14" i="25"/>
  <c r="E13" i="25"/>
  <c r="G5" i="25"/>
  <c r="L5" i="25" s="1"/>
  <c r="G9" i="25"/>
  <c r="L9" i="25"/>
  <c r="G11" i="25"/>
  <c r="G13" i="25"/>
  <c r="L13" i="25" s="1"/>
  <c r="BQ5" i="15"/>
  <c r="BQ6" i="15"/>
  <c r="BQ38" i="15"/>
  <c r="BQ39" i="15"/>
  <c r="BQ40" i="15"/>
  <c r="BQ41" i="15"/>
  <c r="BQ42" i="15"/>
  <c r="BQ43" i="15"/>
  <c r="BQ44" i="15"/>
  <c r="BQ47" i="15"/>
  <c r="BQ48" i="15"/>
  <c r="BQ49" i="15"/>
  <c r="BQ50" i="15"/>
  <c r="BQ52" i="15"/>
  <c r="BQ53" i="15"/>
  <c r="BQ54" i="15"/>
  <c r="BQ55" i="15"/>
  <c r="BQ56" i="15"/>
  <c r="BQ57" i="15"/>
  <c r="BQ59" i="15"/>
  <c r="BQ60" i="15"/>
  <c r="BQ61" i="15"/>
  <c r="BQ62" i="15"/>
  <c r="BQ63" i="15"/>
  <c r="BQ64" i="15"/>
  <c r="BQ65" i="15"/>
  <c r="BQ66" i="15"/>
  <c r="BQ67" i="15"/>
  <c r="BQ68" i="15"/>
  <c r="I6" i="24"/>
  <c r="I10" i="24"/>
  <c r="I13" i="24"/>
  <c r="I16" i="24"/>
  <c r="I20" i="24"/>
  <c r="I23" i="24"/>
  <c r="I32" i="24"/>
  <c r="I6" i="18"/>
  <c r="I10" i="18"/>
  <c r="I13" i="18"/>
  <c r="I16" i="18"/>
  <c r="I20" i="18"/>
  <c r="I23" i="18"/>
  <c r="I32" i="18"/>
  <c r="CG5" i="28" a="1"/>
  <c r="CG5" i="28" s="1"/>
  <c r="CG6" i="28" a="1"/>
  <c r="CG6" i="28" s="1"/>
  <c r="CG11" i="28" a="1"/>
  <c r="CG11" i="28" s="1"/>
  <c r="CG12" i="28" a="1"/>
  <c r="CG12" i="28" s="1"/>
  <c r="CG14" i="28" a="1"/>
  <c r="CG14" i="28" s="1"/>
  <c r="CG15" i="28" a="1"/>
  <c r="CG15" i="28" s="1"/>
  <c r="CG16" i="28" a="1"/>
  <c r="CG16" i="28" s="1"/>
  <c r="CG17" i="28" a="1"/>
  <c r="CG17" i="28" s="1"/>
  <c r="CG18" i="28" a="1"/>
  <c r="CG18" i="28" s="1"/>
  <c r="CG19" i="28" a="1"/>
  <c r="CG19" i="28" s="1"/>
  <c r="BD5" i="15" a="1"/>
  <c r="BD5" i="15" s="1"/>
  <c r="BD6" i="15" a="1"/>
  <c r="BD6" i="15" s="1"/>
  <c r="G8" i="29"/>
  <c r="G9" i="29"/>
  <c r="G10" i="29"/>
  <c r="G11" i="29"/>
  <c r="G12" i="29"/>
  <c r="G13" i="29"/>
  <c r="G14" i="29"/>
  <c r="G15" i="29"/>
  <c r="BD38" i="15" a="1"/>
  <c r="BD38" i="15" s="1"/>
  <c r="BD39" i="15" a="1"/>
  <c r="BD39" i="15" s="1"/>
  <c r="BD43" i="15" a="1"/>
  <c r="BD43" i="15" s="1"/>
  <c r="BD44" i="15" a="1"/>
  <c r="BD44" i="15" s="1"/>
  <c r="BD56" i="15" a="1"/>
  <c r="BD56" i="15" s="1"/>
  <c r="BD57" i="15" a="1"/>
  <c r="BD57" i="15" s="1"/>
  <c r="BD64" i="15" a="1"/>
  <c r="BD64" i="15" s="1"/>
  <c r="BD66" i="15" a="1"/>
  <c r="BD66" i="15" s="1"/>
  <c r="BD67" i="15" a="1"/>
  <c r="BD67" i="15" s="1"/>
  <c r="I6" i="29"/>
  <c r="I7" i="29"/>
  <c r="I16" i="29"/>
  <c r="I17" i="29"/>
  <c r="I18" i="29"/>
  <c r="I19" i="29"/>
  <c r="I20" i="29"/>
  <c r="I21"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8" i="29"/>
  <c r="I79" i="29"/>
  <c r="I82" i="29"/>
  <c r="H6" i="29"/>
  <c r="H7" i="29"/>
  <c r="H8" i="29"/>
  <c r="H9" i="29"/>
  <c r="H10" i="29"/>
  <c r="H11" i="29"/>
  <c r="H12" i="29"/>
  <c r="H13" i="29"/>
  <c r="H14" i="29"/>
  <c r="H15" i="29"/>
  <c r="H16" i="29"/>
  <c r="H17" i="29"/>
  <c r="H20" i="29"/>
  <c r="H21" i="29"/>
  <c r="H22" i="29"/>
  <c r="H26" i="29"/>
  <c r="H27" i="29"/>
  <c r="H28" i="29"/>
  <c r="H29" i="29"/>
  <c r="H30" i="29"/>
  <c r="H31" i="29"/>
  <c r="H32" i="29"/>
  <c r="H33" i="29"/>
  <c r="H34" i="29"/>
  <c r="H35" i="29"/>
  <c r="H36" i="29"/>
  <c r="H37" i="29"/>
  <c r="H38" i="29"/>
  <c r="H39" i="29"/>
  <c r="H40" i="29"/>
  <c r="H41" i="29"/>
  <c r="H42" i="29"/>
  <c r="H43" i="29"/>
  <c r="H44" i="29"/>
  <c r="H45" i="29"/>
  <c r="H46" i="29"/>
  <c r="H47" i="29"/>
  <c r="H48" i="29"/>
  <c r="H49" i="29"/>
  <c r="H50" i="29"/>
  <c r="H51" i="29"/>
  <c r="H52" i="29"/>
  <c r="H53" i="29"/>
  <c r="H54" i="29"/>
  <c r="H55" i="29"/>
  <c r="H56" i="29"/>
  <c r="H57" i="29"/>
  <c r="H58" i="29"/>
  <c r="H59" i="29"/>
  <c r="H60" i="29"/>
  <c r="H61" i="29"/>
  <c r="H62" i="29"/>
  <c r="H63" i="29"/>
  <c r="H64" i="29"/>
  <c r="H65" i="29"/>
  <c r="H66" i="29"/>
  <c r="H67" i="29"/>
  <c r="H68" i="29"/>
  <c r="H69" i="29"/>
  <c r="H70" i="29"/>
  <c r="H71" i="29"/>
  <c r="H72" i="29"/>
  <c r="H73" i="29"/>
  <c r="H78" i="29"/>
  <c r="H79" i="29"/>
  <c r="H82" i="29"/>
  <c r="G6" i="29"/>
  <c r="G7" i="29"/>
  <c r="G16" i="29"/>
  <c r="G17" i="29"/>
  <c r="G20" i="29"/>
  <c r="G21" i="29"/>
  <c r="G22" i="29"/>
  <c r="G26" i="29"/>
  <c r="G27" i="29"/>
  <c r="G28" i="29"/>
  <c r="G29" i="29"/>
  <c r="G30" i="29"/>
  <c r="G31" i="29"/>
  <c r="G32" i="29"/>
  <c r="G33" i="29"/>
  <c r="G34" i="29"/>
  <c r="G35" i="29"/>
  <c r="G36" i="29"/>
  <c r="G37" i="29"/>
  <c r="G38" i="29"/>
  <c r="G39" i="29"/>
  <c r="G40" i="29"/>
  <c r="G41" i="29"/>
  <c r="G42" i="29"/>
  <c r="G43" i="29"/>
  <c r="G44" i="29"/>
  <c r="G45" i="29"/>
  <c r="G46" i="29"/>
  <c r="G47" i="29"/>
  <c r="G48" i="29"/>
  <c r="G49" i="29"/>
  <c r="G50" i="29"/>
  <c r="G51" i="29"/>
  <c r="G52" i="29"/>
  <c r="G53" i="29"/>
  <c r="G54" i="29"/>
  <c r="G55" i="29"/>
  <c r="G56" i="29"/>
  <c r="G57" i="29"/>
  <c r="G58" i="29"/>
  <c r="G59" i="29"/>
  <c r="G60" i="29"/>
  <c r="G61" i="29"/>
  <c r="G62" i="29"/>
  <c r="G63" i="29"/>
  <c r="G64" i="29"/>
  <c r="G65" i="29"/>
  <c r="G66" i="29"/>
  <c r="G67" i="29"/>
  <c r="G68" i="29"/>
  <c r="G69" i="29"/>
  <c r="G70" i="29"/>
  <c r="G71" i="29"/>
  <c r="G72" i="29"/>
  <c r="G73" i="29"/>
  <c r="G78" i="29"/>
  <c r="G79" i="29"/>
  <c r="G82" i="29"/>
  <c r="CE5" i="31"/>
  <c r="CF5" i="31"/>
  <c r="CG5" i="31" s="1"/>
  <c r="I6" i="31"/>
  <c r="BK6" i="31"/>
  <c r="I7" i="31"/>
  <c r="BK7" i="31"/>
  <c r="I8" i="31"/>
  <c r="BK8" i="31"/>
  <c r="I9" i="31"/>
  <c r="BK9" i="31"/>
  <c r="I10" i="31"/>
  <c r="BK10" i="31"/>
  <c r="I11" i="31"/>
  <c r="BK11" i="31"/>
  <c r="I12" i="31"/>
  <c r="BK12" i="31"/>
  <c r="CE13" i="31"/>
  <c r="CF13" i="31" s="1"/>
  <c r="CG13" i="31" s="1"/>
  <c r="I15" i="31"/>
  <c r="BK15" i="31"/>
  <c r="I16" i="31"/>
  <c r="CE16" i="31" s="1"/>
  <c r="CF16" i="31" s="1"/>
  <c r="CG16" i="31" s="1"/>
  <c r="BK16" i="31"/>
  <c r="I17" i="31"/>
  <c r="BK17" i="31"/>
  <c r="I18" i="31"/>
  <c r="BK18" i="31"/>
  <c r="CE19" i="31"/>
  <c r="CF19" i="31" s="1"/>
  <c r="CG19" i="31" s="1"/>
  <c r="I20" i="31"/>
  <c r="BK20" i="31"/>
  <c r="I22" i="31"/>
  <c r="BK22" i="31"/>
  <c r="I24" i="31"/>
  <c r="BK24" i="31"/>
  <c r="I25" i="31"/>
  <c r="BK25" i="31"/>
  <c r="I26" i="31"/>
  <c r="BK26" i="31"/>
  <c r="I27" i="31"/>
  <c r="BK27" i="31"/>
  <c r="I28" i="31"/>
  <c r="BK28" i="31"/>
  <c r="I29" i="31"/>
  <c r="BK29" i="31"/>
  <c r="I30" i="31"/>
  <c r="CE30" i="31" s="1"/>
  <c r="CF30" i="31" s="1"/>
  <c r="CG30" i="31" s="1"/>
  <c r="BK30" i="31"/>
  <c r="I32" i="31"/>
  <c r="BK32" i="31"/>
  <c r="I33" i="31"/>
  <c r="BK33" i="31"/>
  <c r="CE39" i="31"/>
  <c r="CF39" i="31" s="1"/>
  <c r="CG39" i="31" s="1"/>
  <c r="I41" i="31"/>
  <c r="BK41" i="31"/>
  <c r="I42" i="31"/>
  <c r="Q42" i="31"/>
  <c r="BK42" i="31"/>
  <c r="I43" i="31"/>
  <c r="BK43" i="31"/>
  <c r="I44" i="31"/>
  <c r="CE44" i="31" s="1"/>
  <c r="CF44" i="31" s="1"/>
  <c r="CG44" i="31" s="1"/>
  <c r="BK44" i="31"/>
  <c r="I45" i="31"/>
  <c r="BK45" i="31"/>
  <c r="I46" i="31"/>
  <c r="BK46" i="31"/>
  <c r="CE47" i="31"/>
  <c r="CF47" i="31" s="1"/>
  <c r="CG47" i="31" s="1"/>
  <c r="I48" i="31"/>
  <c r="BK48" i="31"/>
  <c r="I49" i="31"/>
  <c r="BK49" i="31"/>
  <c r="I50" i="31"/>
  <c r="BK50" i="31"/>
  <c r="I51" i="31"/>
  <c r="BK51" i="31"/>
  <c r="I52" i="31"/>
  <c r="BK52" i="31"/>
  <c r="I53" i="31"/>
  <c r="BK53" i="31"/>
  <c r="I54" i="31"/>
  <c r="CE54" i="31" s="1"/>
  <c r="CF54" i="31" s="1"/>
  <c r="CG54" i="31" s="1"/>
  <c r="BK54" i="31"/>
  <c r="I55" i="31"/>
  <c r="BK55" i="31"/>
  <c r="I56" i="31"/>
  <c r="BK56" i="31"/>
  <c r="I57" i="31"/>
  <c r="CE57" i="31" s="1"/>
  <c r="CF57" i="31" s="1"/>
  <c r="CG57" i="31" s="1"/>
  <c r="BK57" i="31"/>
  <c r="CE58" i="31"/>
  <c r="CF58" i="31"/>
  <c r="CG58" i="31" s="1"/>
  <c r="I59" i="31"/>
  <c r="BK59" i="31"/>
  <c r="I60" i="31"/>
  <c r="BK60" i="31"/>
  <c r="I61" i="31"/>
  <c r="BK61" i="31"/>
  <c r="I62" i="31"/>
  <c r="BK62" i="31"/>
  <c r="I63" i="31"/>
  <c r="CE63" i="31" s="1"/>
  <c r="CF63" i="31" s="1"/>
  <c r="CG63" i="31" s="1"/>
  <c r="BK63" i="31"/>
  <c r="I64" i="31"/>
  <c r="BK64" i="31"/>
  <c r="I65" i="31"/>
  <c r="BK65" i="31"/>
  <c r="I66" i="31"/>
  <c r="CE66" i="31" s="1"/>
  <c r="CF66" i="31" s="1"/>
  <c r="CG66" i="31" s="1"/>
  <c r="BK66" i="31"/>
  <c r="CE67" i="31"/>
  <c r="CF67" i="31" s="1"/>
  <c r="CG67" i="31"/>
  <c r="I68" i="31"/>
  <c r="BK68" i="31"/>
  <c r="I69" i="31"/>
  <c r="BK69" i="31"/>
  <c r="I70" i="31"/>
  <c r="Q70" i="31"/>
  <c r="BK70" i="31"/>
  <c r="I71" i="31"/>
  <c r="Q71" i="31"/>
  <c r="BK71" i="31"/>
  <c r="CE72" i="31"/>
  <c r="CF72" i="31"/>
  <c r="CG72" i="31" s="1"/>
  <c r="I73" i="31"/>
  <c r="BK73" i="31"/>
  <c r="I74" i="31"/>
  <c r="BK74" i="31"/>
  <c r="I75" i="31"/>
  <c r="CE75" i="31" s="1"/>
  <c r="CF75" i="31" s="1"/>
  <c r="CG75" i="31" s="1"/>
  <c r="BK75" i="31"/>
  <c r="I76" i="31"/>
  <c r="BK76" i="31"/>
  <c r="CE81" i="31"/>
  <c r="CF81" i="31" s="1"/>
  <c r="CG81" i="31" s="1"/>
  <c r="F82" i="31"/>
  <c r="I82" i="31"/>
  <c r="L82" i="31"/>
  <c r="BK82" i="31"/>
  <c r="F83" i="31"/>
  <c r="I83" i="31"/>
  <c r="L83" i="31"/>
  <c r="BK83" i="31"/>
  <c r="E84" i="31"/>
  <c r="F84" i="31" s="1"/>
  <c r="I84" i="31"/>
  <c r="BK84" i="31"/>
  <c r="E85" i="31"/>
  <c r="F85" i="31"/>
  <c r="I85" i="31"/>
  <c r="BK85" i="31"/>
  <c r="CE86" i="31"/>
  <c r="CF86" i="31"/>
  <c r="CG86" i="31" s="1"/>
  <c r="F87" i="31"/>
  <c r="I87" i="31"/>
  <c r="L87" i="31"/>
  <c r="BK87" i="31"/>
  <c r="E88" i="31"/>
  <c r="F88" i="31" s="1"/>
  <c r="I88" i="31"/>
  <c r="BK88" i="31"/>
  <c r="F89" i="31"/>
  <c r="I89" i="31"/>
  <c r="L89" i="31"/>
  <c r="BK89" i="31"/>
  <c r="F90" i="31"/>
  <c r="I90" i="31"/>
  <c r="L90" i="31"/>
  <c r="BK90" i="31"/>
  <c r="F91" i="31"/>
  <c r="I91" i="31"/>
  <c r="L91" i="31"/>
  <c r="BK91" i="31"/>
  <c r="F92" i="31"/>
  <c r="I92" i="31"/>
  <c r="L92" i="31"/>
  <c r="Q92" i="31"/>
  <c r="BK92" i="31"/>
  <c r="F93" i="31"/>
  <c r="I93" i="31"/>
  <c r="L93" i="31"/>
  <c r="Q93" i="31"/>
  <c r="BK93" i="31"/>
  <c r="F94" i="31"/>
  <c r="I94" i="31"/>
  <c r="L94" i="31"/>
  <c r="Q94" i="31"/>
  <c r="BK94" i="31"/>
  <c r="CE95" i="31"/>
  <c r="CF95" i="31"/>
  <c r="CG95" i="31" s="1"/>
  <c r="E96" i="31"/>
  <c r="F96" i="31" s="1"/>
  <c r="I96" i="31"/>
  <c r="L96" i="31"/>
  <c r="BK96" i="31"/>
  <c r="F97" i="31"/>
  <c r="I97" i="31"/>
  <c r="CE97" i="31" s="1"/>
  <c r="CF97" i="31" s="1"/>
  <c r="CG97" i="31" s="1"/>
  <c r="L97" i="31"/>
  <c r="BK97" i="31"/>
  <c r="F98" i="31"/>
  <c r="CB98" i="31" s="1"/>
  <c r="I98" i="31"/>
  <c r="L98" i="31"/>
  <c r="BK98" i="31"/>
  <c r="CE99" i="31"/>
  <c r="CF99" i="31" s="1"/>
  <c r="CG99" i="31" s="1"/>
  <c r="E101" i="31"/>
  <c r="F101" i="31" s="1"/>
  <c r="I101" i="31"/>
  <c r="Q101" i="31"/>
  <c r="BK101" i="31"/>
  <c r="E102" i="31"/>
  <c r="F102" i="31" s="1"/>
  <c r="CB102" i="31" s="1"/>
  <c r="I102" i="31"/>
  <c r="K102" i="31"/>
  <c r="L102" i="31" s="1"/>
  <c r="Q102" i="31"/>
  <c r="BK102" i="31"/>
  <c r="E104" i="31"/>
  <c r="F104" i="31" s="1"/>
  <c r="I104" i="31"/>
  <c r="K104" i="31"/>
  <c r="L104" i="31"/>
  <c r="BK104" i="31"/>
  <c r="E105" i="31"/>
  <c r="F105" i="31" s="1"/>
  <c r="CB105" i="31" s="1"/>
  <c r="I105" i="31"/>
  <c r="L105" i="31"/>
  <c r="BK105" i="31"/>
  <c r="CE106" i="31"/>
  <c r="CF106" i="31"/>
  <c r="CG106" i="31" s="1"/>
  <c r="L107" i="31"/>
  <c r="CE107" i="31" s="1"/>
  <c r="BK107" i="31"/>
  <c r="E108" i="31"/>
  <c r="F108" i="31" s="1"/>
  <c r="I108" i="31"/>
  <c r="L108" i="31"/>
  <c r="BK108" i="31"/>
  <c r="E109" i="31"/>
  <c r="F109" i="31" s="1"/>
  <c r="CB109" i="31" s="1"/>
  <c r="I109" i="31"/>
  <c r="L109" i="31"/>
  <c r="BK109" i="31"/>
  <c r="F110" i="31"/>
  <c r="I110" i="31"/>
  <c r="L110" i="31"/>
  <c r="BK110" i="31"/>
  <c r="E111" i="31"/>
  <c r="F111" i="31" s="1"/>
  <c r="I111" i="31"/>
  <c r="K111" i="31"/>
  <c r="L111" i="31"/>
  <c r="BK111" i="31"/>
  <c r="F112" i="31"/>
  <c r="CB112" i="31" s="1"/>
  <c r="I112" i="31"/>
  <c r="BK112" i="31"/>
  <c r="CE113" i="31"/>
  <c r="CF113" i="31"/>
  <c r="CG113" i="31" s="1"/>
  <c r="F114" i="31"/>
  <c r="I114" i="31"/>
  <c r="L114" i="31"/>
  <c r="BK114" i="31"/>
  <c r="E115" i="31"/>
  <c r="F115" i="31" s="1"/>
  <c r="CB115" i="31" s="1"/>
  <c r="I115" i="31"/>
  <c r="K115" i="31"/>
  <c r="L115" i="31" s="1"/>
  <c r="BK115" i="31"/>
  <c r="E116" i="31"/>
  <c r="F116" i="31"/>
  <c r="I116" i="31"/>
  <c r="L116" i="31"/>
  <c r="BK116" i="31"/>
  <c r="E117" i="31"/>
  <c r="F117" i="31" s="1"/>
  <c r="CB117" i="31" s="1"/>
  <c r="I117" i="31"/>
  <c r="L117" i="31"/>
  <c r="BK117" i="31"/>
  <c r="CE118" i="31"/>
  <c r="CF118" i="31" s="1"/>
  <c r="CG118" i="31" s="1"/>
  <c r="F119" i="31"/>
  <c r="CB119" i="31" s="1"/>
  <c r="I119" i="31"/>
  <c r="L119" i="31"/>
  <c r="BK119" i="31"/>
  <c r="F120" i="31"/>
  <c r="I120" i="31"/>
  <c r="L120" i="31"/>
  <c r="BK120" i="31"/>
  <c r="F121" i="31"/>
  <c r="CB121" i="31" s="1"/>
  <c r="I121" i="31"/>
  <c r="L121" i="31"/>
  <c r="BK121" i="31"/>
  <c r="F122" i="31"/>
  <c r="I122" i="31"/>
  <c r="L122" i="31"/>
  <c r="BK122" i="31"/>
  <c r="F123" i="31"/>
  <c r="I123" i="31"/>
  <c r="L123" i="31"/>
  <c r="BK123" i="31"/>
  <c r="F124" i="31"/>
  <c r="I124" i="31"/>
  <c r="L124" i="31"/>
  <c r="CB124" i="31" s="1"/>
  <c r="BK124" i="31"/>
  <c r="F125" i="31"/>
  <c r="I125" i="31"/>
  <c r="L125" i="31"/>
  <c r="BK125" i="31"/>
  <c r="F126" i="31"/>
  <c r="I126" i="31"/>
  <c r="L126" i="31"/>
  <c r="BK126" i="31"/>
  <c r="F127" i="31"/>
  <c r="I127" i="31"/>
  <c r="L127" i="31"/>
  <c r="BK127" i="31"/>
  <c r="CE128" i="31"/>
  <c r="CF128" i="31" s="1"/>
  <c r="CG128" i="31" s="1"/>
  <c r="F129" i="31"/>
  <c r="I129" i="31"/>
  <c r="L129" i="31"/>
  <c r="BK129" i="31"/>
  <c r="F130" i="31"/>
  <c r="I130" i="31"/>
  <c r="L130" i="31"/>
  <c r="CB130" i="31" s="1"/>
  <c r="BK130" i="31"/>
  <c r="F131" i="31"/>
  <c r="CB131" i="31" s="1"/>
  <c r="I131" i="31"/>
  <c r="CE131" i="31" s="1"/>
  <c r="CF131" i="31" s="1"/>
  <c r="CG131" i="31" s="1"/>
  <c r="L131" i="31"/>
  <c r="F132" i="31"/>
  <c r="I132" i="31"/>
  <c r="CE132" i="31" s="1"/>
  <c r="CF132" i="31" s="1"/>
  <c r="CG132" i="31" s="1"/>
  <c r="L132" i="31"/>
  <c r="BK132" i="31"/>
  <c r="F133" i="31"/>
  <c r="I133" i="31"/>
  <c r="L133" i="31"/>
  <c r="BK133" i="31"/>
  <c r="F134" i="31"/>
  <c r="I134" i="31"/>
  <c r="L134" i="31"/>
  <c r="CE134" i="31" s="1"/>
  <c r="CF134" i="31" s="1"/>
  <c r="CG134" i="31" s="1"/>
  <c r="BK134" i="31"/>
  <c r="F135" i="31"/>
  <c r="CB135" i="31" s="1"/>
  <c r="I135" i="31"/>
  <c r="L135" i="31"/>
  <c r="BK135" i="31"/>
  <c r="F136" i="31"/>
  <c r="CB136" i="31" s="1"/>
  <c r="I136" i="31"/>
  <c r="L136" i="31"/>
  <c r="BK136" i="31"/>
  <c r="F137" i="31"/>
  <c r="I137" i="31"/>
  <c r="L137" i="31"/>
  <c r="BK137" i="31"/>
  <c r="CE138" i="31"/>
  <c r="CF138" i="31" s="1"/>
  <c r="CG138" i="31" s="1"/>
  <c r="CE139" i="31"/>
  <c r="CF139" i="31" s="1"/>
  <c r="CG139" i="31" s="1"/>
  <c r="F140" i="31"/>
  <c r="CB140" i="31" s="1"/>
  <c r="I140" i="31"/>
  <c r="L140" i="31"/>
  <c r="BK140" i="31"/>
  <c r="F141" i="31"/>
  <c r="I141" i="31"/>
  <c r="L141" i="31"/>
  <c r="BK141" i="31"/>
  <c r="F142" i="31"/>
  <c r="I142" i="31"/>
  <c r="L142" i="31"/>
  <c r="BK142" i="31"/>
  <c r="F143" i="31"/>
  <c r="I143" i="31"/>
  <c r="L143" i="31"/>
  <c r="BK143" i="31"/>
  <c r="F144" i="31"/>
  <c r="CB144" i="31" s="1"/>
  <c r="I144" i="31"/>
  <c r="L144" i="31"/>
  <c r="BK144" i="31"/>
  <c r="F145" i="31"/>
  <c r="I145" i="31"/>
  <c r="L145" i="31"/>
  <c r="BK145" i="31"/>
  <c r="F146" i="31"/>
  <c r="CB146" i="31" s="1"/>
  <c r="I146" i="31"/>
  <c r="L146" i="31"/>
  <c r="BK146" i="31"/>
  <c r="F147" i="31"/>
  <c r="CB147" i="31" s="1"/>
  <c r="I147" i="31"/>
  <c r="L147" i="31"/>
  <c r="BK147" i="31"/>
  <c r="F148" i="31"/>
  <c r="I148" i="31"/>
  <c r="L148" i="31"/>
  <c r="CB148" i="31" s="1"/>
  <c r="BK148" i="31"/>
  <c r="I72" i="31"/>
  <c r="BK72" i="31"/>
  <c r="BL5" i="15"/>
  <c r="BL6" i="15"/>
  <c r="BL38" i="15"/>
  <c r="BL43" i="15"/>
  <c r="BL56" i="15"/>
  <c r="BL64" i="15"/>
  <c r="BL66" i="15"/>
  <c r="CN5" i="28"/>
  <c r="CN6" i="28"/>
  <c r="CN11" i="28"/>
  <c r="CN12" i="28"/>
  <c r="CN14" i="28"/>
  <c r="CN16" i="28"/>
  <c r="CN18" i="28"/>
  <c r="G6" i="28"/>
  <c r="G12" i="28"/>
  <c r="G15" i="28"/>
  <c r="G17" i="28"/>
  <c r="G19" i="28"/>
  <c r="F11" i="28"/>
  <c r="G11" i="28" s="1"/>
  <c r="F14" i="28"/>
  <c r="G14" i="28" s="1"/>
  <c r="F16" i="28"/>
  <c r="G16" i="28" s="1"/>
  <c r="F18" i="28"/>
  <c r="G18" i="28" s="1"/>
  <c r="E11" i="33"/>
  <c r="F11" i="33" s="1"/>
  <c r="J18" i="24"/>
  <c r="J33" i="24"/>
  <c r="C9" i="13" s="1"/>
  <c r="J14" i="24"/>
  <c r="E17" i="18"/>
  <c r="F62" i="15"/>
  <c r="BA62" i="15"/>
  <c r="F60" i="15"/>
  <c r="BA60" i="15"/>
  <c r="F47" i="15"/>
  <c r="F48" i="15"/>
  <c r="F49" i="15"/>
  <c r="F50" i="15"/>
  <c r="BA47" i="15"/>
  <c r="BA48" i="15"/>
  <c r="BA49" i="15"/>
  <c r="BA50" i="15"/>
  <c r="F42" i="15"/>
  <c r="BA42" i="15"/>
  <c r="T5" i="28"/>
  <c r="T6" i="28"/>
  <c r="T11" i="28"/>
  <c r="T12" i="28"/>
  <c r="T14" i="28"/>
  <c r="T15" i="28"/>
  <c r="T16" i="28"/>
  <c r="T17" i="28"/>
  <c r="T18" i="28"/>
  <c r="T19" i="28"/>
  <c r="H5" i="24"/>
  <c r="H6" i="24"/>
  <c r="H9" i="24"/>
  <c r="H10" i="24"/>
  <c r="H12" i="24"/>
  <c r="H13" i="24"/>
  <c r="H15" i="24"/>
  <c r="H16" i="24"/>
  <c r="H19" i="24"/>
  <c r="H20" i="24"/>
  <c r="H22" i="24"/>
  <c r="H23" i="24"/>
  <c r="H31" i="24"/>
  <c r="H32" i="24"/>
  <c r="H5" i="18"/>
  <c r="H6" i="18"/>
  <c r="H9" i="18"/>
  <c r="H10" i="18"/>
  <c r="H12" i="18"/>
  <c r="H13" i="18"/>
  <c r="H15" i="18"/>
  <c r="H16" i="18"/>
  <c r="H19" i="18"/>
  <c r="H20" i="18"/>
  <c r="H22" i="18"/>
  <c r="H23" i="18"/>
  <c r="H31" i="18"/>
  <c r="H32" i="18"/>
  <c r="F5" i="15"/>
  <c r="BA5" i="15"/>
  <c r="F128" i="31"/>
  <c r="CB128" i="31" s="1"/>
  <c r="I128" i="31"/>
  <c r="L128" i="31"/>
  <c r="BK128" i="31"/>
  <c r="L107" i="14"/>
  <c r="F139" i="31"/>
  <c r="I139" i="31"/>
  <c r="L139" i="31"/>
  <c r="BK139" i="31"/>
  <c r="F138" i="31"/>
  <c r="I138" i="31"/>
  <c r="L138" i="31"/>
  <c r="CB138" i="31" s="1"/>
  <c r="BK138" i="31"/>
  <c r="F118" i="31"/>
  <c r="CB118" i="31" s="1"/>
  <c r="I118" i="31"/>
  <c r="L118" i="31"/>
  <c r="BK118" i="31"/>
  <c r="I67" i="31"/>
  <c r="BK67" i="31"/>
  <c r="BK5" i="31"/>
  <c r="BK13" i="31"/>
  <c r="BK19" i="31"/>
  <c r="BK39" i="31"/>
  <c r="BK47" i="31"/>
  <c r="BK58" i="31"/>
  <c r="BK81" i="31"/>
  <c r="BK86" i="31"/>
  <c r="BK95" i="31"/>
  <c r="BK99" i="31"/>
  <c r="BK106" i="31"/>
  <c r="BK113" i="31"/>
  <c r="F106" i="31"/>
  <c r="I106" i="31"/>
  <c r="L106" i="31"/>
  <c r="F113" i="31"/>
  <c r="CB113" i="31" s="1"/>
  <c r="I113" i="31"/>
  <c r="L113" i="31"/>
  <c r="E67" i="15"/>
  <c r="F67" i="15"/>
  <c r="BA67" i="15"/>
  <c r="F6" i="15"/>
  <c r="F38" i="15"/>
  <c r="F39" i="15"/>
  <c r="F40" i="15"/>
  <c r="F41" i="15"/>
  <c r="F43" i="15"/>
  <c r="F44" i="15"/>
  <c r="F52" i="15"/>
  <c r="F53" i="15"/>
  <c r="F54" i="15"/>
  <c r="F55" i="15"/>
  <c r="F56" i="15"/>
  <c r="F57" i="15"/>
  <c r="F59" i="15"/>
  <c r="F61" i="15"/>
  <c r="F63" i="15"/>
  <c r="F64" i="15"/>
  <c r="F65" i="15"/>
  <c r="F66" i="15"/>
  <c r="F68" i="15"/>
  <c r="E16" i="33"/>
  <c r="F16" i="33" s="1"/>
  <c r="E15" i="33"/>
  <c r="F15" i="33" s="1"/>
  <c r="E13" i="33"/>
  <c r="F13" i="33"/>
  <c r="BA68" i="15"/>
  <c r="BA66" i="15"/>
  <c r="BA65" i="15"/>
  <c r="BA64" i="15"/>
  <c r="E12" i="33"/>
  <c r="F12" i="33"/>
  <c r="E17" i="33"/>
  <c r="F17" i="33" s="1"/>
  <c r="BC66" i="15"/>
  <c r="BP66" i="15"/>
  <c r="BC64" i="15"/>
  <c r="BP64" i="15"/>
  <c r="K85" i="31"/>
  <c r="L85" i="31" s="1"/>
  <c r="K84" i="31"/>
  <c r="L84" i="31" s="1"/>
  <c r="F81" i="31"/>
  <c r="I81" i="31"/>
  <c r="L81" i="31"/>
  <c r="F7" i="16"/>
  <c r="F8" i="16"/>
  <c r="I58" i="31"/>
  <c r="I39" i="31"/>
  <c r="I47" i="31"/>
  <c r="K101" i="31"/>
  <c r="L101" i="31" s="1"/>
  <c r="CE101" i="31" s="1"/>
  <c r="CF101" i="31" s="1"/>
  <c r="CG101" i="31" s="1"/>
  <c r="K88" i="31"/>
  <c r="L88" i="31" s="1"/>
  <c r="L86" i="31"/>
  <c r="L95" i="31"/>
  <c r="L99" i="31"/>
  <c r="CB99" i="31" s="1"/>
  <c r="I5" i="31"/>
  <c r="I13" i="31"/>
  <c r="I19" i="31"/>
  <c r="I86" i="31"/>
  <c r="I95" i="31"/>
  <c r="I99" i="31"/>
  <c r="F86" i="31"/>
  <c r="F95" i="31"/>
  <c r="F99" i="31"/>
  <c r="E7" i="16"/>
  <c r="E8" i="16"/>
  <c r="E9" i="16"/>
  <c r="E10" i="16"/>
  <c r="E11" i="16"/>
  <c r="E12" i="16"/>
  <c r="E5" i="24"/>
  <c r="I5" i="24"/>
  <c r="E6" i="24"/>
  <c r="E7" i="24"/>
  <c r="E8" i="24"/>
  <c r="E9" i="24"/>
  <c r="I9" i="24"/>
  <c r="E10" i="24"/>
  <c r="E11" i="24"/>
  <c r="E12" i="24"/>
  <c r="I12" i="24" s="1"/>
  <c r="E13" i="24"/>
  <c r="E14" i="24"/>
  <c r="E15" i="24"/>
  <c r="I15" i="24" s="1"/>
  <c r="E16" i="24"/>
  <c r="E17" i="24"/>
  <c r="E18" i="24"/>
  <c r="E19" i="24"/>
  <c r="I19" i="24"/>
  <c r="E20" i="24"/>
  <c r="E22" i="24"/>
  <c r="I22" i="24" s="1"/>
  <c r="E23" i="24"/>
  <c r="E24" i="24"/>
  <c r="E25" i="24"/>
  <c r="E26" i="24"/>
  <c r="E28" i="24"/>
  <c r="E29" i="24"/>
  <c r="E30" i="24"/>
  <c r="E31" i="24"/>
  <c r="I31" i="24" s="1"/>
  <c r="E32" i="24"/>
  <c r="E33" i="24"/>
  <c r="E34" i="24"/>
  <c r="E35" i="24"/>
  <c r="E36" i="24"/>
  <c r="E37" i="24"/>
  <c r="E5" i="18"/>
  <c r="I5" i="18" s="1"/>
  <c r="E6" i="18"/>
  <c r="E7" i="18"/>
  <c r="E8" i="18"/>
  <c r="E9" i="18"/>
  <c r="I9" i="18"/>
  <c r="E10" i="18"/>
  <c r="E12" i="18"/>
  <c r="I12" i="18"/>
  <c r="E13" i="18"/>
  <c r="E14" i="18"/>
  <c r="E15" i="18"/>
  <c r="I15" i="18" s="1"/>
  <c r="E16" i="18"/>
  <c r="E19" i="18"/>
  <c r="I19" i="18" s="1"/>
  <c r="E20" i="18"/>
  <c r="E22" i="18"/>
  <c r="I22" i="18" s="1"/>
  <c r="E23" i="18"/>
  <c r="E24" i="18"/>
  <c r="E25" i="18"/>
  <c r="E26" i="18"/>
  <c r="E27" i="18"/>
  <c r="E28" i="18"/>
  <c r="E29" i="18"/>
  <c r="E30" i="18"/>
  <c r="E31" i="18"/>
  <c r="I31" i="18" s="1"/>
  <c r="E32" i="18"/>
  <c r="E33" i="18"/>
  <c r="E34" i="18"/>
  <c r="E35" i="18"/>
  <c r="E36" i="18"/>
  <c r="E37" i="18"/>
  <c r="E10" i="25"/>
  <c r="E12" i="25"/>
  <c r="E14" i="25"/>
  <c r="E5" i="28"/>
  <c r="E6" i="28"/>
  <c r="E11" i="28"/>
  <c r="E12" i="28"/>
  <c r="E15" i="28"/>
  <c r="E17" i="28"/>
  <c r="E19" i="28"/>
  <c r="E6" i="15"/>
  <c r="E39" i="15"/>
  <c r="E44" i="15"/>
  <c r="E57" i="15"/>
  <c r="L113" i="14"/>
  <c r="L118" i="14"/>
  <c r="L83" i="14"/>
  <c r="L73" i="14"/>
  <c r="F5" i="24"/>
  <c r="F6" i="24"/>
  <c r="F9" i="24"/>
  <c r="F10" i="24"/>
  <c r="F12" i="24"/>
  <c r="F13" i="24"/>
  <c r="F15" i="24"/>
  <c r="F16" i="24"/>
  <c r="F19" i="24"/>
  <c r="F20" i="24"/>
  <c r="F22" i="24"/>
  <c r="F23" i="24"/>
  <c r="F31" i="24"/>
  <c r="F32" i="24"/>
  <c r="F5" i="18"/>
  <c r="F6" i="18"/>
  <c r="F9" i="18"/>
  <c r="F10" i="18"/>
  <c r="F12" i="18"/>
  <c r="F13" i="18"/>
  <c r="F15" i="18"/>
  <c r="F16" i="18"/>
  <c r="F19" i="18"/>
  <c r="F20" i="18"/>
  <c r="F22" i="18"/>
  <c r="F23" i="18"/>
  <c r="F31" i="18"/>
  <c r="F32" i="18"/>
  <c r="F5" i="25"/>
  <c r="F9" i="25"/>
  <c r="F10" i="25"/>
  <c r="F11" i="25"/>
  <c r="F12" i="25"/>
  <c r="F13" i="25"/>
  <c r="F14" i="25"/>
  <c r="H5" i="28"/>
  <c r="H6" i="28"/>
  <c r="H11" i="28"/>
  <c r="H12" i="28"/>
  <c r="H14" i="28"/>
  <c r="H15" i="28"/>
  <c r="H16" i="28"/>
  <c r="H17" i="28"/>
  <c r="H18" i="28"/>
  <c r="H19" i="28"/>
  <c r="BA6" i="15"/>
  <c r="BA38" i="15"/>
  <c r="BA39" i="15"/>
  <c r="BA40" i="15"/>
  <c r="BA41" i="15"/>
  <c r="BA43" i="15"/>
  <c r="BA44" i="15"/>
  <c r="BA52" i="15"/>
  <c r="BA53" i="15"/>
  <c r="BA54" i="15"/>
  <c r="BA55" i="15"/>
  <c r="BA56" i="15"/>
  <c r="BA57" i="15"/>
  <c r="BA59" i="15"/>
  <c r="BA61" i="15"/>
  <c r="BA63" i="15"/>
  <c r="BB38" i="15"/>
  <c r="BB43" i="15"/>
  <c r="BB56" i="15"/>
  <c r="BC43" i="15"/>
  <c r="BC56" i="15"/>
  <c r="BP43" i="15"/>
  <c r="BP56" i="15"/>
  <c r="L12" i="16"/>
  <c r="K7" i="16"/>
  <c r="K8" i="16"/>
  <c r="G7" i="16"/>
  <c r="H7" i="16" s="1"/>
  <c r="S5" i="28"/>
  <c r="S6" i="28"/>
  <c r="S11" i="28"/>
  <c r="S12" i="28"/>
  <c r="S14" i="28"/>
  <c r="S15" i="28"/>
  <c r="S16" i="28"/>
  <c r="S17" i="28"/>
  <c r="S18" i="28"/>
  <c r="S19" i="28"/>
  <c r="BZ5" i="28"/>
  <c r="BW5" i="28"/>
  <c r="BT5" i="28"/>
  <c r="BQ5" i="28"/>
  <c r="BN5" i="28"/>
  <c r="BK5" i="28"/>
  <c r="BH5" i="28"/>
  <c r="BE5" i="28"/>
  <c r="BB5" i="28"/>
  <c r="AY5" i="28"/>
  <c r="G15" i="25"/>
  <c r="L15" i="25" s="1"/>
  <c r="CF5" i="28"/>
  <c r="CF14" i="28"/>
  <c r="CF16" i="28"/>
  <c r="CF18" i="28"/>
  <c r="CE11" i="28"/>
  <c r="CE14" i="28"/>
  <c r="CE16" i="28"/>
  <c r="CE18" i="28"/>
  <c r="I7" i="16"/>
  <c r="J7" i="16" s="1"/>
  <c r="I8" i="16"/>
  <c r="J8" i="16" s="1"/>
  <c r="D7" i="16"/>
  <c r="H20" i="26"/>
  <c r="I20" i="26"/>
  <c r="J20" i="26"/>
  <c r="K20" i="26"/>
  <c r="M20" i="26"/>
  <c r="F20" i="26"/>
  <c r="K26" i="24"/>
  <c r="L26" i="24"/>
  <c r="M26" i="24"/>
  <c r="N26" i="24"/>
  <c r="N25" i="24"/>
  <c r="M25" i="24"/>
  <c r="L25" i="24"/>
  <c r="N24" i="24"/>
  <c r="M24" i="24"/>
  <c r="L24" i="24"/>
  <c r="K25" i="24"/>
  <c r="K24" i="24"/>
  <c r="B18" i="26"/>
  <c r="B16" i="26"/>
  <c r="B14" i="26"/>
  <c r="B12" i="26"/>
  <c r="B10" i="26"/>
  <c r="D7" i="26"/>
  <c r="D9" i="26"/>
  <c r="D10" i="26"/>
  <c r="D12" i="26"/>
  <c r="D14" i="26"/>
  <c r="D16" i="26"/>
  <c r="D18" i="26"/>
  <c r="D21" i="26"/>
  <c r="G8" i="26"/>
  <c r="H8" i="26" s="1"/>
  <c r="I8" i="26"/>
  <c r="J8" i="26" s="1"/>
  <c r="K8" i="26" s="1"/>
  <c r="L8" i="26" s="1"/>
  <c r="M8" i="26" s="1"/>
  <c r="D12" i="18"/>
  <c r="D11" i="25"/>
  <c r="D5" i="25"/>
  <c r="D13" i="25"/>
  <c r="D5" i="24"/>
  <c r="D9" i="24"/>
  <c r="D12" i="24"/>
  <c r="D15" i="24"/>
  <c r="D19" i="24"/>
  <c r="D31" i="24"/>
  <c r="D5" i="18"/>
  <c r="D9" i="18"/>
  <c r="D15" i="18"/>
  <c r="D19" i="18"/>
  <c r="D22" i="18"/>
  <c r="B2" i="24"/>
  <c r="K14" i="24"/>
  <c r="K17" i="24"/>
  <c r="L14" i="24"/>
  <c r="L17" i="24"/>
  <c r="M14" i="24"/>
  <c r="N14" i="24"/>
  <c r="B9" i="13"/>
  <c r="B8" i="13"/>
  <c r="D31" i="18"/>
  <c r="B2" i="18"/>
  <c r="L11" i="16"/>
  <c r="L10" i="16"/>
  <c r="L9" i="16"/>
  <c r="D9" i="25"/>
  <c r="N17" i="24"/>
  <c r="M17" i="24"/>
  <c r="M18" i="24"/>
  <c r="M33" i="24" s="1"/>
  <c r="M37" i="24" s="1"/>
  <c r="L18" i="24"/>
  <c r="L33" i="24" s="1"/>
  <c r="L37" i="24" s="1"/>
  <c r="K18" i="24"/>
  <c r="K33" i="24" s="1"/>
  <c r="K37" i="24" s="1"/>
  <c r="N18" i="24"/>
  <c r="N33" i="24" s="1"/>
  <c r="N37" i="24" s="1"/>
  <c r="BB66" i="15"/>
  <c r="BB64" i="15"/>
  <c r="BP5" i="15"/>
  <c r="BC5" i="15"/>
  <c r="H5" i="25"/>
  <c r="H13" i="25"/>
  <c r="H9" i="25"/>
  <c r="H74" i="29"/>
  <c r="K17" i="18"/>
  <c r="CB114" i="31"/>
  <c r="I74" i="29"/>
  <c r="CB106" i="31"/>
  <c r="CB97" i="31"/>
  <c r="CB129" i="31"/>
  <c r="CB133" i="31"/>
  <c r="CB145" i="31"/>
  <c r="CB108" i="31"/>
  <c r="CB82" i="31"/>
  <c r="CB95" i="31"/>
  <c r="CB139" i="31"/>
  <c r="H76" i="29"/>
  <c r="I76" i="29"/>
  <c r="H11" i="25"/>
  <c r="L11" i="25"/>
  <c r="CE130" i="31"/>
  <c r="CF130" i="31" s="1"/>
  <c r="CG130" i="31" s="1"/>
  <c r="CB86" i="31"/>
  <c r="BN41" i="15"/>
  <c r="CB110" i="31"/>
  <c r="CB137" i="31"/>
  <c r="CE7" i="31"/>
  <c r="CF7" i="31" s="1"/>
  <c r="CG7" i="31" s="1"/>
  <c r="CB132" i="31"/>
  <c r="CB107" i="31"/>
  <c r="CE43" i="31"/>
  <c r="CF43" i="31" s="1"/>
  <c r="CG43" i="31" s="1"/>
  <c r="CE10" i="31"/>
  <c r="CF10" i="31" s="1"/>
  <c r="CG10" i="31" s="1"/>
  <c r="CB93" i="31"/>
  <c r="CB142" i="31"/>
  <c r="CB111" i="31"/>
  <c r="CE129" i="31"/>
  <c r="CF129" i="31" s="1"/>
  <c r="CG129" i="31" s="1"/>
  <c r="CE48" i="31"/>
  <c r="CF48" i="31" s="1"/>
  <c r="CG48" i="31" s="1"/>
  <c r="CB104" i="31"/>
  <c r="CE46" i="31"/>
  <c r="CF46" i="31" s="1"/>
  <c r="CG46" i="31" s="1"/>
  <c r="CE115" i="31"/>
  <c r="CF115" i="31" s="1"/>
  <c r="CE76" i="31"/>
  <c r="CF76" i="31" s="1"/>
  <c r="CG76" i="31" s="1"/>
  <c r="CE69" i="31"/>
  <c r="CF69" i="31" s="1"/>
  <c r="CG69" i="31" s="1"/>
  <c r="CE102" i="31"/>
  <c r="CF102" i="31" s="1"/>
  <c r="CG102" i="31" s="1"/>
  <c r="CE84" i="31"/>
  <c r="CF84" i="31" s="1"/>
  <c r="CG84" i="31" s="1"/>
  <c r="CE41" i="31"/>
  <c r="CE51" i="31"/>
  <c r="CF51" i="31" s="1"/>
  <c r="CG51" i="31" s="1"/>
  <c r="CE108" i="31"/>
  <c r="CF108" i="31" s="1"/>
  <c r="CG108" i="31" s="1"/>
  <c r="CE70" i="31"/>
  <c r="CF70" i="31" s="1"/>
  <c r="CG70" i="31" s="1"/>
  <c r="CE64" i="31"/>
  <c r="CE42" i="31"/>
  <c r="CF42" i="31" s="1"/>
  <c r="CG42" i="31" s="1"/>
  <c r="CE59" i="31"/>
  <c r="CF59" i="31" s="1"/>
  <c r="CG59" i="31" s="1"/>
  <c r="CE135" i="31"/>
  <c r="CF135" i="31" s="1"/>
  <c r="CG135" i="31" s="1"/>
  <c r="CE91" i="31"/>
  <c r="CF91" i="31" s="1"/>
  <c r="CG91" i="31" s="1"/>
  <c r="CE61" i="31"/>
  <c r="CF61" i="31" s="1"/>
  <c r="CG61" i="31" s="1"/>
  <c r="CE56" i="31"/>
  <c r="CF56" i="31" s="1"/>
  <c r="CG56" i="31" s="1"/>
  <c r="J27" i="18"/>
  <c r="CF107" i="31"/>
  <c r="CG107" i="31" s="1"/>
  <c r="CF64" i="31"/>
  <c r="CG64" i="31" s="1"/>
  <c r="CF41" i="31"/>
  <c r="CG41" i="31" s="1"/>
  <c r="CG115" i="31"/>
  <c r="N17" i="18"/>
  <c r="M17" i="18"/>
  <c r="L17" i="18"/>
  <c r="J28" i="18" a="1"/>
  <c r="J28" i="18" s="1"/>
  <c r="J29" i="24" a="1"/>
  <c r="J29" i="24"/>
  <c r="J30" i="24" a="1"/>
  <c r="J30" i="24" s="1"/>
  <c r="J28" i="24" a="1"/>
  <c r="J28" i="24" s="1"/>
  <c r="J30" i="18" a="1"/>
  <c r="J30" i="18" s="1"/>
  <c r="J33" i="18"/>
  <c r="C8" i="13" s="1"/>
  <c r="C16" i="13"/>
  <c r="G15" i="13" s="1"/>
  <c r="E15" i="13" s="1"/>
  <c r="BB75" i="15"/>
  <c r="BC11" i="15"/>
  <c r="BP11" i="15"/>
  <c r="D32" i="15"/>
  <c r="D33" i="15" s="1"/>
  <c r="BB13" i="28"/>
  <c r="BZ13" i="28"/>
  <c r="BT13" i="28"/>
  <c r="D74" i="15"/>
  <c r="CF13" i="28"/>
  <c r="BQ13" i="28"/>
  <c r="D34" i="15"/>
  <c r="BW13" i="28"/>
  <c r="AY13" i="28"/>
  <c r="BK13" i="28"/>
  <c r="D63" i="15"/>
  <c r="D19" i="15"/>
  <c r="BE13" i="28"/>
  <c r="D50" i="15"/>
  <c r="BN13" i="28"/>
  <c r="BH13" i="28"/>
  <c r="CE136" i="31" l="1"/>
  <c r="CF136" i="31" s="1"/>
  <c r="CG136" i="31" s="1"/>
  <c r="CE85" i="31"/>
  <c r="CF85" i="31" s="1"/>
  <c r="CG85" i="31" s="1"/>
  <c r="CB120" i="31"/>
  <c r="CE98" i="31"/>
  <c r="CF98" i="31" s="1"/>
  <c r="CG98" i="31" s="1"/>
  <c r="CB91" i="31"/>
  <c r="CE52" i="31"/>
  <c r="CF52" i="31" s="1"/>
  <c r="CG52" i="31" s="1"/>
  <c r="CE11" i="31"/>
  <c r="CF11" i="31" s="1"/>
  <c r="CG11" i="31" s="1"/>
  <c r="CE148" i="31"/>
  <c r="CF148" i="31" s="1"/>
  <c r="CG148" i="31" s="1"/>
  <c r="CE122" i="31"/>
  <c r="CF122" i="31" s="1"/>
  <c r="CG122" i="31" s="1"/>
  <c r="J34" i="18"/>
  <c r="CE112" i="31"/>
  <c r="CF112" i="31" s="1"/>
  <c r="CG112" i="31" s="1"/>
  <c r="H15" i="25"/>
  <c r="CB122" i="31"/>
  <c r="H10" i="25"/>
  <c r="CB88" i="31"/>
  <c r="CE45" i="31"/>
  <c r="CF45" i="31" s="1"/>
  <c r="CG45" i="31" s="1"/>
  <c r="CE26" i="31"/>
  <c r="CF26" i="31" s="1"/>
  <c r="CG26" i="31" s="1"/>
  <c r="CE22" i="31"/>
  <c r="CF22" i="31" s="1"/>
  <c r="CG22" i="31" s="1"/>
  <c r="CB25" i="31"/>
  <c r="CE133" i="31"/>
  <c r="CF133" i="31" s="1"/>
  <c r="CG133" i="31" s="1"/>
  <c r="CB83" i="31"/>
  <c r="CE83" i="31"/>
  <c r="CF83" i="31" s="1"/>
  <c r="CG83" i="31" s="1"/>
  <c r="CE74" i="31"/>
  <c r="CF74" i="31" s="1"/>
  <c r="CG74" i="31" s="1"/>
  <c r="CE110" i="31"/>
  <c r="CF110" i="31" s="1"/>
  <c r="CG110" i="31" s="1"/>
  <c r="CE89" i="31"/>
  <c r="CF89" i="31" s="1"/>
  <c r="CG89" i="31" s="1"/>
  <c r="CE49" i="31"/>
  <c r="CF49" i="31" s="1"/>
  <c r="CG49" i="31" s="1"/>
  <c r="CE21" i="31"/>
  <c r="CF21" i="31" s="1"/>
  <c r="CG21" i="31" s="1"/>
  <c r="CB127" i="31"/>
  <c r="CB116" i="31"/>
  <c r="CE114" i="31"/>
  <c r="CF114" i="31" s="1"/>
  <c r="CG114" i="31" s="1"/>
  <c r="CE111" i="31"/>
  <c r="CF111" i="31" s="1"/>
  <c r="CG111" i="31" s="1"/>
  <c r="CB84" i="31"/>
  <c r="I69" i="14"/>
  <c r="J69" i="14" s="1"/>
  <c r="I64" i="14"/>
  <c r="J64" i="14" s="1"/>
  <c r="I17" i="14"/>
  <c r="J17" i="14" s="1"/>
  <c r="G17" i="14"/>
  <c r="H17" i="14" s="1"/>
  <c r="CE127" i="31"/>
  <c r="CF127" i="31" s="1"/>
  <c r="CG127" i="31" s="1"/>
  <c r="CE126" i="31"/>
  <c r="CF126" i="31" s="1"/>
  <c r="CG126" i="31" s="1"/>
  <c r="CE123" i="31"/>
  <c r="CF123" i="31" s="1"/>
  <c r="CG123" i="31" s="1"/>
  <c r="CE121" i="31"/>
  <c r="CF121" i="31" s="1"/>
  <c r="CG121" i="31" s="1"/>
  <c r="CB94" i="31"/>
  <c r="CE93" i="31"/>
  <c r="CF93" i="31" s="1"/>
  <c r="CG93" i="31" s="1"/>
  <c r="CB92" i="31"/>
  <c r="CE90" i="31"/>
  <c r="CF90" i="31" s="1"/>
  <c r="CG90" i="31" s="1"/>
  <c r="CB89" i="31"/>
  <c r="CE87" i="31"/>
  <c r="CF87" i="31" s="1"/>
  <c r="CG87" i="31" s="1"/>
  <c r="CE73" i="31"/>
  <c r="CF73" i="31" s="1"/>
  <c r="CG73" i="31" s="1"/>
  <c r="CE71" i="31"/>
  <c r="CF71" i="31" s="1"/>
  <c r="CG71" i="31" s="1"/>
  <c r="CE68" i="31"/>
  <c r="CF68" i="31" s="1"/>
  <c r="CG68" i="31" s="1"/>
  <c r="CE53" i="31"/>
  <c r="CF53" i="31" s="1"/>
  <c r="CG53" i="31" s="1"/>
  <c r="CE50" i="31"/>
  <c r="CF50" i="31" s="1"/>
  <c r="CG50" i="31" s="1"/>
  <c r="CB149" i="31"/>
  <c r="CB72" i="31"/>
  <c r="CB64" i="31"/>
  <c r="CB62" i="31"/>
  <c r="CB60" i="31"/>
  <c r="CB43" i="31"/>
  <c r="CB37" i="31"/>
  <c r="CB27" i="31"/>
  <c r="CB10" i="31"/>
  <c r="CE8" i="31"/>
  <c r="CF8" i="31" s="1"/>
  <c r="CG8" i="31" s="1"/>
  <c r="CB5" i="31"/>
  <c r="CC5" i="31" s="1"/>
  <c r="CD5" i="31" s="1"/>
  <c r="CE12" i="31"/>
  <c r="CF12" i="31" s="1"/>
  <c r="CG12" i="31" s="1"/>
  <c r="CE14" i="31"/>
  <c r="CF14" i="31" s="1"/>
  <c r="CG14" i="31" s="1"/>
  <c r="CE15" i="31"/>
  <c r="CF15" i="31" s="1"/>
  <c r="CG15" i="31" s="1"/>
  <c r="CE18" i="31"/>
  <c r="CF18" i="31" s="1"/>
  <c r="CG18" i="31" s="1"/>
  <c r="CE20" i="31"/>
  <c r="CF20" i="31" s="1"/>
  <c r="CG20" i="31" s="1"/>
  <c r="CE25" i="31"/>
  <c r="CF25" i="31" s="1"/>
  <c r="CG25" i="31" s="1"/>
  <c r="CE32" i="31"/>
  <c r="CF32" i="31" s="1"/>
  <c r="CG32" i="31" s="1"/>
  <c r="CE35" i="31"/>
  <c r="CF35" i="31" s="1"/>
  <c r="CG35" i="31" s="1"/>
  <c r="CE38" i="31"/>
  <c r="CF38" i="31" s="1"/>
  <c r="CG38" i="31" s="1"/>
  <c r="CE65" i="31"/>
  <c r="CF65" i="31" s="1"/>
  <c r="CG65" i="31" s="1"/>
  <c r="CE80" i="31"/>
  <c r="CF80" i="31" s="1"/>
  <c r="CG80" i="31" s="1"/>
  <c r="CE88" i="31"/>
  <c r="CF88" i="31" s="1"/>
  <c r="CG88" i="31" s="1"/>
  <c r="CE105" i="31"/>
  <c r="CF105" i="31" s="1"/>
  <c r="CG105" i="31" s="1"/>
  <c r="CE109" i="31"/>
  <c r="CF109" i="31" s="1"/>
  <c r="CG109" i="31" s="1"/>
  <c r="CE137" i="31"/>
  <c r="CF137" i="31" s="1"/>
  <c r="CG137" i="31" s="1"/>
  <c r="CE140" i="31"/>
  <c r="CF140" i="31" s="1"/>
  <c r="CG140" i="31" s="1"/>
  <c r="CE146" i="31"/>
  <c r="CF146" i="31" s="1"/>
  <c r="CG146" i="31" s="1"/>
  <c r="CE79" i="31"/>
  <c r="CF79" i="31" s="1"/>
  <c r="CG79" i="31" s="1"/>
  <c r="CB66" i="31"/>
  <c r="CB56" i="31"/>
  <c r="CB45" i="31"/>
  <c r="CB29" i="31"/>
  <c r="CB21" i="31"/>
  <c r="CB12" i="31"/>
  <c r="CB151" i="31"/>
  <c r="CB70" i="31"/>
  <c r="CB68" i="31"/>
  <c r="CB58" i="31"/>
  <c r="CB47" i="31"/>
  <c r="CB23" i="31"/>
  <c r="CB6" i="31"/>
  <c r="BR10" i="15"/>
  <c r="CE100" i="31"/>
  <c r="CF100" i="31" s="1"/>
  <c r="CG100" i="31" s="1"/>
  <c r="CE150" i="31"/>
  <c r="CF150" i="31" s="1"/>
  <c r="CG150" i="31" s="1"/>
  <c r="CE6" i="31"/>
  <c r="CF6" i="31" s="1"/>
  <c r="CG6" i="31" s="1"/>
  <c r="CE24" i="31"/>
  <c r="CF24" i="31" s="1"/>
  <c r="CG24" i="31" s="1"/>
  <c r="CE27" i="31"/>
  <c r="CF27" i="31" s="1"/>
  <c r="CG27" i="31" s="1"/>
  <c r="CE55" i="31"/>
  <c r="CF55" i="31" s="1"/>
  <c r="CG55" i="31" s="1"/>
  <c r="CB77" i="31"/>
  <c r="CE29" i="31"/>
  <c r="CF29" i="31" s="1"/>
  <c r="CG29" i="31" s="1"/>
  <c r="D8" i="10"/>
  <c r="AY48" i="15"/>
  <c r="AZ48" i="15" s="1"/>
  <c r="AO58" i="15"/>
  <c r="AO74" i="15"/>
  <c r="AO48" i="15"/>
  <c r="AY72" i="15"/>
  <c r="AZ72" i="15" s="1"/>
  <c r="CE17" i="31"/>
  <c r="CF17" i="31" s="1"/>
  <c r="CG17" i="31" s="1"/>
  <c r="CE117" i="31"/>
  <c r="CF117" i="31" s="1"/>
  <c r="CG117" i="31" s="1"/>
  <c r="CE94" i="31"/>
  <c r="CF94" i="31" s="1"/>
  <c r="CG94" i="31" s="1"/>
  <c r="CE33" i="31"/>
  <c r="CF33" i="31" s="1"/>
  <c r="CG33" i="31" s="1"/>
  <c r="CB126" i="31"/>
  <c r="CE124" i="31"/>
  <c r="CF124" i="31" s="1"/>
  <c r="CG124" i="31" s="1"/>
  <c r="CB123" i="31"/>
  <c r="CE120" i="31"/>
  <c r="CF120" i="31" s="1"/>
  <c r="CG120" i="31" s="1"/>
  <c r="CE96" i="31"/>
  <c r="CF96" i="31" s="1"/>
  <c r="CG96" i="31" s="1"/>
  <c r="CB96" i="31"/>
  <c r="CB39" i="31"/>
  <c r="C29" i="13"/>
  <c r="CE92" i="31"/>
  <c r="CF92" i="31" s="1"/>
  <c r="CG92" i="31" s="1"/>
  <c r="CB90" i="31"/>
  <c r="CB101" i="31"/>
  <c r="CB143" i="31"/>
  <c r="CE143" i="31"/>
  <c r="CF143" i="31" s="1"/>
  <c r="CG143" i="31" s="1"/>
  <c r="CE104" i="31"/>
  <c r="CF104" i="31" s="1"/>
  <c r="CG104" i="31" s="1"/>
  <c r="CB87" i="31"/>
  <c r="CE82" i="31"/>
  <c r="CF82" i="31" s="1"/>
  <c r="CG82" i="31" s="1"/>
  <c r="CE36" i="31"/>
  <c r="CF36" i="31" s="1"/>
  <c r="CG36" i="31" s="1"/>
  <c r="CB125" i="31"/>
  <c r="CE125" i="31"/>
  <c r="CF125" i="31" s="1"/>
  <c r="CG125" i="31" s="1"/>
  <c r="CE116" i="31"/>
  <c r="CF116" i="31" s="1"/>
  <c r="CG116" i="31" s="1"/>
  <c r="CE28" i="31"/>
  <c r="CF28" i="31" s="1"/>
  <c r="CG28" i="31" s="1"/>
  <c r="CB8" i="31"/>
  <c r="CE9" i="31"/>
  <c r="CF9" i="31" s="1"/>
  <c r="CG9" i="31" s="1"/>
  <c r="J34" i="24"/>
  <c r="CB85" i="31"/>
  <c r="C28" i="13"/>
  <c r="C30" i="13" s="1"/>
  <c r="CE62" i="31"/>
  <c r="CF62" i="31" s="1"/>
  <c r="CG62" i="31" s="1"/>
  <c r="CE60" i="31"/>
  <c r="CF60" i="31" s="1"/>
  <c r="CG60" i="31" s="1"/>
  <c r="CE119" i="31"/>
  <c r="CF119" i="31" s="1"/>
  <c r="CG119" i="31" s="1"/>
  <c r="CE147" i="31"/>
  <c r="CF147" i="31" s="1"/>
  <c r="CG147" i="31" s="1"/>
  <c r="CE145" i="31"/>
  <c r="CF145" i="31" s="1"/>
  <c r="CG145" i="31" s="1"/>
  <c r="CE144" i="31"/>
  <c r="CF144" i="31" s="1"/>
  <c r="CG144" i="31" s="1"/>
  <c r="CE142" i="31"/>
  <c r="CF142" i="31" s="1"/>
  <c r="CG142" i="31" s="1"/>
  <c r="CB141" i="31"/>
  <c r="CE141" i="31"/>
  <c r="CF141" i="31" s="1"/>
  <c r="CG141" i="31" s="1"/>
  <c r="L14" i="25"/>
  <c r="H14" i="25"/>
  <c r="CE40" i="31"/>
  <c r="CF40" i="31" s="1"/>
  <c r="CG40" i="31" s="1"/>
  <c r="CE23" i="31"/>
  <c r="CF23" i="31" s="1"/>
  <c r="CG23" i="31" s="1"/>
  <c r="L6" i="25"/>
  <c r="H6" i="25"/>
  <c r="CB52" i="31"/>
  <c r="CE34" i="31"/>
  <c r="CF34" i="31" s="1"/>
  <c r="CG34" i="31" s="1"/>
  <c r="CB81" i="31"/>
  <c r="CB134" i="31"/>
  <c r="L12" i="25"/>
  <c r="H12" i="25"/>
  <c r="CE31" i="31"/>
  <c r="CF31" i="31" s="1"/>
  <c r="CG31" i="31" s="1"/>
  <c r="G87" i="14"/>
  <c r="H87" i="14" s="1"/>
  <c r="I87" i="14"/>
  <c r="J87" i="14" s="1"/>
  <c r="CB69" i="31"/>
  <c r="CB61" i="31"/>
  <c r="CB49" i="31"/>
  <c r="CB32" i="31"/>
  <c r="CE37" i="31"/>
  <c r="CF37" i="31" s="1"/>
  <c r="CG37" i="31" s="1"/>
  <c r="CB152" i="31"/>
  <c r="CE152" i="31"/>
  <c r="CF152" i="31" s="1"/>
  <c r="CG152" i="31" s="1"/>
  <c r="CB15" i="31"/>
  <c r="CE103" i="31"/>
  <c r="CF103" i="31" s="1"/>
  <c r="CG103" i="31" s="1"/>
  <c r="CB103" i="31"/>
  <c r="CE151" i="31"/>
  <c r="CF151" i="31" s="1"/>
  <c r="CG151" i="31" s="1"/>
  <c r="BD18" i="15" a="1"/>
  <c r="BD18" i="15" s="1"/>
  <c r="BG18" i="15" s="1"/>
  <c r="BH18" i="15" s="1"/>
  <c r="BI18" i="15" s="1"/>
  <c r="AO69" i="15"/>
  <c r="AO50" i="15"/>
  <c r="AY50" i="15"/>
  <c r="AZ50" i="15" s="1"/>
  <c r="AO60" i="15"/>
  <c r="AY60" i="15"/>
  <c r="AZ60" i="15" s="1"/>
  <c r="AO42" i="15"/>
  <c r="AY74" i="15"/>
  <c r="AZ74" i="15" s="1"/>
  <c r="AO72" i="15"/>
  <c r="O7" i="25"/>
  <c r="G7" i="25" s="1"/>
  <c r="H7" i="25" s="1"/>
  <c r="AY71" i="15"/>
  <c r="AZ71" i="15" s="1"/>
  <c r="AY54" i="15"/>
  <c r="AZ54" i="15" s="1"/>
  <c r="AO59" i="15"/>
  <c r="AO47" i="15"/>
  <c r="AO71" i="15"/>
  <c r="AO73" i="15"/>
  <c r="AY46" i="15"/>
  <c r="AZ46" i="15" s="1"/>
  <c r="AY78" i="15"/>
  <c r="AZ78" i="15" s="1"/>
  <c r="AO15" i="15"/>
  <c r="AY69" i="15"/>
  <c r="AZ69" i="15" s="1"/>
  <c r="H75" i="29"/>
  <c r="BD54" i="15" a="1"/>
  <c r="BD54" i="15" s="1"/>
  <c r="BG54" i="15" s="1"/>
  <c r="BH54" i="15" s="1"/>
  <c r="BI54" i="15" s="1"/>
  <c r="BD59" i="15" a="1"/>
  <c r="BD59" i="15" s="1"/>
  <c r="BG59" i="15" s="1"/>
  <c r="BH59" i="15" s="1"/>
  <c r="BI59" i="15" s="1"/>
  <c r="G75" i="29"/>
  <c r="BD65" i="15" s="1" a="1"/>
  <c r="BD65" i="15" s="1"/>
  <c r="BG65" i="15" s="1"/>
  <c r="BH65" i="15" s="1"/>
  <c r="BI65" i="15" s="1"/>
  <c r="BD49" i="15" a="1"/>
  <c r="BD49" i="15" s="1"/>
  <c r="BG49" i="15" s="1"/>
  <c r="BH49" i="15" s="1"/>
  <c r="BI49" i="15" s="1"/>
  <c r="D9" i="13"/>
  <c r="J35" i="24"/>
  <c r="E9" i="13" s="1"/>
  <c r="E16" i="13" s="1"/>
  <c r="D8" i="13"/>
  <c r="J35" i="18"/>
  <c r="E8" i="13" s="1"/>
  <c r="O8" i="25"/>
  <c r="G8" i="25" s="1"/>
  <c r="L8" i="25" s="1"/>
  <c r="AO51" i="15"/>
  <c r="AO61" i="15"/>
  <c r="BR61" i="15"/>
  <c r="AO45" i="15"/>
  <c r="BR45" i="15"/>
  <c r="BR70" i="15"/>
  <c r="AO52" i="15"/>
  <c r="AY52" i="15"/>
  <c r="AZ52" i="15" s="1"/>
  <c r="BR9" i="15"/>
  <c r="AY62" i="15"/>
  <c r="AZ62" i="15" s="1"/>
  <c r="BH53" i="15"/>
  <c r="BI53" i="15" s="1"/>
  <c r="BH51" i="15"/>
  <c r="BI51" i="15" s="1"/>
  <c r="AO55" i="15"/>
  <c r="AY70" i="15"/>
  <c r="AZ70" i="15" s="1"/>
  <c r="AO62" i="15"/>
  <c r="AO54" i="15"/>
  <c r="AY58" i="15"/>
  <c r="AZ58" i="15" s="1"/>
  <c r="BR49" i="15"/>
  <c r="AY9" i="15"/>
  <c r="AZ9" i="15" s="1"/>
  <c r="AY32" i="15"/>
  <c r="AZ32" i="15" s="1"/>
  <c r="AO41" i="15"/>
  <c r="AY49" i="15"/>
  <c r="AZ49" i="15" s="1"/>
  <c r="AO40" i="15"/>
  <c r="BR46" i="15"/>
  <c r="BR73" i="15"/>
  <c r="BH55" i="15"/>
  <c r="BI55" i="15" s="1"/>
  <c r="AO63" i="15"/>
  <c r="AO53" i="15"/>
  <c r="AY53" i="15"/>
  <c r="AZ53" i="15" s="1"/>
  <c r="AY40" i="15"/>
  <c r="AZ40" i="15" s="1"/>
  <c r="AY34" i="15"/>
  <c r="AZ34" i="15" s="1"/>
  <c r="BR42" i="15"/>
  <c r="AY41" i="15"/>
  <c r="AZ41" i="15" s="1"/>
  <c r="BH48" i="15"/>
  <c r="BI48" i="15" s="1"/>
  <c r="BH46" i="15"/>
  <c r="BI46" i="15" s="1"/>
  <c r="BR59" i="15"/>
  <c r="BH52" i="15"/>
  <c r="BI52" i="15" s="1"/>
  <c r="BH50" i="15"/>
  <c r="BI50" i="15" s="1"/>
  <c r="BH73" i="15"/>
  <c r="BI73" i="15" s="1"/>
  <c r="BH71" i="15"/>
  <c r="BI71" i="15" s="1"/>
  <c r="BN40" i="15"/>
  <c r="BR63" i="15"/>
  <c r="AY16" i="15"/>
  <c r="AZ16" i="15" s="1"/>
  <c r="AO35" i="15"/>
  <c r="BN42" i="15"/>
  <c r="H15" i="13"/>
  <c r="J15" i="13" s="1"/>
  <c r="BR47" i="15"/>
  <c r="BR51" i="15"/>
  <c r="BR55" i="15"/>
  <c r="BH47" i="15"/>
  <c r="BI47" i="15" s="1"/>
  <c r="BH45" i="15"/>
  <c r="BI45" i="15" s="1"/>
  <c r="BH74" i="15"/>
  <c r="BI74" i="15" s="1"/>
  <c r="BH72" i="15"/>
  <c r="BI72" i="15" s="1"/>
  <c r="BH70" i="15"/>
  <c r="BI70" i="15" s="1"/>
  <c r="BH17" i="15"/>
  <c r="BI17" i="15" s="1"/>
  <c r="BH16" i="15"/>
  <c r="BI16" i="15" s="1"/>
  <c r="BH15" i="15"/>
  <c r="BI15" i="15" s="1"/>
  <c r="D7" i="10"/>
  <c r="H77" i="29"/>
  <c r="I77" i="29"/>
  <c r="BD63" i="15" a="1"/>
  <c r="BD63" i="15" s="1"/>
  <c r="BG63" i="15" s="1"/>
  <c r="BH63" i="15" s="1"/>
  <c r="BI63" i="15" s="1"/>
  <c r="BD61" i="15" a="1"/>
  <c r="BD61" i="15" s="1"/>
  <c r="BG61" i="15" s="1"/>
  <c r="BH61" i="15" s="1"/>
  <c r="BI61" i="15" s="1"/>
  <c r="BL63" i="15"/>
  <c r="AY17" i="15"/>
  <c r="AZ17" i="15" s="1"/>
  <c r="BR34" i="15"/>
  <c r="BR32" i="15"/>
  <c r="BR15" i="15"/>
  <c r="AO16" i="15"/>
  <c r="AO18" i="15"/>
  <c r="BH78" i="15"/>
  <c r="BI78" i="15" s="1"/>
  <c r="AO33" i="15"/>
  <c r="BH42" i="15"/>
  <c r="BI42" i="15" s="1"/>
  <c r="BH40" i="15"/>
  <c r="BI40" i="15" s="1"/>
  <c r="AY18" i="15"/>
  <c r="AZ18" i="15" s="1"/>
  <c r="AO17" i="15"/>
  <c r="BR35" i="15"/>
  <c r="BH9" i="15"/>
  <c r="BI9" i="15" s="1"/>
  <c r="AO78" i="15"/>
  <c r="BL59" i="15"/>
  <c r="BH62" i="15"/>
  <c r="BI62" i="15" s="1"/>
  <c r="BH60" i="15"/>
  <c r="BI60" i="15" s="1"/>
  <c r="AY37" i="15"/>
  <c r="AZ37" i="15" s="1"/>
  <c r="AO37" i="15"/>
  <c r="BH37" i="15"/>
  <c r="BI37" i="15" s="1"/>
  <c r="BH41" i="15"/>
  <c r="BI41" i="15" s="1"/>
  <c r="BH58" i="15"/>
  <c r="BI58" i="15" s="1"/>
  <c r="AY33" i="15"/>
  <c r="AZ33" i="15" s="1"/>
  <c r="BH10" i="15"/>
  <c r="BI10" i="15" s="1"/>
  <c r="D13" i="10"/>
  <c r="CC6" i="31"/>
  <c r="CD6" i="31" s="1"/>
  <c r="I80" i="29"/>
  <c r="BH34" i="15"/>
  <c r="BI34" i="15" s="1"/>
  <c r="G13" i="13"/>
  <c r="H13" i="13" s="1"/>
  <c r="C22" i="13"/>
  <c r="AO65" i="15"/>
  <c r="I14" i="13"/>
  <c r="BH33" i="15"/>
  <c r="BI33" i="15" s="1"/>
  <c r="K14" i="13"/>
  <c r="D11" i="10"/>
  <c r="BH32" i="15"/>
  <c r="BI32" i="15" s="1"/>
  <c r="G14" i="13"/>
  <c r="H14" i="13" s="1"/>
  <c r="BH35" i="15"/>
  <c r="BI35" i="15" s="1"/>
  <c r="G81" i="29"/>
  <c r="G80" i="29"/>
  <c r="BD68" i="15" a="1"/>
  <c r="BD68" i="15" s="1"/>
  <c r="I81" i="29"/>
  <c r="AL68" i="15"/>
  <c r="AI69" i="15"/>
  <c r="AY65" i="15"/>
  <c r="AZ65" i="15" s="1"/>
  <c r="BR65" i="15" s="1"/>
  <c r="D20" i="15"/>
  <c r="D17" i="10" l="1"/>
  <c r="L7" i="25"/>
  <c r="H8" i="25"/>
  <c r="D12" i="10"/>
  <c r="J36" i="24"/>
  <c r="F9" i="13" s="1"/>
  <c r="H9" i="13" s="1"/>
  <c r="D16" i="13"/>
  <c r="CC7" i="31"/>
  <c r="CD7" i="31" s="1"/>
  <c r="G16" i="13"/>
  <c r="J14" i="13"/>
  <c r="M14" i="13" s="1"/>
  <c r="AM68" i="15"/>
  <c r="BG68" i="15"/>
  <c r="BH68" i="15" s="1"/>
  <c r="BI68" i="15" s="1"/>
  <c r="BG69" i="15"/>
  <c r="BH69" i="15" s="1"/>
  <c r="BI69" i="15" s="1"/>
  <c r="D21" i="15"/>
  <c r="J36" i="18" l="1"/>
  <c r="CC8" i="31"/>
  <c r="CD8" i="31" s="1"/>
  <c r="J9" i="13"/>
  <c r="M9" i="13" s="1"/>
  <c r="J37" i="24"/>
  <c r="AY68" i="15"/>
  <c r="AZ68" i="15" s="1"/>
  <c r="BR68" i="15" s="1"/>
  <c r="L15" i="13"/>
  <c r="L16" i="13" s="1"/>
  <c r="AO68" i="15"/>
  <c r="F8" i="13" l="1"/>
  <c r="J37" i="18"/>
  <c r="CC9" i="31"/>
  <c r="CD9" i="31" s="1"/>
  <c r="AZ28" i="10"/>
  <c r="U19" i="10"/>
  <c r="D16" i="18"/>
  <c r="BH12" i="28"/>
  <c r="AP10" i="10"/>
  <c r="W10" i="10"/>
  <c r="Q28" i="10"/>
  <c r="BS10" i="28"/>
  <c r="F17" i="28"/>
  <c r="AY12" i="28"/>
  <c r="BB67" i="15"/>
  <c r="W19" i="10"/>
  <c r="BB17" i="28"/>
  <c r="I12" i="25"/>
  <c r="BV10" i="28"/>
  <c r="BB65" i="15"/>
  <c r="V10" i="10"/>
  <c r="BA15" i="28"/>
  <c r="BB44" i="15"/>
  <c r="BJ74" i="15"/>
  <c r="X10" i="10"/>
  <c r="AE14" i="10"/>
  <c r="BC63" i="15"/>
  <c r="AW19" i="10"/>
  <c r="AV19" i="10"/>
  <c r="G121" i="14"/>
  <c r="BL19" i="28"/>
  <c r="BD10" i="28"/>
  <c r="D19" i="32"/>
  <c r="D71" i="14"/>
  <c r="CO17" i="28"/>
  <c r="BP15" i="28"/>
  <c r="AH28" i="10"/>
  <c r="BS78" i="15"/>
  <c r="D32" i="24"/>
  <c r="CE15" i="28"/>
  <c r="CL19" i="28"/>
  <c r="I58" i="14"/>
  <c r="D16" i="24"/>
  <c r="BJ65" i="15"/>
  <c r="AP37" i="15"/>
  <c r="D6" i="25"/>
  <c r="F12" i="28"/>
  <c r="BJ37" i="15"/>
  <c r="BQ17" i="28"/>
  <c r="I93" i="14"/>
  <c r="BG17" i="28"/>
  <c r="BN10" i="28"/>
  <c r="D6" i="14"/>
  <c r="AH10" i="10"/>
  <c r="T14" i="10"/>
  <c r="AF28" i="10"/>
  <c r="AE28" i="10"/>
  <c r="CE12" i="28"/>
  <c r="D117" i="14"/>
  <c r="BV17" i="28"/>
  <c r="X19" i="10"/>
  <c r="BM42" i="15"/>
  <c r="BP63" i="15"/>
  <c r="AY19" i="10"/>
  <c r="BP55" i="15"/>
  <c r="I100" i="14"/>
  <c r="BM17" i="28"/>
  <c r="BM74" i="15"/>
  <c r="D12" i="25"/>
  <c r="D112" i="14"/>
  <c r="BR19" i="28"/>
  <c r="D10" i="32"/>
  <c r="AK19" i="10"/>
  <c r="BJ78" i="15"/>
  <c r="U28" i="10"/>
  <c r="BG19" i="28"/>
  <c r="F15" i="28"/>
  <c r="BT19" i="28"/>
  <c r="D8" i="26"/>
  <c r="BJ64" i="15"/>
  <c r="CO16" i="28"/>
  <c r="D15" i="32"/>
  <c r="D16" i="32" s="1"/>
  <c r="P28" i="10"/>
  <c r="Y14" i="10"/>
  <c r="M12" i="25"/>
  <c r="M11" i="25" s="1"/>
  <c r="BN17" i="28"/>
  <c r="BQ12" i="28"/>
  <c r="BJ12" i="28"/>
  <c r="D22" i="26"/>
  <c r="AX19" i="10"/>
  <c r="G79" i="14"/>
  <c r="BM10" i="28"/>
  <c r="BZ19" i="28"/>
  <c r="I8" i="25"/>
  <c r="AD19" i="10"/>
  <c r="CB19" i="28"/>
  <c r="AG19" i="10"/>
  <c r="Y19" i="10"/>
  <c r="AC14" i="10"/>
  <c r="D13" i="26"/>
  <c r="AP63" i="15"/>
  <c r="BE12" i="28"/>
  <c r="AM28" i="10"/>
  <c r="AQ19" i="10"/>
  <c r="CF19" i="28"/>
  <c r="E15" i="26"/>
  <c r="I11" i="25"/>
  <c r="CD10" i="28"/>
  <c r="D17" i="26"/>
  <c r="I86" i="14"/>
  <c r="I115" i="14"/>
  <c r="BJ19" i="28"/>
  <c r="BJ18" i="28" s="1"/>
  <c r="AP14" i="10"/>
  <c r="BM55" i="15"/>
  <c r="BM78" i="15"/>
  <c r="AX14" i="10"/>
  <c r="AY10" i="10"/>
  <c r="AC28" i="10"/>
  <c r="BA28" i="10"/>
  <c r="BA19" i="28"/>
  <c r="BA18" i="28" s="1"/>
  <c r="BP37" i="15"/>
  <c r="D23" i="18"/>
  <c r="BK12" i="28"/>
  <c r="BO19" i="28"/>
  <c r="AP74" i="15"/>
  <c r="BK17" i="28"/>
  <c r="D10" i="24"/>
  <c r="BC78" i="15"/>
  <c r="BA14" i="10"/>
  <c r="E14" i="26"/>
  <c r="AZ14" i="10"/>
  <c r="M8" i="25"/>
  <c r="BV12" i="28"/>
  <c r="BP78" i="15"/>
  <c r="BY15" i="28"/>
  <c r="D13" i="18"/>
  <c r="BM65" i="15"/>
  <c r="AT28" i="10"/>
  <c r="X14" i="10"/>
  <c r="BW17" i="28"/>
  <c r="D51" i="15"/>
  <c r="D52" i="15" s="1"/>
  <c r="D14" i="25"/>
  <c r="AM14" i="10"/>
  <c r="AA19" i="10"/>
  <c r="BG10" i="28"/>
  <c r="BW10" i="28"/>
  <c r="D23" i="14"/>
  <c r="D6" i="32"/>
  <c r="D7" i="32" s="1"/>
  <c r="AK14" i="10"/>
  <c r="BS65" i="15"/>
  <c r="CO19" i="28"/>
  <c r="G86" i="14"/>
  <c r="BP14" i="28"/>
  <c r="D24" i="14"/>
  <c r="BS77" i="15"/>
  <c r="AU28" i="10"/>
  <c r="BV15" i="28"/>
  <c r="D10" i="25"/>
  <c r="AY10" i="28"/>
  <c r="AL19" i="10"/>
  <c r="BH17" i="28"/>
  <c r="BC19" i="28"/>
  <c r="I79" i="14"/>
  <c r="BW19" i="28"/>
  <c r="BF19" i="28"/>
  <c r="I16" i="14"/>
  <c r="BJ15" i="28"/>
  <c r="BJ14" i="28" s="1"/>
  <c r="AR10" i="10"/>
  <c r="AO14" i="10"/>
  <c r="AC10" i="10"/>
  <c r="BA19" i="10"/>
  <c r="CO10" i="28"/>
  <c r="AF19" i="10"/>
  <c r="CF10" i="28"/>
  <c r="AG14" i="10"/>
  <c r="BT15" i="28"/>
  <c r="Z19" i="10"/>
  <c r="D60" i="14"/>
  <c r="BD17" i="28"/>
  <c r="CO12" i="28"/>
  <c r="CO11" i="28" s="1"/>
  <c r="AF10" i="10"/>
  <c r="E11" i="26"/>
  <c r="BM37" i="15"/>
  <c r="AL28" i="10"/>
  <c r="BJ63" i="15"/>
  <c r="BJ62" i="15" s="1"/>
  <c r="AT10" i="10"/>
  <c r="CD12" i="28"/>
  <c r="G58" i="14"/>
  <c r="CE6" i="28"/>
  <c r="CE7" i="28" s="1"/>
  <c r="BC37" i="15"/>
  <c r="BC36" i="15" s="1"/>
  <c r="BM19" i="28"/>
  <c r="BM18" i="28" s="1"/>
  <c r="AO28" i="10"/>
  <c r="AH19" i="10"/>
  <c r="D17" i="18"/>
  <c r="AN14" i="10"/>
  <c r="T28" i="10"/>
  <c r="E8" i="26"/>
  <c r="BS63" i="15"/>
  <c r="AZ19" i="28"/>
  <c r="BT10" i="28"/>
  <c r="O28" i="10"/>
  <c r="BA10" i="28"/>
  <c r="M10" i="25"/>
  <c r="I104" i="14"/>
  <c r="BC74" i="15"/>
  <c r="CF17" i="28"/>
  <c r="BE10" i="28"/>
  <c r="I121" i="14"/>
  <c r="AI14" i="10"/>
  <c r="E13" i="26"/>
  <c r="D13" i="24"/>
  <c r="I68" i="14"/>
  <c r="BK15" i="28"/>
  <c r="BB12" i="28"/>
  <c r="AX10" i="10"/>
  <c r="U14" i="10"/>
  <c r="BB57" i="15"/>
  <c r="CD15" i="28"/>
  <c r="CD14" i="28" s="1"/>
  <c r="AA28" i="10"/>
  <c r="AI19" i="10"/>
  <c r="D17" i="32"/>
  <c r="AO19" i="10"/>
  <c r="BE19" i="28"/>
  <c r="BS19" i="28"/>
  <c r="D106" i="14"/>
  <c r="D107" i="14" s="1"/>
  <c r="BZ17" i="28"/>
  <c r="AT19" i="10"/>
  <c r="BJ17" i="28"/>
  <c r="BJ16" i="28" s="1"/>
  <c r="R14" i="10"/>
  <c r="M7" i="25"/>
  <c r="I10" i="25"/>
  <c r="AW10" i="10"/>
  <c r="BS55" i="15"/>
  <c r="BJ55" i="15"/>
  <c r="BJ54" i="15" s="1"/>
  <c r="BB19" i="28"/>
  <c r="BM63" i="15"/>
  <c r="AJ10" i="10"/>
  <c r="BP12" i="28"/>
  <c r="BP17" i="28"/>
  <c r="AU19" i="10"/>
  <c r="BU19" i="28"/>
  <c r="BH19" i="28"/>
  <c r="AZ10" i="10"/>
  <c r="BD12" i="28"/>
  <c r="BS37" i="15"/>
  <c r="AP28" i="10"/>
  <c r="D102" i="14"/>
  <c r="D103" i="14" s="1"/>
  <c r="BB13" i="15"/>
  <c r="Z28" i="10"/>
  <c r="BC65" i="15"/>
  <c r="BK19" i="28"/>
  <c r="BL18" i="28" s="1"/>
  <c r="D35" i="32"/>
  <c r="AQ10" i="10"/>
  <c r="AV14" i="10"/>
  <c r="AE19" i="10"/>
  <c r="AV10" i="10"/>
  <c r="E7" i="26"/>
  <c r="CB17" i="28"/>
  <c r="Z14" i="10"/>
  <c r="D23" i="24"/>
  <c r="D10" i="18"/>
  <c r="D22" i="15"/>
  <c r="D23" i="15" s="1"/>
  <c r="AM10" i="10"/>
  <c r="BD19" i="28"/>
  <c r="BD18" i="28" s="1"/>
  <c r="AR28" i="10"/>
  <c r="AP65" i="15"/>
  <c r="AP64" i="15" s="1"/>
  <c r="BN19" i="28"/>
  <c r="BN15" i="28"/>
  <c r="D8" i="16"/>
  <c r="D9" i="16" s="1"/>
  <c r="BZ10" i="28"/>
  <c r="CF15" i="28"/>
  <c r="AD10" i="10"/>
  <c r="AS19" i="10"/>
  <c r="BA17" i="28"/>
  <c r="AN28" i="10"/>
  <c r="AG28" i="10"/>
  <c r="BW12" i="28"/>
  <c r="AN10" i="10"/>
  <c r="CL17" i="28"/>
  <c r="AL14" i="10"/>
  <c r="BS15" i="28"/>
  <c r="E20" i="26"/>
  <c r="BH15" i="28"/>
  <c r="AL10" i="10"/>
  <c r="D15" i="26"/>
  <c r="BB6" i="15"/>
  <c r="BB7" i="15" s="1"/>
  <c r="D14" i="18"/>
  <c r="BB10" i="28"/>
  <c r="E10" i="26"/>
  <c r="CE19" i="28"/>
  <c r="BS12" i="28"/>
  <c r="BG15" i="28"/>
  <c r="AY14" i="10"/>
  <c r="AO10" i="10"/>
  <c r="R28" i="10"/>
  <c r="AQ28" i="10"/>
  <c r="BS54" i="15"/>
  <c r="D18" i="14"/>
  <c r="G63" i="14"/>
  <c r="BZ15" i="28"/>
  <c r="BH10" i="28"/>
  <c r="BH9" i="28" s="1"/>
  <c r="D81" i="14"/>
  <c r="D82" i="14" s="1"/>
  <c r="AD14" i="10"/>
  <c r="E22" i="26"/>
  <c r="AH14" i="10"/>
  <c r="D61" i="14"/>
  <c r="BV11" i="28"/>
  <c r="CE13" i="28"/>
  <c r="BS14" i="28"/>
  <c r="BT9" i="28"/>
  <c r="AJ14" i="10"/>
  <c r="D20" i="24"/>
  <c r="D21" i="24" s="1"/>
  <c r="E17" i="26"/>
  <c r="BK10" i="28"/>
  <c r="AI10" i="10"/>
  <c r="AJ28" i="10"/>
  <c r="G16" i="14"/>
  <c r="AB14" i="10"/>
  <c r="T19" i="10"/>
  <c r="P14" i="10"/>
  <c r="Y28" i="10"/>
  <c r="D6" i="18"/>
  <c r="D7" i="18" s="1"/>
  <c r="D23" i="32"/>
  <c r="AC19" i="10"/>
  <c r="BB25" i="15"/>
  <c r="BB15" i="28"/>
  <c r="S28" i="10"/>
  <c r="BA12" i="28"/>
  <c r="AP62" i="15"/>
  <c r="AA10" i="10"/>
  <c r="D19" i="26"/>
  <c r="AG10" i="10"/>
  <c r="BG12" i="28"/>
  <c r="BG11" i="28" s="1"/>
  <c r="D65" i="14"/>
  <c r="AK10" i="10"/>
  <c r="BA9" i="28"/>
  <c r="D17" i="24"/>
  <c r="D24" i="18"/>
  <c r="BY14" i="28"/>
  <c r="D7" i="14"/>
  <c r="BM9" i="28"/>
  <c r="D8" i="14"/>
  <c r="BZ9" i="28"/>
  <c r="D33" i="24"/>
  <c r="BJ73" i="15"/>
  <c r="I9" i="25"/>
  <c r="BM23" i="15"/>
  <c r="AP23" i="15"/>
  <c r="D104" i="14"/>
  <c r="G103" i="14" s="1"/>
  <c r="I7" i="14"/>
  <c r="AR19" i="10"/>
  <c r="AY17" i="28"/>
  <c r="D11" i="26"/>
  <c r="CB15" i="28"/>
  <c r="V19" i="10"/>
  <c r="G68" i="14"/>
  <c r="AW28" i="10"/>
  <c r="E16" i="26"/>
  <c r="G21" i="14"/>
  <c r="BC62" i="15"/>
  <c r="BM54" i="15"/>
  <c r="D18" i="18"/>
  <c r="BP42" i="15"/>
  <c r="AB28" i="10"/>
  <c r="CL15" i="28"/>
  <c r="CL14" i="28" s="1"/>
  <c r="W14" i="10"/>
  <c r="BP65" i="15"/>
  <c r="AY15" i="28"/>
  <c r="AZ19" i="10"/>
  <c r="BY10" i="28"/>
  <c r="V14" i="10"/>
  <c r="AU14" i="10"/>
  <c r="G110" i="14"/>
  <c r="BV9" i="28"/>
  <c r="BV8" i="28" s="1"/>
  <c r="BV7" i="28" s="1"/>
  <c r="S14" i="10"/>
  <c r="BC18" i="28"/>
  <c r="I7" i="25"/>
  <c r="I6" i="25" s="1"/>
  <c r="BP11" i="28"/>
  <c r="BM73" i="15"/>
  <c r="D9" i="14"/>
  <c r="I8" i="14" s="1"/>
  <c r="D11" i="32"/>
  <c r="D12" i="32" s="1"/>
  <c r="BY12" i="28"/>
  <c r="AS10" i="10"/>
  <c r="AT14" i="10"/>
  <c r="Q14" i="10"/>
  <c r="AP78" i="15"/>
  <c r="E19" i="26"/>
  <c r="BI19" i="28"/>
  <c r="BQ10" i="28"/>
  <c r="BM12" i="28"/>
  <c r="D88" i="14"/>
  <c r="D89" i="14" s="1"/>
  <c r="CA19" i="28"/>
  <c r="AE10" i="10"/>
  <c r="BE15" i="28"/>
  <c r="Z10" i="10"/>
  <c r="CB10" i="28"/>
  <c r="G104" i="14"/>
  <c r="G115" i="14"/>
  <c r="BJ10" i="28"/>
  <c r="E18" i="26"/>
  <c r="CO15" i="28"/>
  <c r="CO14" i="28" s="1"/>
  <c r="F6" i="28"/>
  <c r="F7" i="28" s="1"/>
  <c r="BD15" i="28"/>
  <c r="BY17" i="28"/>
  <c r="BY16" i="28" s="1"/>
  <c r="BS74" i="15"/>
  <c r="BT17" i="28"/>
  <c r="AW14" i="10"/>
  <c r="M6" i="25"/>
  <c r="M5" i="25" s="1"/>
  <c r="BA16" i="28"/>
  <c r="CB18" i="28"/>
  <c r="G8" i="14"/>
  <c r="D34" i="24"/>
  <c r="X28" i="10"/>
  <c r="BQ19" i="28"/>
  <c r="AJ19" i="10"/>
  <c r="AS14" i="10"/>
  <c r="J5" i="25"/>
  <c r="CD19" i="28"/>
  <c r="CD18" i="28" s="1"/>
  <c r="D36" i="32"/>
  <c r="D37" i="32" s="1"/>
  <c r="D38" i="32" s="1"/>
  <c r="I103" i="14"/>
  <c r="AB10" i="10"/>
  <c r="AA14" i="10"/>
  <c r="S19" i="10"/>
  <c r="BT12" i="28"/>
  <c r="M15" i="25"/>
  <c r="BX19" i="28"/>
  <c r="BX18" i="28" s="1"/>
  <c r="AY28" i="10"/>
  <c r="CF12" i="28"/>
  <c r="BG16" i="28"/>
  <c r="D11" i="18"/>
  <c r="CM5" i="28"/>
  <c r="CM6" i="28" s="1"/>
  <c r="CM7" i="28" s="1"/>
  <c r="AP42" i="15"/>
  <c r="AP41" i="15" s="1"/>
  <c r="AK28" i="10"/>
  <c r="F19" i="28"/>
  <c r="AP55" i="15"/>
  <c r="AP54" i="15" s="1"/>
  <c r="BA10" i="10"/>
  <c r="S10" i="10"/>
  <c r="BC42" i="15"/>
  <c r="AY19" i="28"/>
  <c r="BQ9" i="28"/>
  <c r="BQ8" i="28" s="1"/>
  <c r="BQ7" i="28" s="1"/>
  <c r="T10" i="10"/>
  <c r="BW15" i="28"/>
  <c r="AD28" i="10"/>
  <c r="BQ15" i="28"/>
  <c r="BV19" i="28"/>
  <c r="BB39" i="15"/>
  <c r="BB40" i="15" s="1"/>
  <c r="E12" i="26"/>
  <c r="BB76" i="15"/>
  <c r="BE17" i="28"/>
  <c r="BS42" i="15"/>
  <c r="BB77" i="15"/>
  <c r="BB78" i="15" s="1"/>
  <c r="I63" i="14"/>
  <c r="Y10" i="10"/>
  <c r="AI28" i="10"/>
  <c r="D7" i="25"/>
  <c r="BP10" i="28"/>
  <c r="BP9" i="28" s="1"/>
  <c r="BF18" i="28"/>
  <c r="BY11" i="28"/>
  <c r="BN9" i="28"/>
  <c r="BM36" i="15"/>
  <c r="BM35" i="15" s="1"/>
  <c r="BS11" i="28"/>
  <c r="BM62" i="15"/>
  <c r="BR18" i="28"/>
  <c r="BM16" i="28"/>
  <c r="BC41" i="15"/>
  <c r="F13" i="28"/>
  <c r="BK9" i="28"/>
  <c r="BP41" i="15"/>
  <c r="BD11" i="28"/>
  <c r="F8" i="28"/>
  <c r="D8" i="25"/>
  <c r="AB19" i="10"/>
  <c r="E21" i="26"/>
  <c r="G93" i="14"/>
  <c r="BM15" i="28"/>
  <c r="BM14" i="28" s="1"/>
  <c r="BD16" i="28"/>
  <c r="BO18" i="28"/>
  <c r="BI18" i="28"/>
  <c r="D24" i="24"/>
  <c r="BJ9" i="28"/>
  <c r="G7" i="14"/>
  <c r="CL18" i="28"/>
  <c r="D18" i="24"/>
  <c r="AZ18" i="28"/>
  <c r="AY9" i="28"/>
  <c r="BA11" i="28"/>
  <c r="CD11" i="28"/>
  <c r="V28" i="10"/>
  <c r="I110" i="14"/>
  <c r="AQ14" i="10"/>
  <c r="AF14" i="10"/>
  <c r="BN12" i="28"/>
  <c r="BS17" i="28"/>
  <c r="BS16" i="28" s="1"/>
  <c r="BY19" i="28"/>
  <c r="BY18" i="28" s="1"/>
  <c r="CD17" i="28"/>
  <c r="CD16" i="28" s="1"/>
  <c r="BK5" i="15"/>
  <c r="BP19" i="28"/>
  <c r="BP18" i="28" s="1"/>
  <c r="D20" i="18"/>
  <c r="U10" i="10"/>
  <c r="I21" i="14"/>
  <c r="D32" i="18"/>
  <c r="D33" i="18" s="1"/>
  <c r="D35" i="15"/>
  <c r="D36" i="15" s="1"/>
  <c r="AN19" i="10"/>
  <c r="AP19" i="10"/>
  <c r="BJ42" i="15"/>
  <c r="AV28" i="10"/>
  <c r="AU10" i="10"/>
  <c r="O14" i="10"/>
  <c r="W28" i="10"/>
  <c r="BP74" i="15"/>
  <c r="BP73" i="15" s="1"/>
  <c r="D95" i="14"/>
  <c r="D96" i="14" s="1"/>
  <c r="D97" i="14" s="1"/>
  <c r="CE17" i="28"/>
  <c r="AR14" i="10"/>
  <c r="D118" i="14"/>
  <c r="BP16" i="28"/>
  <c r="BA14" i="28"/>
  <c r="BS18" i="28"/>
  <c r="BM77" i="15"/>
  <c r="BW9" i="28"/>
  <c r="D10" i="16"/>
  <c r="D11" i="16" s="1"/>
  <c r="D62" i="14"/>
  <c r="BJ41" i="15"/>
  <c r="BS53" i="15"/>
  <c r="M14" i="25"/>
  <c r="BC77" i="15"/>
  <c r="BB14" i="15"/>
  <c r="BS9" i="28"/>
  <c r="AZ17" i="28"/>
  <c r="E9" i="26"/>
  <c r="AX28" i="10"/>
  <c r="I15" i="25"/>
  <c r="I14" i="25" s="1"/>
  <c r="I13" i="25" s="1"/>
  <c r="D21" i="18"/>
  <c r="BZ12" i="28"/>
  <c r="D6" i="24"/>
  <c r="D7" i="24" s="1"/>
  <c r="AM19" i="10"/>
  <c r="CD9" i="28"/>
  <c r="BM64" i="15"/>
  <c r="BB45" i="15"/>
  <c r="BB68" i="15"/>
  <c r="BM41" i="15"/>
  <c r="BC55" i="15"/>
  <c r="BC54" i="15" s="1"/>
  <c r="G100" i="14"/>
  <c r="AS28" i="10"/>
  <c r="CB12" i="28"/>
  <c r="CB11" i="28" s="1"/>
  <c r="BV14" i="28"/>
  <c r="D66" i="14"/>
  <c r="AP77" i="15"/>
  <c r="BM11" i="28"/>
  <c r="D10" i="14"/>
  <c r="G96" i="14"/>
  <c r="D98" i="14"/>
  <c r="D99" i="14" s="1"/>
  <c r="I96" i="14"/>
  <c r="I61" i="14"/>
  <c r="D63" i="14"/>
  <c r="G61" i="14"/>
  <c r="D11" i="14"/>
  <c r="G9" i="14"/>
  <c r="I9" i="14"/>
  <c r="I62" i="14"/>
  <c r="G62" i="14"/>
  <c r="D12" i="14"/>
  <c r="G10" i="14"/>
  <c r="I10" i="14"/>
  <c r="D13" i="14"/>
  <c r="I11" i="14"/>
  <c r="G11" i="14"/>
  <c r="D14" i="14"/>
  <c r="I12" i="14"/>
  <c r="G12" i="14"/>
  <c r="D15" i="14"/>
  <c r="I13" i="14"/>
  <c r="G13" i="14"/>
  <c r="I14" i="14"/>
  <c r="G14" i="14"/>
  <c r="D16" i="14"/>
  <c r="G15" i="14"/>
  <c r="I15" i="14"/>
  <c r="F37" i="32" l="1"/>
  <c r="G37" i="32"/>
  <c r="H37" i="32" s="1"/>
  <c r="F11" i="32"/>
  <c r="G11" i="32"/>
  <c r="H11" i="32" s="1"/>
  <c r="F8" i="25"/>
  <c r="F104" i="14"/>
  <c r="F7" i="32"/>
  <c r="G7" i="32"/>
  <c r="H7" i="32" s="1"/>
  <c r="G33" i="24"/>
  <c r="H33" i="24" s="1"/>
  <c r="F33" i="24"/>
  <c r="F11" i="18"/>
  <c r="G11" i="18"/>
  <c r="H11" i="18" s="1"/>
  <c r="G36" i="32"/>
  <c r="H36" i="32" s="1"/>
  <c r="F36" i="32"/>
  <c r="F96" i="14"/>
  <c r="F61" i="14"/>
  <c r="G10" i="32"/>
  <c r="H10" i="32" s="1"/>
  <c r="F10" i="32"/>
  <c r="H21" i="14"/>
  <c r="H86" i="14"/>
  <c r="F7" i="25"/>
  <c r="F9" i="16"/>
  <c r="G9" i="16"/>
  <c r="K9" i="16" s="1"/>
  <c r="H63" i="14"/>
  <c r="F103" i="14"/>
  <c r="F6" i="32"/>
  <c r="G6" i="32"/>
  <c r="H6" i="32" s="1"/>
  <c r="J100" i="14"/>
  <c r="G17" i="32"/>
  <c r="H17" i="32" s="1"/>
  <c r="F17" i="32"/>
  <c r="J63" i="14"/>
  <c r="G6" i="24"/>
  <c r="J68" i="14"/>
  <c r="F14" i="18"/>
  <c r="G14" i="18"/>
  <c r="H14" i="18" s="1"/>
  <c r="G13" i="24"/>
  <c r="G13" i="18"/>
  <c r="H110" i="14"/>
  <c r="J121" i="14"/>
  <c r="H68" i="14"/>
  <c r="J93" i="14"/>
  <c r="J104" i="14"/>
  <c r="H115" i="14"/>
  <c r="F16" i="32"/>
  <c r="G16" i="32"/>
  <c r="H16" i="32" s="1"/>
  <c r="G10" i="24"/>
  <c r="H104" i="14"/>
  <c r="G7" i="18"/>
  <c r="H7" i="18" s="1"/>
  <c r="F7" i="18"/>
  <c r="CC19" i="28"/>
  <c r="G23" i="18"/>
  <c r="G16" i="24"/>
  <c r="G32" i="18"/>
  <c r="J58" i="14"/>
  <c r="F23" i="32"/>
  <c r="G23" i="32"/>
  <c r="H23" i="32" s="1"/>
  <c r="G8" i="16"/>
  <c r="H8" i="16" s="1"/>
  <c r="G17" i="18"/>
  <c r="H17" i="18" s="1"/>
  <c r="F17" i="18"/>
  <c r="J21" i="14"/>
  <c r="G32" i="24"/>
  <c r="G6" i="18"/>
  <c r="H100" i="14"/>
  <c r="H58" i="14"/>
  <c r="F21" i="18"/>
  <c r="G21" i="18"/>
  <c r="H21" i="18" s="1"/>
  <c r="G20" i="18"/>
  <c r="F19" i="32"/>
  <c r="G19" i="32"/>
  <c r="H19" i="32" s="1"/>
  <c r="G10" i="18"/>
  <c r="J115" i="14"/>
  <c r="G23" i="24"/>
  <c r="H93" i="14"/>
  <c r="J86" i="14"/>
  <c r="H121" i="14"/>
  <c r="L29" i="24" a="1"/>
  <c r="L29" i="24" s="1"/>
  <c r="L35" i="24" s="1"/>
  <c r="L29" i="18" a="1"/>
  <c r="L29" i="18" s="1"/>
  <c r="M29" i="24" a="1"/>
  <c r="M29" i="24" s="1"/>
  <c r="M35" i="24" s="1"/>
  <c r="K29" i="24" a="1"/>
  <c r="K29" i="24" s="1"/>
  <c r="K35" i="24" s="1"/>
  <c r="N29" i="18" a="1"/>
  <c r="N29" i="18" s="1"/>
  <c r="K30" i="18" a="1"/>
  <c r="K30" i="18" s="1"/>
  <c r="N29" i="24" a="1"/>
  <c r="N29" i="24" s="1"/>
  <c r="N35" i="24" s="1"/>
  <c r="L30" i="18" a="1"/>
  <c r="L30" i="18" s="1"/>
  <c r="N30" i="24" a="1"/>
  <c r="N30" i="24" s="1"/>
  <c r="N36" i="24" s="1"/>
  <c r="L30" i="24" a="1"/>
  <c r="L30" i="24" s="1"/>
  <c r="L36" i="24" s="1"/>
  <c r="M29" i="18" a="1"/>
  <c r="M29" i="18" s="1"/>
  <c r="M30" i="18" a="1"/>
  <c r="M30" i="18" s="1"/>
  <c r="M30" i="24" a="1"/>
  <c r="M30" i="24" s="1"/>
  <c r="M36" i="24" s="1"/>
  <c r="N30" i="18" a="1"/>
  <c r="N30" i="18" s="1"/>
  <c r="K30" i="24" a="1"/>
  <c r="K30" i="24" s="1"/>
  <c r="K36" i="24" s="1"/>
  <c r="K29" i="18" a="1"/>
  <c r="K29" i="18" s="1"/>
  <c r="G35" i="32"/>
  <c r="H35" i="32" s="1"/>
  <c r="F35" i="32"/>
  <c r="H16" i="14"/>
  <c r="J16" i="14"/>
  <c r="H79" i="14"/>
  <c r="J79" i="14"/>
  <c r="G20" i="24"/>
  <c r="J110" i="14"/>
  <c r="G16" i="18"/>
  <c r="G15" i="32"/>
  <c r="H15" i="32" s="1"/>
  <c r="F15" i="32"/>
  <c r="F18" i="24"/>
  <c r="G18" i="24"/>
  <c r="H18" i="24" s="1"/>
  <c r="H61" i="14"/>
  <c r="F63" i="14"/>
  <c r="F24" i="24"/>
  <c r="G24" i="24"/>
  <c r="H24" i="24" s="1"/>
  <c r="F66" i="14"/>
  <c r="G7" i="24"/>
  <c r="H7" i="24" s="1"/>
  <c r="F7" i="24"/>
  <c r="G17" i="24"/>
  <c r="H17" i="24" s="1"/>
  <c r="F17" i="24"/>
  <c r="F18" i="18"/>
  <c r="G18" i="18"/>
  <c r="H18" i="18" s="1"/>
  <c r="G21" i="24"/>
  <c r="H21" i="24" s="1"/>
  <c r="F21" i="24"/>
  <c r="F97" i="14"/>
  <c r="F62" i="14"/>
  <c r="F33" i="18"/>
  <c r="G33" i="18"/>
  <c r="H33" i="18" s="1"/>
  <c r="F24" i="18"/>
  <c r="G24" i="18"/>
  <c r="H24" i="18" s="1"/>
  <c r="F34" i="24"/>
  <c r="G34" i="24"/>
  <c r="H34" i="24" s="1"/>
  <c r="G10" i="16"/>
  <c r="K10" i="16" s="1"/>
  <c r="F10" i="16"/>
  <c r="F12" i="32"/>
  <c r="G12" i="32"/>
  <c r="H12" i="32" s="1"/>
  <c r="H15" i="14"/>
  <c r="J15" i="14"/>
  <c r="H14" i="14"/>
  <c r="J14" i="14"/>
  <c r="F16" i="14"/>
  <c r="H13" i="14"/>
  <c r="J13" i="14"/>
  <c r="F15" i="14"/>
  <c r="H12" i="14"/>
  <c r="F14" i="14"/>
  <c r="J12" i="14"/>
  <c r="J11" i="14"/>
  <c r="F13" i="14"/>
  <c r="H11" i="14"/>
  <c r="H10" i="14"/>
  <c r="J10" i="14"/>
  <c r="F12" i="14"/>
  <c r="F11" i="14"/>
  <c r="J9" i="14"/>
  <c r="J8" i="14"/>
  <c r="H8" i="14"/>
  <c r="F10" i="14"/>
  <c r="H7" i="14"/>
  <c r="F9" i="14"/>
  <c r="F8" i="14"/>
  <c r="G8" i="28"/>
  <c r="CJ8" i="28" s="1"/>
  <c r="CK8" i="28" s="1"/>
  <c r="CQ7" i="28"/>
  <c r="CP7" i="28"/>
  <c r="F7" i="14"/>
  <c r="G13" i="28"/>
  <c r="CJ13" i="28" s="1"/>
  <c r="CK13" i="28" s="1"/>
  <c r="F24" i="14"/>
  <c r="F107" i="14"/>
  <c r="G7" i="28"/>
  <c r="CJ7" i="28" s="1"/>
  <c r="CK7" i="28" s="1"/>
  <c r="G38" i="32"/>
  <c r="H38" i="32" s="1"/>
  <c r="F38" i="32"/>
  <c r="F89" i="14"/>
  <c r="F82" i="14"/>
  <c r="CQ6" i="28"/>
  <c r="BQ36" i="15"/>
  <c r="F118" i="14"/>
  <c r="H9" i="14"/>
  <c r="H62" i="14"/>
  <c r="J7" i="14"/>
  <c r="H8" i="13"/>
  <c r="F16" i="13"/>
  <c r="J96" i="14"/>
  <c r="J62" i="14"/>
  <c r="J61" i="14"/>
  <c r="F99" i="14"/>
  <c r="G11" i="16"/>
  <c r="H11" i="16" s="1"/>
  <c r="F11" i="16"/>
  <c r="H103" i="14"/>
  <c r="F98" i="14"/>
  <c r="N5" i="25"/>
  <c r="J103" i="14"/>
  <c r="H96" i="14"/>
  <c r="CC10" i="31"/>
  <c r="CD10" i="31" s="1"/>
  <c r="BS52" i="15"/>
  <c r="CB9" i="28"/>
  <c r="BE9" i="28"/>
  <c r="BP77" i="15"/>
  <c r="BP76" i="15" s="1"/>
  <c r="BM61" i="15"/>
  <c r="CF9" i="28"/>
  <c r="BM34" i="15"/>
  <c r="I98" i="14"/>
  <c r="AP61" i="15"/>
  <c r="BI17" i="28"/>
  <c r="BB26" i="15"/>
  <c r="AP22" i="15"/>
  <c r="G98" i="14"/>
  <c r="BV6" i="28"/>
  <c r="BT8" i="28"/>
  <c r="D8" i="32"/>
  <c r="BV16" i="28"/>
  <c r="BM40" i="15"/>
  <c r="D19" i="14"/>
  <c r="BS62" i="15"/>
  <c r="I7" i="32"/>
  <c r="D11" i="24"/>
  <c r="BC76" i="15"/>
  <c r="BA8" i="28"/>
  <c r="D25" i="24"/>
  <c r="BS23" i="15"/>
  <c r="BS51" i="15"/>
  <c r="D28" i="10"/>
  <c r="F9" i="28"/>
  <c r="D90" i="14"/>
  <c r="BC73" i="15"/>
  <c r="BC72" i="15" s="1"/>
  <c r="BP62" i="15"/>
  <c r="BS64" i="15"/>
  <c r="BJ11" i="28"/>
  <c r="BM33" i="15"/>
  <c r="BB46" i="15"/>
  <c r="D100" i="14"/>
  <c r="AP73" i="15"/>
  <c r="CE8" i="28"/>
  <c r="BJ53" i="15"/>
  <c r="I17" i="18"/>
  <c r="D12" i="16"/>
  <c r="BK8" i="28"/>
  <c r="I11" i="18"/>
  <c r="D8" i="18"/>
  <c r="CL13" i="28"/>
  <c r="F19" i="10"/>
  <c r="BM72" i="15"/>
  <c r="BP54" i="15"/>
  <c r="D24" i="32"/>
  <c r="I23" i="32" s="1"/>
  <c r="BP36" i="15"/>
  <c r="BR17" i="28"/>
  <c r="BY9" i="28"/>
  <c r="BP40" i="15"/>
  <c r="I12" i="32"/>
  <c r="D25" i="32"/>
  <c r="CM8" i="28"/>
  <c r="D20" i="26"/>
  <c r="M9" i="25"/>
  <c r="BP8" i="28"/>
  <c r="BO17" i="28"/>
  <c r="BJ23" i="15"/>
  <c r="BC40" i="15"/>
  <c r="BF17" i="28"/>
  <c r="AY8" i="28"/>
  <c r="J6" i="25"/>
  <c r="BG14" i="28"/>
  <c r="D25" i="14"/>
  <c r="I11" i="32"/>
  <c r="BB9" i="28"/>
  <c r="BL17" i="28"/>
  <c r="BQ6" i="28"/>
  <c r="D26" i="14"/>
  <c r="CO9" i="28"/>
  <c r="BW8" i="28"/>
  <c r="D53" i="15"/>
  <c r="I17" i="32"/>
  <c r="CA18" i="28"/>
  <c r="BJ40" i="15"/>
  <c r="I24" i="24"/>
  <c r="BJ77" i="15"/>
  <c r="D37" i="15"/>
  <c r="D108" i="14"/>
  <c r="AP40" i="15"/>
  <c r="AP76" i="15"/>
  <c r="I14" i="18"/>
  <c r="I15" i="32"/>
  <c r="I18" i="18"/>
  <c r="BP61" i="15"/>
  <c r="CB16" i="28"/>
  <c r="F10" i="28"/>
  <c r="BB15" i="15"/>
  <c r="D26" i="32"/>
  <c r="I33" i="24"/>
  <c r="D15" i="25"/>
  <c r="BS8" i="28"/>
  <c r="I99" i="14"/>
  <c r="I5" i="25"/>
  <c r="D83" i="14"/>
  <c r="I16" i="32"/>
  <c r="BB41" i="15"/>
  <c r="BX17" i="28"/>
  <c r="BJ61" i="15"/>
  <c r="G99" i="14"/>
  <c r="I6" i="32"/>
  <c r="D20" i="32"/>
  <c r="I19" i="32" s="1"/>
  <c r="BS73" i="15"/>
  <c r="BC61" i="15"/>
  <c r="BV18" i="28"/>
  <c r="J7" i="25"/>
  <c r="D72" i="14"/>
  <c r="BN8" i="28"/>
  <c r="BC10" i="15"/>
  <c r="D35" i="24"/>
  <c r="CL16" i="28"/>
  <c r="CO18" i="28"/>
  <c r="CB14" i="28"/>
  <c r="BS76" i="15"/>
  <c r="BJ72" i="15"/>
  <c r="BU18" i="28"/>
  <c r="BU17" i="28" s="1"/>
  <c r="D25" i="18"/>
  <c r="BP72" i="15"/>
  <c r="G97" i="14"/>
  <c r="BJ8" i="28"/>
  <c r="I10" i="32"/>
  <c r="I17" i="24"/>
  <c r="BM76" i="15"/>
  <c r="BM53" i="15"/>
  <c r="D34" i="18"/>
  <c r="G24" i="14"/>
  <c r="D39" i="32"/>
  <c r="M13" i="25"/>
  <c r="BM10" i="15"/>
  <c r="D40" i="32"/>
  <c r="I21" i="18"/>
  <c r="I82" i="14"/>
  <c r="BD14" i="28"/>
  <c r="BB58" i="15"/>
  <c r="BB59" i="15" s="1"/>
  <c r="BB60" i="15" s="1"/>
  <c r="BB61" i="15" s="1"/>
  <c r="BG9" i="28"/>
  <c r="BG8" i="28" s="1"/>
  <c r="BG7" i="28" s="1"/>
  <c r="AZ16" i="28"/>
  <c r="AZ15" i="28" s="1"/>
  <c r="BD9" i="28"/>
  <c r="BZ8" i="28"/>
  <c r="D113" i="14"/>
  <c r="D114" i="14" s="1"/>
  <c r="BC23" i="15"/>
  <c r="BH8" i="28"/>
  <c r="BC53" i="15"/>
  <c r="BS41" i="15"/>
  <c r="BB69" i="15"/>
  <c r="AP53" i="15"/>
  <c r="D67" i="14"/>
  <c r="D68" i="14" s="1"/>
  <c r="G66" i="14"/>
  <c r="I37" i="32"/>
  <c r="BG18" i="28"/>
  <c r="D8" i="24"/>
  <c r="CM9" i="28"/>
  <c r="D119" i="14"/>
  <c r="E10" i="10"/>
  <c r="D14" i="24"/>
  <c r="BM22" i="15"/>
  <c r="F10" i="10"/>
  <c r="G107" i="14"/>
  <c r="I66" i="14"/>
  <c r="I107" i="14"/>
  <c r="J8" i="25"/>
  <c r="J9" i="25" s="1"/>
  <c r="BM8" i="28"/>
  <c r="BK6" i="15"/>
  <c r="BC17" i="28"/>
  <c r="I97" i="14"/>
  <c r="D26" i="24"/>
  <c r="D73" i="14"/>
  <c r="I36" i="32"/>
  <c r="I38" i="32"/>
  <c r="I21" i="24"/>
  <c r="I35" i="32"/>
  <c r="I18" i="24"/>
  <c r="I7" i="18"/>
  <c r="CB8" i="28"/>
  <c r="D91" i="14"/>
  <c r="G89" i="14"/>
  <c r="I24" i="14"/>
  <c r="I25" i="14"/>
  <c r="D27" i="14"/>
  <c r="G25" i="14"/>
  <c r="D84" i="14"/>
  <c r="G82" i="14"/>
  <c r="D36" i="24"/>
  <c r="D37" i="24" s="1"/>
  <c r="I34" i="24"/>
  <c r="D35" i="18"/>
  <c r="G113" i="14"/>
  <c r="D115" i="14"/>
  <c r="I113" i="14"/>
  <c r="I67" i="14"/>
  <c r="G67" i="14"/>
  <c r="D120" i="14"/>
  <c r="G118" i="14"/>
  <c r="I72" i="14"/>
  <c r="G72" i="14"/>
  <c r="D74" i="14"/>
  <c r="CD7" i="28"/>
  <c r="CB7" i="28"/>
  <c r="G90" i="14"/>
  <c r="D92" i="14"/>
  <c r="I26" i="14"/>
  <c r="D28" i="14"/>
  <c r="G26" i="14"/>
  <c r="D85" i="14"/>
  <c r="G83" i="14"/>
  <c r="I83" i="14"/>
  <c r="I114" i="14"/>
  <c r="G114" i="14"/>
  <c r="I119" i="14"/>
  <c r="D121" i="14"/>
  <c r="I120" i="14" s="1"/>
  <c r="D75" i="14"/>
  <c r="G73" i="14"/>
  <c r="I73" i="14"/>
  <c r="CD6" i="28"/>
  <c r="CD5" i="28" s="1"/>
  <c r="CB6" i="28"/>
  <c r="CB5" i="28" s="1"/>
  <c r="I91" i="14"/>
  <c r="D93" i="14"/>
  <c r="G91" i="14"/>
  <c r="D29" i="14"/>
  <c r="I27" i="14"/>
  <c r="I84" i="14"/>
  <c r="D86" i="14"/>
  <c r="G84" i="14"/>
  <c r="D76" i="14"/>
  <c r="I74" i="14"/>
  <c r="G74" i="14"/>
  <c r="I92" i="14"/>
  <c r="G92" i="14"/>
  <c r="D30" i="14"/>
  <c r="I28" i="14"/>
  <c r="G28" i="14"/>
  <c r="I85" i="14"/>
  <c r="G85" i="14"/>
  <c r="G29" i="14"/>
  <c r="D31" i="14"/>
  <c r="I29" i="14"/>
  <c r="G30" i="14"/>
  <c r="I30" i="14"/>
  <c r="D32" i="14"/>
  <c r="D33" i="14"/>
  <c r="G31" i="14"/>
  <c r="I31" i="14"/>
  <c r="G32" i="14"/>
  <c r="D34" i="14"/>
  <c r="I32" i="14"/>
  <c r="G33" i="14"/>
  <c r="I33" i="14"/>
  <c r="D35" i="14"/>
  <c r="I34" i="14"/>
  <c r="D36" i="14"/>
  <c r="G34" i="14"/>
  <c r="I35" i="14"/>
  <c r="D37" i="14"/>
  <c r="G35" i="14"/>
  <c r="D38" i="14"/>
  <c r="G36" i="14"/>
  <c r="I36" i="14"/>
  <c r="D39" i="14"/>
  <c r="I37" i="14"/>
  <c r="G37" i="14"/>
  <c r="G38" i="14"/>
  <c r="D40" i="14"/>
  <c r="I38" i="14"/>
  <c r="G39" i="14"/>
  <c r="I39" i="14"/>
  <c r="D41" i="14"/>
  <c r="D42" i="14"/>
  <c r="G40" i="14"/>
  <c r="I40" i="14"/>
  <c r="G41" i="14"/>
  <c r="D43" i="14"/>
  <c r="I41" i="14"/>
  <c r="G42" i="14"/>
  <c r="I42" i="14"/>
  <c r="D44" i="14"/>
  <c r="G43" i="14"/>
  <c r="D45" i="14"/>
  <c r="I43" i="14"/>
  <c r="G44" i="14"/>
  <c r="D46" i="14"/>
  <c r="I44" i="14"/>
  <c r="I45" i="14"/>
  <c r="G45" i="14"/>
  <c r="D47" i="14"/>
  <c r="I46" i="14"/>
  <c r="D48" i="14"/>
  <c r="G46" i="14"/>
  <c r="I47" i="14"/>
  <c r="G47" i="14"/>
  <c r="D49" i="14"/>
  <c r="G48" i="14"/>
  <c r="I48" i="14"/>
  <c r="D50" i="14"/>
  <c r="D51" i="14"/>
  <c r="I49" i="14"/>
  <c r="G49" i="14"/>
  <c r="G50" i="14"/>
  <c r="D52" i="14"/>
  <c r="I50" i="14"/>
  <c r="I51" i="14"/>
  <c r="G51" i="14"/>
  <c r="D53" i="14"/>
  <c r="G52" i="14"/>
  <c r="I52" i="14"/>
  <c r="D54" i="14"/>
  <c r="D55" i="14"/>
  <c r="I53" i="14"/>
  <c r="G53" i="14"/>
  <c r="I54" i="14"/>
  <c r="D56" i="14"/>
  <c r="G54" i="14"/>
  <c r="G55" i="14"/>
  <c r="D57" i="14"/>
  <c r="I55" i="14"/>
  <c r="I56" i="14"/>
  <c r="G56" i="14"/>
  <c r="D58" i="14"/>
  <c r="I57" i="14"/>
  <c r="G57" i="14"/>
  <c r="H92" i="14" l="1"/>
  <c r="J92" i="14"/>
  <c r="H91" i="14"/>
  <c r="F93" i="14"/>
  <c r="F92" i="14"/>
  <c r="H90" i="14"/>
  <c r="J24" i="14"/>
  <c r="H89" i="14"/>
  <c r="F91" i="14"/>
  <c r="F35" i="24"/>
  <c r="G35" i="24"/>
  <c r="H35" i="24" s="1"/>
  <c r="F25" i="14"/>
  <c r="K6" i="25"/>
  <c r="N6" i="25"/>
  <c r="L28" i="24" a="1"/>
  <c r="L28" i="24" s="1"/>
  <c r="L34" i="24" s="1"/>
  <c r="K28" i="24" a="1"/>
  <c r="K28" i="24" s="1"/>
  <c r="K34" i="24" s="1"/>
  <c r="N28" i="24" a="1"/>
  <c r="N28" i="24" s="1"/>
  <c r="N34" i="24" s="1"/>
  <c r="M28" i="24" a="1"/>
  <c r="M28" i="24" s="1"/>
  <c r="M34" i="24" s="1"/>
  <c r="CP8" i="28"/>
  <c r="CQ8" i="28"/>
  <c r="F90" i="14"/>
  <c r="G9" i="28"/>
  <c r="CJ9" i="28" s="1"/>
  <c r="CK9" i="28" s="1"/>
  <c r="M18" i="18"/>
  <c r="M33" i="18" s="1"/>
  <c r="M35" i="18" s="1"/>
  <c r="N18" i="18"/>
  <c r="N33" i="18" s="1"/>
  <c r="N36" i="18" s="1"/>
  <c r="L18" i="18"/>
  <c r="L33" i="18" s="1"/>
  <c r="L34" i="18" s="1"/>
  <c r="K18" i="18"/>
  <c r="K33" i="18" s="1"/>
  <c r="K36" i="18" s="1"/>
  <c r="H10" i="16"/>
  <c r="H9" i="16"/>
  <c r="J85" i="14"/>
  <c r="H85" i="14"/>
  <c r="F75" i="14"/>
  <c r="H73" i="14"/>
  <c r="J120" i="14"/>
  <c r="F86" i="14"/>
  <c r="H84" i="14"/>
  <c r="J114" i="14"/>
  <c r="F74" i="14"/>
  <c r="J72" i="14"/>
  <c r="H72" i="14"/>
  <c r="G26" i="32"/>
  <c r="H26" i="32" s="1"/>
  <c r="F26" i="32"/>
  <c r="J119" i="14"/>
  <c r="F121" i="14"/>
  <c r="F85" i="14"/>
  <c r="H83" i="14"/>
  <c r="F115" i="14"/>
  <c r="H113" i="14"/>
  <c r="J113" i="14"/>
  <c r="F73" i="14"/>
  <c r="F25" i="32"/>
  <c r="G25" i="32"/>
  <c r="H25" i="32" s="1"/>
  <c r="J23" i="32"/>
  <c r="K8" i="25"/>
  <c r="N8" i="25"/>
  <c r="F120" i="14"/>
  <c r="H118" i="14"/>
  <c r="J82" i="14"/>
  <c r="F84" i="14"/>
  <c r="H82" i="14"/>
  <c r="J107" i="14"/>
  <c r="F114" i="14"/>
  <c r="F72" i="14"/>
  <c r="F11" i="24"/>
  <c r="G11" i="24"/>
  <c r="H11" i="24" s="1"/>
  <c r="G14" i="24"/>
  <c r="H14" i="24" s="1"/>
  <c r="F14" i="24"/>
  <c r="J7" i="32"/>
  <c r="J15" i="32"/>
  <c r="G24" i="32"/>
  <c r="H24" i="32" s="1"/>
  <c r="F24" i="32"/>
  <c r="J16" i="32"/>
  <c r="K7" i="25"/>
  <c r="N7" i="25"/>
  <c r="F19" i="14"/>
  <c r="F119" i="14"/>
  <c r="F83" i="14"/>
  <c r="J36" i="32"/>
  <c r="J97" i="14"/>
  <c r="J35" i="32"/>
  <c r="J19" i="32"/>
  <c r="F8" i="18"/>
  <c r="G8" i="18"/>
  <c r="H8" i="18" s="1"/>
  <c r="J10" i="32"/>
  <c r="F108" i="14"/>
  <c r="F8" i="32"/>
  <c r="G8" i="32"/>
  <c r="H8" i="32" s="1"/>
  <c r="J37" i="32"/>
  <c r="F15" i="25"/>
  <c r="J17" i="32"/>
  <c r="F20" i="32"/>
  <c r="G20" i="32"/>
  <c r="H20" i="32" s="1"/>
  <c r="F113" i="14"/>
  <c r="CC18" i="28"/>
  <c r="F26" i="14"/>
  <c r="F100" i="14"/>
  <c r="J6" i="32"/>
  <c r="J11" i="32"/>
  <c r="F39" i="32"/>
  <c r="G39" i="32"/>
  <c r="H39" i="32" s="1"/>
  <c r="J67" i="14"/>
  <c r="H67" i="14"/>
  <c r="J66" i="14"/>
  <c r="H66" i="14"/>
  <c r="F68" i="14"/>
  <c r="F35" i="18"/>
  <c r="G35" i="18"/>
  <c r="H35" i="18" s="1"/>
  <c r="F26" i="24"/>
  <c r="G26" i="24"/>
  <c r="H26" i="24" s="1"/>
  <c r="J12" i="32"/>
  <c r="F67" i="14"/>
  <c r="G34" i="18"/>
  <c r="H34" i="18" s="1"/>
  <c r="F34" i="18"/>
  <c r="F25" i="24"/>
  <c r="G25" i="24"/>
  <c r="H25" i="24" s="1"/>
  <c r="N9" i="25"/>
  <c r="K9" i="25"/>
  <c r="H114" i="14"/>
  <c r="F25" i="18"/>
  <c r="G25" i="18"/>
  <c r="H25" i="18" s="1"/>
  <c r="G8" i="24"/>
  <c r="H8" i="24" s="1"/>
  <c r="F8" i="24"/>
  <c r="L35" i="18"/>
  <c r="H57" i="14"/>
  <c r="J57" i="14"/>
  <c r="F58" i="14"/>
  <c r="J56" i="14"/>
  <c r="H56" i="14"/>
  <c r="J55" i="14"/>
  <c r="H55" i="14"/>
  <c r="F57" i="14"/>
  <c r="F56" i="14"/>
  <c r="H54" i="14"/>
  <c r="J54" i="14"/>
  <c r="H53" i="14"/>
  <c r="F55" i="14"/>
  <c r="J53" i="14"/>
  <c r="J52" i="14"/>
  <c r="F54" i="14"/>
  <c r="H52" i="14"/>
  <c r="H51" i="14"/>
  <c r="F53" i="14"/>
  <c r="J51" i="14"/>
  <c r="J50" i="14"/>
  <c r="H50" i="14"/>
  <c r="F52" i="14"/>
  <c r="H49" i="14"/>
  <c r="J49" i="14"/>
  <c r="F51" i="14"/>
  <c r="J48" i="14"/>
  <c r="F50" i="14"/>
  <c r="H48" i="14"/>
  <c r="H47" i="14"/>
  <c r="F49" i="14"/>
  <c r="J47" i="14"/>
  <c r="H46" i="14"/>
  <c r="F48" i="14"/>
  <c r="J46" i="14"/>
  <c r="H45" i="14"/>
  <c r="J45" i="14"/>
  <c r="F47" i="14"/>
  <c r="F46" i="14"/>
  <c r="J44" i="14"/>
  <c r="H44" i="14"/>
  <c r="F45" i="14"/>
  <c r="H43" i="14"/>
  <c r="J43" i="14"/>
  <c r="J42" i="14"/>
  <c r="H42" i="14"/>
  <c r="F44" i="14"/>
  <c r="J41" i="14"/>
  <c r="F43" i="14"/>
  <c r="H41" i="14"/>
  <c r="J40" i="14"/>
  <c r="F42" i="14"/>
  <c r="H40" i="14"/>
  <c r="J39" i="14"/>
  <c r="H39" i="14"/>
  <c r="F41" i="14"/>
  <c r="F40" i="14"/>
  <c r="J38" i="14"/>
  <c r="H38" i="14"/>
  <c r="H37" i="14"/>
  <c r="F39" i="14"/>
  <c r="J37" i="14"/>
  <c r="H36" i="14"/>
  <c r="J36" i="14"/>
  <c r="F38" i="14"/>
  <c r="J35" i="14"/>
  <c r="F37" i="14"/>
  <c r="H35" i="14"/>
  <c r="H34" i="14"/>
  <c r="F36" i="14"/>
  <c r="J34" i="14"/>
  <c r="J33" i="14"/>
  <c r="F35" i="14"/>
  <c r="H33" i="14"/>
  <c r="H32" i="14"/>
  <c r="F34" i="14"/>
  <c r="J32" i="14"/>
  <c r="J31" i="14"/>
  <c r="H31" i="14"/>
  <c r="F33" i="14"/>
  <c r="F32" i="14"/>
  <c r="H30" i="14"/>
  <c r="J30" i="14"/>
  <c r="F31" i="14"/>
  <c r="J29" i="14"/>
  <c r="H29" i="14"/>
  <c r="F30" i="14"/>
  <c r="H28" i="14"/>
  <c r="J28" i="14"/>
  <c r="J27" i="14"/>
  <c r="F29" i="14"/>
  <c r="F28" i="14"/>
  <c r="H26" i="14"/>
  <c r="J26" i="14"/>
  <c r="H107" i="14"/>
  <c r="J91" i="14"/>
  <c r="J73" i="14"/>
  <c r="H24" i="14"/>
  <c r="F36" i="24"/>
  <c r="G36" i="24"/>
  <c r="H36" i="24" s="1"/>
  <c r="F27" i="14"/>
  <c r="H97" i="14"/>
  <c r="BR36" i="15"/>
  <c r="F12" i="16"/>
  <c r="G12" i="16"/>
  <c r="H12" i="16" s="1"/>
  <c r="J99" i="14"/>
  <c r="J98" i="14"/>
  <c r="J38" i="32"/>
  <c r="J8" i="13"/>
  <c r="M8" i="13" s="1"/>
  <c r="H16" i="13"/>
  <c r="I13" i="13" s="1"/>
  <c r="H25" i="14"/>
  <c r="J83" i="14"/>
  <c r="G10" i="28"/>
  <c r="CJ10" i="28" s="1"/>
  <c r="CK10" i="28" s="1"/>
  <c r="H98" i="14"/>
  <c r="H99" i="14"/>
  <c r="J84" i="14"/>
  <c r="G40" i="32"/>
  <c r="H40" i="32" s="1"/>
  <c r="F40" i="32"/>
  <c r="J25" i="14"/>
  <c r="G37" i="24"/>
  <c r="H37" i="24" s="1"/>
  <c r="F37" i="24"/>
  <c r="CP9" i="28"/>
  <c r="CQ9" i="28"/>
  <c r="K11" i="16"/>
  <c r="BQ8" i="15"/>
  <c r="BR8" i="15" s="1"/>
  <c r="H74" i="14"/>
  <c r="K5" i="25"/>
  <c r="J74" i="14"/>
  <c r="CC11" i="31"/>
  <c r="CC12" i="31" s="1"/>
  <c r="CD12" i="31" s="1"/>
  <c r="F76" i="14"/>
  <c r="D36" i="18"/>
  <c r="J10" i="25"/>
  <c r="BU16" i="28"/>
  <c r="BB8" i="28"/>
  <c r="BR16" i="28"/>
  <c r="CD8" i="28"/>
  <c r="BX16" i="28"/>
  <c r="BB70" i="15"/>
  <c r="BI16" i="28"/>
  <c r="D26" i="18"/>
  <c r="BB27" i="15"/>
  <c r="D14" i="10"/>
  <c r="I25" i="24"/>
  <c r="BP35" i="15"/>
  <c r="AZ14" i="28"/>
  <c r="BB42" i="15"/>
  <c r="CL12" i="28"/>
  <c r="BJ39" i="15"/>
  <c r="I12" i="16"/>
  <c r="BM71" i="15"/>
  <c r="I39" i="32"/>
  <c r="I25" i="18"/>
  <c r="I7" i="24"/>
  <c r="BP53" i="15"/>
  <c r="BS61" i="15"/>
  <c r="I14" i="24"/>
  <c r="BS72" i="15"/>
  <c r="I25" i="32"/>
  <c r="J11" i="25"/>
  <c r="D41" i="32"/>
  <c r="I40" i="32" s="1"/>
  <c r="I36" i="24"/>
  <c r="BC52" i="15"/>
  <c r="BA7" i="28"/>
  <c r="BS75" i="15"/>
  <c r="I37" i="24"/>
  <c r="F28" i="10"/>
  <c r="G27" i="14"/>
  <c r="CE9" i="28"/>
  <c r="D27" i="32"/>
  <c r="BT7" i="28"/>
  <c r="BJ76" i="15"/>
  <c r="BM32" i="15"/>
  <c r="BD8" i="28"/>
  <c r="I35" i="24"/>
  <c r="E14" i="10"/>
  <c r="BJ52" i="15"/>
  <c r="BJ51" i="15" s="1"/>
  <c r="AP60" i="15"/>
  <c r="AP59" i="15" s="1"/>
  <c r="I35" i="18"/>
  <c r="I8" i="32"/>
  <c r="AP21" i="15"/>
  <c r="I90" i="14"/>
  <c r="BG6" i="28"/>
  <c r="BG5" i="28" s="1"/>
  <c r="BP60" i="15"/>
  <c r="BP59" i="15" s="1"/>
  <c r="E28" i="10"/>
  <c r="G19" i="10"/>
  <c r="BC71" i="15"/>
  <c r="BC70" i="15" s="1"/>
  <c r="BC69" i="15" s="1"/>
  <c r="CF8" i="28"/>
  <c r="BC39" i="15"/>
  <c r="BP7" i="28"/>
  <c r="BM52" i="15"/>
  <c r="BS36" i="15"/>
  <c r="BP58" i="15"/>
  <c r="BM75" i="15"/>
  <c r="I8" i="24"/>
  <c r="BB16" i="15"/>
  <c r="CM10" i="28"/>
  <c r="CL10" i="28"/>
  <c r="BJ71" i="15"/>
  <c r="G14" i="10"/>
  <c r="AP52" i="15"/>
  <c r="BS22" i="15"/>
  <c r="BP39" i="15"/>
  <c r="BM7" i="28"/>
  <c r="BM21" i="15"/>
  <c r="BH7" i="28"/>
  <c r="BC9" i="15"/>
  <c r="I26" i="32"/>
  <c r="AP72" i="15"/>
  <c r="I9" i="16"/>
  <c r="BM39" i="15"/>
  <c r="BC16" i="28"/>
  <c r="BC15" i="28" s="1"/>
  <c r="BS50" i="15"/>
  <c r="BB47" i="15"/>
  <c r="D77" i="14"/>
  <c r="BO16" i="28"/>
  <c r="BN7" i="28"/>
  <c r="D27" i="24"/>
  <c r="H14" i="10"/>
  <c r="I34" i="18"/>
  <c r="G119" i="14"/>
  <c r="I33" i="18"/>
  <c r="CA17" i="28"/>
  <c r="BF16" i="28"/>
  <c r="G10" i="10"/>
  <c r="I89" i="14"/>
  <c r="BM60" i="15"/>
  <c r="BM59" i="15" s="1"/>
  <c r="BM58" i="15" s="1"/>
  <c r="I10" i="16"/>
  <c r="D109" i="14"/>
  <c r="H28" i="10"/>
  <c r="BK7" i="28"/>
  <c r="BC22" i="15"/>
  <c r="I11" i="16"/>
  <c r="H19" i="10"/>
  <c r="F14" i="10"/>
  <c r="AP75" i="15"/>
  <c r="AP39" i="15"/>
  <c r="CM11" i="28"/>
  <c r="AY7" i="28"/>
  <c r="BS40" i="15"/>
  <c r="BJ7" i="28"/>
  <c r="BL16" i="28"/>
  <c r="D20" i="14"/>
  <c r="D54" i="15"/>
  <c r="BP23" i="15"/>
  <c r="I11" i="24"/>
  <c r="D28" i="24"/>
  <c r="D28" i="32"/>
  <c r="D29" i="32" s="1"/>
  <c r="G28" i="10"/>
  <c r="BB62" i="15"/>
  <c r="BK7" i="15"/>
  <c r="I24" i="18"/>
  <c r="CO8" i="28"/>
  <c r="CO7" i="28" s="1"/>
  <c r="BY8" i="28"/>
  <c r="BY7" i="28" s="1"/>
  <c r="BE8" i="28"/>
  <c r="BE7" i="28" s="1"/>
  <c r="BE6" i="28" s="1"/>
  <c r="BJ22" i="15"/>
  <c r="BS7" i="28"/>
  <c r="BP71" i="15"/>
  <c r="H10" i="10"/>
  <c r="BC60" i="15"/>
  <c r="I8" i="18"/>
  <c r="I24" i="32"/>
  <c r="BZ7" i="28"/>
  <c r="BM9" i="15"/>
  <c r="D27" i="18"/>
  <c r="I118" i="14"/>
  <c r="BW7" i="28"/>
  <c r="BD7" i="28"/>
  <c r="BJ60" i="15"/>
  <c r="D21" i="32"/>
  <c r="I20" i="32" s="1"/>
  <c r="AP58" i="15"/>
  <c r="G120" i="14"/>
  <c r="D42" i="32"/>
  <c r="BV5" i="28"/>
  <c r="BJ50" i="15"/>
  <c r="I108" i="14"/>
  <c r="G108" i="14"/>
  <c r="D110" i="14"/>
  <c r="G19" i="14"/>
  <c r="I19" i="14"/>
  <c r="G109" i="14"/>
  <c r="I109" i="14"/>
  <c r="N35" i="18" l="1"/>
  <c r="N34" i="18"/>
  <c r="M34" i="18"/>
  <c r="N37" i="18"/>
  <c r="M36" i="18"/>
  <c r="J89" i="14"/>
  <c r="CC17" i="28"/>
  <c r="J90" i="14"/>
  <c r="N10" i="25"/>
  <c r="K10" i="25"/>
  <c r="G36" i="18"/>
  <c r="H36" i="18" s="1"/>
  <c r="F36" i="18"/>
  <c r="M37" i="18"/>
  <c r="L37" i="18"/>
  <c r="K37" i="18"/>
  <c r="L36" i="18"/>
  <c r="K35" i="18"/>
  <c r="K34" i="18"/>
  <c r="J9" i="16"/>
  <c r="J10" i="16"/>
  <c r="J109" i="14"/>
  <c r="H109" i="14"/>
  <c r="F28" i="32"/>
  <c r="G28" i="32"/>
  <c r="H28" i="32" s="1"/>
  <c r="J26" i="32"/>
  <c r="H19" i="14"/>
  <c r="J19" i="14"/>
  <c r="H108" i="14"/>
  <c r="F110" i="14"/>
  <c r="J108" i="14"/>
  <c r="J39" i="32"/>
  <c r="J24" i="32"/>
  <c r="H119" i="14"/>
  <c r="F27" i="32"/>
  <c r="G27" i="32"/>
  <c r="H27" i="32" s="1"/>
  <c r="J20" i="32"/>
  <c r="F20" i="14"/>
  <c r="H27" i="14"/>
  <c r="J8" i="32"/>
  <c r="H120" i="14"/>
  <c r="G21" i="32"/>
  <c r="H21" i="32" s="1"/>
  <c r="F21" i="32"/>
  <c r="J25" i="32"/>
  <c r="F109" i="14"/>
  <c r="J118" i="14"/>
  <c r="F27" i="18"/>
  <c r="G27" i="18"/>
  <c r="H27" i="18" s="1"/>
  <c r="G28" i="24"/>
  <c r="H28" i="24" s="1"/>
  <c r="F28" i="24"/>
  <c r="G26" i="18"/>
  <c r="H26" i="18" s="1"/>
  <c r="F26" i="18"/>
  <c r="J11" i="16"/>
  <c r="F27" i="24"/>
  <c r="G27" i="24"/>
  <c r="H27" i="24" s="1"/>
  <c r="K12" i="16"/>
  <c r="G41" i="32"/>
  <c r="H41" i="32" s="1"/>
  <c r="F41" i="32"/>
  <c r="J12" i="16"/>
  <c r="I16" i="13"/>
  <c r="J13" i="13"/>
  <c r="G42" i="32"/>
  <c r="H42" i="32" s="1"/>
  <c r="F42" i="32"/>
  <c r="CQ10" i="28"/>
  <c r="CP10" i="28"/>
  <c r="J40" i="32"/>
  <c r="G29" i="32"/>
  <c r="H29" i="32" s="1"/>
  <c r="F29" i="32"/>
  <c r="CP11" i="28"/>
  <c r="CQ11" i="28"/>
  <c r="N11" i="25"/>
  <c r="K11" i="25"/>
  <c r="F77" i="14"/>
  <c r="CC13" i="31"/>
  <c r="CC14" i="31" s="1"/>
  <c r="CD11" i="31"/>
  <c r="BD6" i="28"/>
  <c r="BD5" i="28" s="1"/>
  <c r="BY6" i="28"/>
  <c r="CA16" i="28"/>
  <c r="BH6" i="28"/>
  <c r="CE10" i="28"/>
  <c r="BI15" i="28"/>
  <c r="BI14" i="28" s="1"/>
  <c r="I14" i="10"/>
  <c r="AP20" i="15"/>
  <c r="D30" i="32"/>
  <c r="BN6" i="28"/>
  <c r="BJ59" i="15"/>
  <c r="I19" i="10"/>
  <c r="CM12" i="28"/>
  <c r="I28" i="32"/>
  <c r="BX15" i="28"/>
  <c r="BB8" i="15"/>
  <c r="BM38" i="15"/>
  <c r="BA6" i="28"/>
  <c r="BT6" i="28"/>
  <c r="BJ49" i="15"/>
  <c r="BM31" i="15"/>
  <c r="CL11" i="28"/>
  <c r="BM57" i="15"/>
  <c r="BS21" i="15"/>
  <c r="I76" i="14"/>
  <c r="D21" i="14"/>
  <c r="D55" i="15"/>
  <c r="I26" i="18"/>
  <c r="BW6" i="28"/>
  <c r="CO6" i="28"/>
  <c r="AP51" i="15"/>
  <c r="AP50" i="15" s="1"/>
  <c r="BS71" i="15"/>
  <c r="BB71" i="15"/>
  <c r="BB72" i="15" s="1"/>
  <c r="BB73" i="15" s="1"/>
  <c r="D37" i="18"/>
  <c r="BP34" i="15"/>
  <c r="BP10" i="15"/>
  <c r="I10" i="10"/>
  <c r="BM8" i="15"/>
  <c r="AP49" i="15"/>
  <c r="D28" i="18"/>
  <c r="D29" i="24"/>
  <c r="I26" i="24"/>
  <c r="BM51" i="15"/>
  <c r="BM50" i="15" s="1"/>
  <c r="BS60" i="15"/>
  <c r="BR15" i="28"/>
  <c r="I36" i="18"/>
  <c r="BP70" i="15"/>
  <c r="BB63" i="15"/>
  <c r="I27" i="32"/>
  <c r="CL9" i="28"/>
  <c r="BZ6" i="28"/>
  <c r="BS39" i="15"/>
  <c r="BO15" i="28"/>
  <c r="BP6" i="28"/>
  <c r="BP5" i="28" s="1"/>
  <c r="BP52" i="15"/>
  <c r="BB7" i="28"/>
  <c r="BB6" i="28" s="1"/>
  <c r="BJ21" i="15"/>
  <c r="BP57" i="15"/>
  <c r="AY6" i="28"/>
  <c r="I41" i="32"/>
  <c r="BS49" i="15"/>
  <c r="BM70" i="15"/>
  <c r="D43" i="32"/>
  <c r="BB48" i="15"/>
  <c r="BJ6" i="28"/>
  <c r="I27" i="24"/>
  <c r="J14" i="10"/>
  <c r="AZ13" i="28"/>
  <c r="BM49" i="15"/>
  <c r="AP57" i="15"/>
  <c r="BC59" i="15"/>
  <c r="BC58" i="15" s="1"/>
  <c r="BC57" i="15" s="1"/>
  <c r="BC14" i="28"/>
  <c r="BC13" i="28" s="1"/>
  <c r="CF7" i="28"/>
  <c r="CF6" i="28" s="1"/>
  <c r="BJ38" i="15"/>
  <c r="BU15" i="28"/>
  <c r="BU14" i="28" s="1"/>
  <c r="BU13" i="28" s="1"/>
  <c r="BU12" i="28" s="1"/>
  <c r="D29" i="18"/>
  <c r="I21" i="32"/>
  <c r="BP22" i="15"/>
  <c r="BC51" i="15"/>
  <c r="BJ75" i="15"/>
  <c r="AP38" i="15"/>
  <c r="D78" i="14"/>
  <c r="BS6" i="28"/>
  <c r="BS5" i="28" s="1"/>
  <c r="BF15" i="28"/>
  <c r="BF14" i="28" s="1"/>
  <c r="BF13" i="28" s="1"/>
  <c r="AP71" i="15"/>
  <c r="BB28" i="15"/>
  <c r="I28" i="10"/>
  <c r="J10" i="10"/>
  <c r="J28" i="10"/>
  <c r="BC21" i="15"/>
  <c r="BI13" i="28"/>
  <c r="BS10" i="15"/>
  <c r="BL15" i="28"/>
  <c r="D30" i="24"/>
  <c r="BK6" i="28"/>
  <c r="BC8" i="15"/>
  <c r="D30" i="18"/>
  <c r="BM20" i="15"/>
  <c r="G20" i="14"/>
  <c r="J12" i="25"/>
  <c r="G76" i="14"/>
  <c r="BC68" i="15"/>
  <c r="BJ70" i="15"/>
  <c r="I20" i="14"/>
  <c r="BM6" i="28"/>
  <c r="J19" i="10"/>
  <c r="BB17" i="15"/>
  <c r="BS35" i="15"/>
  <c r="I27" i="18"/>
  <c r="I28" i="24"/>
  <c r="G29" i="24" l="1"/>
  <c r="H29" i="24" s="1"/>
  <c r="F29" i="24"/>
  <c r="F28" i="18"/>
  <c r="G28" i="18"/>
  <c r="H28" i="18" s="1"/>
  <c r="F37" i="18"/>
  <c r="G37" i="18"/>
  <c r="H37" i="18" s="1"/>
  <c r="CC16" i="28"/>
  <c r="J20" i="14"/>
  <c r="H20" i="14"/>
  <c r="F21" i="14"/>
  <c r="J28" i="32"/>
  <c r="J21" i="32"/>
  <c r="J27" i="32"/>
  <c r="G30" i="18"/>
  <c r="H30" i="18" s="1"/>
  <c r="F30" i="18"/>
  <c r="CP6" i="28"/>
  <c r="G29" i="18"/>
  <c r="H29" i="18" s="1"/>
  <c r="F29" i="18"/>
  <c r="J41" i="32"/>
  <c r="F43" i="32"/>
  <c r="G43" i="32"/>
  <c r="H43" i="32" s="1"/>
  <c r="J16" i="13"/>
  <c r="K15" i="13" s="1"/>
  <c r="M13" i="13"/>
  <c r="G30" i="32"/>
  <c r="H30" i="32" s="1"/>
  <c r="F30" i="32"/>
  <c r="CP12" i="28"/>
  <c r="CQ12" i="28"/>
  <c r="G30" i="24"/>
  <c r="H30" i="24" s="1"/>
  <c r="F30" i="24"/>
  <c r="N12" i="25"/>
  <c r="K12" i="25"/>
  <c r="D26" i="10"/>
  <c r="H76" i="14"/>
  <c r="F78" i="14"/>
  <c r="J76" i="14"/>
  <c r="CD13" i="31"/>
  <c r="BF8" i="15"/>
  <c r="BH8" i="15" s="1"/>
  <c r="BI8" i="15" s="1"/>
  <c r="CD14" i="31"/>
  <c r="CC15" i="31"/>
  <c r="BB18" i="15"/>
  <c r="BJ5" i="28"/>
  <c r="BR14" i="28"/>
  <c r="BR13" i="28" s="1"/>
  <c r="BR12" i="28" s="1"/>
  <c r="AP19" i="15"/>
  <c r="AP18" i="15" s="1"/>
  <c r="BK8" i="15"/>
  <c r="BS48" i="15"/>
  <c r="BM5" i="28"/>
  <c r="BM56" i="15"/>
  <c r="J13" i="25"/>
  <c r="I30" i="32"/>
  <c r="AP56" i="15"/>
  <c r="BJ69" i="15"/>
  <c r="BB49" i="15"/>
  <c r="BS59" i="15"/>
  <c r="BS58" i="15" s="1"/>
  <c r="BS57" i="15" s="1"/>
  <c r="I37" i="18"/>
  <c r="BB9" i="15"/>
  <c r="BP33" i="15"/>
  <c r="BC67" i="15"/>
  <c r="BL14" i="28"/>
  <c r="CM13" i="28"/>
  <c r="BM48" i="15"/>
  <c r="K10" i="10"/>
  <c r="BM19" i="15"/>
  <c r="BM69" i="15"/>
  <c r="BB74" i="15"/>
  <c r="BS34" i="15"/>
  <c r="K28" i="10"/>
  <c r="I29" i="32"/>
  <c r="BS9" i="15"/>
  <c r="I42" i="32"/>
  <c r="BS20" i="15"/>
  <c r="BL13" i="28"/>
  <c r="BY5" i="28"/>
  <c r="BU11" i="28"/>
  <c r="E19" i="10"/>
  <c r="BC20" i="15"/>
  <c r="K19" i="10"/>
  <c r="CL8" i="28"/>
  <c r="BP21" i="15"/>
  <c r="BL12" i="28"/>
  <c r="BO14" i="28"/>
  <c r="I30" i="18"/>
  <c r="BJ20" i="15"/>
  <c r="BB29" i="15"/>
  <c r="BP51" i="15"/>
  <c r="BP50" i="15" s="1"/>
  <c r="BP49" i="15" s="1"/>
  <c r="BS70" i="15"/>
  <c r="BS69" i="15" s="1"/>
  <c r="BS68" i="15" s="1"/>
  <c r="BP69" i="15"/>
  <c r="BI12" i="28"/>
  <c r="AZ12" i="28"/>
  <c r="AP70" i="15"/>
  <c r="AP69" i="15" s="1"/>
  <c r="CO5" i="28"/>
  <c r="K14" i="10"/>
  <c r="AP17" i="15"/>
  <c r="BF12" i="28"/>
  <c r="BC50" i="15"/>
  <c r="BS38" i="15"/>
  <c r="I28" i="18"/>
  <c r="BX14" i="28"/>
  <c r="BX13" i="28" s="1"/>
  <c r="D79" i="14"/>
  <c r="BX12" i="28"/>
  <c r="BJ58" i="15"/>
  <c r="I29" i="24"/>
  <c r="BJ48" i="15"/>
  <c r="BM30" i="15"/>
  <c r="BS56" i="15"/>
  <c r="I29" i="18"/>
  <c r="AP48" i="15"/>
  <c r="BA5" i="28"/>
  <c r="BC12" i="28"/>
  <c r="D44" i="32"/>
  <c r="D45" i="32" s="1"/>
  <c r="BP9" i="15"/>
  <c r="BJ68" i="15"/>
  <c r="BJ67" i="15" s="1"/>
  <c r="I43" i="32"/>
  <c r="CA15" i="28"/>
  <c r="I30" i="24"/>
  <c r="CA14" i="28"/>
  <c r="CA13" i="28" s="1"/>
  <c r="CA12" i="28" s="1"/>
  <c r="CA11" i="28" s="1"/>
  <c r="CA10" i="28" s="1"/>
  <c r="CC15" i="28" l="1"/>
  <c r="CQ5" i="28"/>
  <c r="CC14" i="28"/>
  <c r="J42" i="32"/>
  <c r="J29" i="32"/>
  <c r="G44" i="32"/>
  <c r="H44" i="32" s="1"/>
  <c r="F44" i="32"/>
  <c r="F45" i="32"/>
  <c r="G45" i="32"/>
  <c r="H45" i="32" s="1"/>
  <c r="J43" i="32"/>
  <c r="M15" i="13"/>
  <c r="M16" i="13" s="1"/>
  <c r="C23" i="13" s="1"/>
  <c r="K16" i="13"/>
  <c r="BF36" i="15"/>
  <c r="BH36" i="15" s="1"/>
  <c r="BI36" i="15" s="1"/>
  <c r="N13" i="25"/>
  <c r="K13" i="25"/>
  <c r="J30" i="32"/>
  <c r="CQ13" i="28"/>
  <c r="CP13" i="28"/>
  <c r="D27" i="10"/>
  <c r="F79" i="14"/>
  <c r="BV8" i="15"/>
  <c r="BT8" i="15"/>
  <c r="BU8" i="15"/>
  <c r="CD15" i="31"/>
  <c r="CC16" i="31"/>
  <c r="CD16" i="31" s="1"/>
  <c r="BS67" i="15"/>
  <c r="BS66" i="15" s="1"/>
  <c r="BU10" i="28"/>
  <c r="BR11" i="28"/>
  <c r="BR10" i="28" s="1"/>
  <c r="BJ57" i="15"/>
  <c r="BP8" i="15"/>
  <c r="BS33" i="15"/>
  <c r="BS47" i="15"/>
  <c r="L28" i="10"/>
  <c r="BL11" i="28"/>
  <c r="BJ36" i="15"/>
  <c r="BU9" i="28"/>
  <c r="I78" i="14"/>
  <c r="J14" i="25"/>
  <c r="BP32" i="15"/>
  <c r="BK9" i="15"/>
  <c r="BC11" i="28"/>
  <c r="L10" i="10"/>
  <c r="BC49" i="15"/>
  <c r="BP48" i="15"/>
  <c r="BP47" i="15" s="1"/>
  <c r="BS19" i="15"/>
  <c r="BB19" i="15"/>
  <c r="BB20" i="15" s="1"/>
  <c r="BJ47" i="15"/>
  <c r="BX11" i="28"/>
  <c r="CL7" i="28"/>
  <c r="AP47" i="15"/>
  <c r="L14" i="10"/>
  <c r="BM47" i="15"/>
  <c r="BM46" i="15" s="1"/>
  <c r="BF11" i="28"/>
  <c r="BB30" i="15"/>
  <c r="BB31" i="15" s="1"/>
  <c r="BM68" i="15"/>
  <c r="L19" i="10"/>
  <c r="BP46" i="15"/>
  <c r="BB21" i="15"/>
  <c r="I44" i="32"/>
  <c r="AP68" i="15"/>
  <c r="BR9" i="28"/>
  <c r="BB10" i="15"/>
  <c r="BB11" i="15" s="1"/>
  <c r="AP16" i="15"/>
  <c r="BI11" i="28"/>
  <c r="D10" i="10"/>
  <c r="BJ19" i="15"/>
  <c r="BM18" i="15"/>
  <c r="BM17" i="15" s="1"/>
  <c r="BM16" i="15" s="1"/>
  <c r="BO13" i="28"/>
  <c r="CA9" i="28"/>
  <c r="BF10" i="28"/>
  <c r="BF9" i="28" s="1"/>
  <c r="G25" i="10"/>
  <c r="CM14" i="28"/>
  <c r="AZ11" i="28"/>
  <c r="BP68" i="15"/>
  <c r="BP67" i="15" s="1"/>
  <c r="BC19" i="15"/>
  <c r="BC18" i="15" s="1"/>
  <c r="BC17" i="15" s="1"/>
  <c r="BB50" i="15"/>
  <c r="BB51" i="15" s="1"/>
  <c r="BB52" i="15" s="1"/>
  <c r="G78" i="14"/>
  <c r="BP20" i="15"/>
  <c r="BM29" i="15"/>
  <c r="BJ66" i="15"/>
  <c r="BS8" i="15"/>
  <c r="I45" i="32"/>
  <c r="BO12" i="28"/>
  <c r="BO11" i="28"/>
  <c r="CC12" i="28" l="1"/>
  <c r="CC13" i="28"/>
  <c r="J44" i="32"/>
  <c r="J78" i="14"/>
  <c r="CP14" i="28"/>
  <c r="CQ14" i="28"/>
  <c r="CC11" i="28"/>
  <c r="AO36" i="15" s="1"/>
  <c r="J45" i="32"/>
  <c r="N14" i="25"/>
  <c r="K14" i="25"/>
  <c r="D29" i="10"/>
  <c r="H78" i="14"/>
  <c r="D15" i="10" s="1"/>
  <c r="CC17" i="31"/>
  <c r="CD17" i="31" s="1"/>
  <c r="BO10" i="28"/>
  <c r="BO9" i="28" s="1"/>
  <c r="AP67" i="15"/>
  <c r="AP66" i="15" s="1"/>
  <c r="BS32" i="15"/>
  <c r="BM28" i="15"/>
  <c r="BM15" i="15"/>
  <c r="BB22" i="15"/>
  <c r="BJ56" i="15"/>
  <c r="J15" i="25"/>
  <c r="AP15" i="15"/>
  <c r="BX10" i="28"/>
  <c r="BJ46" i="15"/>
  <c r="M19" i="10"/>
  <c r="BO8" i="28"/>
  <c r="BC10" i="28"/>
  <c r="AP46" i="15"/>
  <c r="BC16" i="15"/>
  <c r="M10" i="10"/>
  <c r="M14" i="10"/>
  <c r="BP19" i="15"/>
  <c r="BM67" i="15"/>
  <c r="BM66" i="15" s="1"/>
  <c r="BF8" i="28"/>
  <c r="BF7" i="28"/>
  <c r="M28" i="10"/>
  <c r="BI10" i="28"/>
  <c r="CL6" i="28"/>
  <c r="BS18" i="15"/>
  <c r="BS17" i="15" s="1"/>
  <c r="BS16" i="15" s="1"/>
  <c r="AZ10" i="28"/>
  <c r="AZ9" i="28" s="1"/>
  <c r="BB32" i="15"/>
  <c r="BB33" i="15" s="1"/>
  <c r="BB34" i="15" s="1"/>
  <c r="BB35" i="15" s="1"/>
  <c r="BL10" i="28"/>
  <c r="CA8" i="28"/>
  <c r="BM45" i="15"/>
  <c r="BP31" i="15"/>
  <c r="BS46" i="15"/>
  <c r="BR8" i="28"/>
  <c r="BB53" i="15"/>
  <c r="BP45" i="15"/>
  <c r="BP44" i="15" s="1"/>
  <c r="AP36" i="15"/>
  <c r="BK10" i="15"/>
  <c r="BK11" i="15" s="1"/>
  <c r="BU8" i="28"/>
  <c r="CM15" i="28"/>
  <c r="CM16" i="28" s="1"/>
  <c r="BJ18" i="15"/>
  <c r="BC48" i="15"/>
  <c r="BC47" i="15" s="1"/>
  <c r="BC46" i="15" s="1"/>
  <c r="BC45" i="15" s="1"/>
  <c r="BV11" i="15" l="1"/>
  <c r="BU11" i="15"/>
  <c r="BT11" i="15"/>
  <c r="K15" i="25"/>
  <c r="N15" i="25"/>
  <c r="D16" i="10"/>
  <c r="CQ16" i="28"/>
  <c r="CP16" i="28"/>
  <c r="CC10" i="28"/>
  <c r="CP15" i="28"/>
  <c r="CQ15" i="28"/>
  <c r="BV10" i="15"/>
  <c r="BU10" i="15"/>
  <c r="CC18" i="31"/>
  <c r="CD18" i="31" s="1"/>
  <c r="BJ17" i="15"/>
  <c r="BJ16" i="15" s="1"/>
  <c r="BJ15" i="15" s="1"/>
  <c r="BB23" i="15"/>
  <c r="G9" i="10"/>
  <c r="BM14" i="15"/>
  <c r="CL5" i="28"/>
  <c r="AP14" i="15"/>
  <c r="AP45" i="15"/>
  <c r="BO7" i="28"/>
  <c r="BR7" i="28"/>
  <c r="BS31" i="15"/>
  <c r="BS30" i="15" s="1"/>
  <c r="CA7" i="28"/>
  <c r="BJ14" i="15"/>
  <c r="BS45" i="15"/>
  <c r="BS44" i="15" s="1"/>
  <c r="BC9" i="28"/>
  <c r="I9" i="10"/>
  <c r="N28" i="10"/>
  <c r="BB54" i="15"/>
  <c r="BM44" i="15"/>
  <c r="BF6" i="28"/>
  <c r="CM17" i="28"/>
  <c r="CM18" i="28" s="1"/>
  <c r="O19" i="10"/>
  <c r="BI9" i="28"/>
  <c r="BP18" i="15"/>
  <c r="I25" i="10"/>
  <c r="AP35" i="15"/>
  <c r="N14" i="10"/>
  <c r="BJ45" i="15"/>
  <c r="BC44" i="15"/>
  <c r="AZ8" i="28"/>
  <c r="BB36" i="15"/>
  <c r="N10" i="10"/>
  <c r="BX9" i="28"/>
  <c r="BM27" i="15"/>
  <c r="BS15" i="15"/>
  <c r="O10" i="10"/>
  <c r="N19" i="10"/>
  <c r="BU7" i="28"/>
  <c r="BP30" i="15"/>
  <c r="BC15" i="15"/>
  <c r="BR6" i="28"/>
  <c r="BL9" i="28"/>
  <c r="CQ17" i="28" l="1"/>
  <c r="CP17" i="28"/>
  <c r="CP5" i="28"/>
  <c r="CC9" i="28"/>
  <c r="CP18" i="28"/>
  <c r="CQ18" i="28"/>
  <c r="CC19" i="31"/>
  <c r="CD19" i="31" s="1"/>
  <c r="BP29" i="15"/>
  <c r="AZ7" i="28"/>
  <c r="BX8" i="28"/>
  <c r="BX7" i="28" s="1"/>
  <c r="BX6" i="28" s="1"/>
  <c r="BC7" i="15"/>
  <c r="BC14" i="15"/>
  <c r="BM43" i="15"/>
  <c r="BI8" i="28"/>
  <c r="BI7" i="28" s="1"/>
  <c r="D19" i="10"/>
  <c r="P19" i="10"/>
  <c r="BK12" i="15"/>
  <c r="BS14" i="15"/>
  <c r="BO6" i="28"/>
  <c r="CA6" i="28"/>
  <c r="CM19" i="28"/>
  <c r="BB37" i="15"/>
  <c r="AP34" i="15"/>
  <c r="BR5" i="28"/>
  <c r="BJ44" i="15"/>
  <c r="BJ13" i="15"/>
  <c r="AP44" i="15"/>
  <c r="BL8" i="28"/>
  <c r="AP13" i="15"/>
  <c r="BM13" i="15"/>
  <c r="BC8" i="28"/>
  <c r="BC7" i="28" s="1"/>
  <c r="BL7" i="28"/>
  <c r="P10" i="10"/>
  <c r="BU6" i="28"/>
  <c r="BP17" i="15"/>
  <c r="BS43" i="15"/>
  <c r="BS29" i="15"/>
  <c r="BS28" i="15" s="1"/>
  <c r="BS27" i="15" s="1"/>
  <c r="BM7" i="15"/>
  <c r="BB55" i="15"/>
  <c r="BI6" i="28"/>
  <c r="BM26" i="15"/>
  <c r="BF5" i="28"/>
  <c r="CC8" i="28" l="1"/>
  <c r="CC7" i="28"/>
  <c r="BU9" i="15"/>
  <c r="BV9" i="15"/>
  <c r="CQ19" i="28"/>
  <c r="CP19" i="28"/>
  <c r="CC20" i="31"/>
  <c r="CC21" i="31" s="1"/>
  <c r="BV12" i="15"/>
  <c r="BT12" i="15"/>
  <c r="BU12" i="15"/>
  <c r="BM25" i="15"/>
  <c r="BP28" i="15"/>
  <c r="Q19" i="10"/>
  <c r="BS26" i="15"/>
  <c r="Q10" i="10"/>
  <c r="BJ43" i="15"/>
  <c r="J9" i="10"/>
  <c r="BP16" i="15"/>
  <c r="BP15" i="15" s="1"/>
  <c r="BP14" i="15" s="1"/>
  <c r="BP13" i="15" s="1"/>
  <c r="J18" i="10"/>
  <c r="BK13" i="15"/>
  <c r="CA5" i="28"/>
  <c r="BU5" i="28"/>
  <c r="J25" i="10"/>
  <c r="AP12" i="15"/>
  <c r="BS7" i="15"/>
  <c r="BS13" i="15"/>
  <c r="BX5" i="28"/>
  <c r="AP43" i="15"/>
  <c r="AP33" i="15"/>
  <c r="BM12" i="15"/>
  <c r="BC6" i="15"/>
  <c r="BC6" i="28"/>
  <c r="BC5" i="28" s="1"/>
  <c r="BI5" i="28"/>
  <c r="BJ12" i="15"/>
  <c r="H25" i="10"/>
  <c r="AZ6" i="28"/>
  <c r="AP32" i="15"/>
  <c r="BM6" i="15"/>
  <c r="H9" i="10"/>
  <c r="BO5" i="28"/>
  <c r="BM24" i="15"/>
  <c r="R19" i="10"/>
  <c r="R10" i="10"/>
  <c r="BC13" i="15"/>
  <c r="BL6" i="28"/>
  <c r="BL5" i="28" s="1"/>
  <c r="AZ5" i="28"/>
  <c r="CC6" i="28" l="1"/>
  <c r="BU7" i="15"/>
  <c r="CC5" i="28"/>
  <c r="AO8" i="15" s="1"/>
  <c r="BU6" i="15"/>
  <c r="BT6" i="15"/>
  <c r="CD20" i="31"/>
  <c r="BV13" i="15"/>
  <c r="BU13" i="15"/>
  <c r="BT13" i="15"/>
  <c r="CD21" i="31"/>
  <c r="CC22" i="31"/>
  <c r="BP27" i="15"/>
  <c r="BP26" i="15" s="1"/>
  <c r="BP25" i="15" s="1"/>
  <c r="E9" i="10"/>
  <c r="BM5" i="15"/>
  <c r="K18" i="10"/>
  <c r="BK14" i="15"/>
  <c r="E18" i="10"/>
  <c r="K9" i="10"/>
  <c r="BS12" i="15"/>
  <c r="AP31" i="15"/>
  <c r="BS25" i="15"/>
  <c r="BP7" i="15"/>
  <c r="F9" i="10"/>
  <c r="K25" i="10"/>
  <c r="BS6" i="15"/>
  <c r="BV6" i="15" l="1"/>
  <c r="BU5" i="15"/>
  <c r="BV14" i="15"/>
  <c r="BT14" i="15"/>
  <c r="BU14" i="15"/>
  <c r="CD22" i="31"/>
  <c r="CC23" i="31"/>
  <c r="CD23" i="31" s="1"/>
  <c r="BS5" i="15"/>
  <c r="BP6" i="15"/>
  <c r="L9" i="10"/>
  <c r="AP30" i="15"/>
  <c r="L25" i="10"/>
  <c r="D9" i="10"/>
  <c r="E25" i="10"/>
  <c r="BK15" i="15"/>
  <c r="BS24" i="15"/>
  <c r="BV7" i="15" l="1"/>
  <c r="BU15" i="15"/>
  <c r="BT15" i="15"/>
  <c r="BV15" i="15"/>
  <c r="BV5" i="15"/>
  <c r="CC24" i="31"/>
  <c r="F25" i="10"/>
  <c r="AP29" i="15"/>
  <c r="M25" i="10"/>
  <c r="BK16" i="15"/>
  <c r="BK17" i="15"/>
  <c r="M9" i="10"/>
  <c r="D25" i="10"/>
  <c r="BV16" i="15" l="1"/>
  <c r="BT16" i="15"/>
  <c r="BU16" i="15"/>
  <c r="BV17" i="15"/>
  <c r="BU17" i="15"/>
  <c r="BT17" i="15"/>
  <c r="CD24" i="31"/>
  <c r="CC25" i="31"/>
  <c r="CD25" i="31" s="1"/>
  <c r="N9" i="10"/>
  <c r="AP28" i="15"/>
  <c r="AP10" i="15"/>
  <c r="O25" i="10"/>
  <c r="O18" i="10"/>
  <c r="O9" i="10"/>
  <c r="N18" i="10"/>
  <c r="BK18" i="15"/>
  <c r="N25" i="10"/>
  <c r="BU18" i="15" l="1"/>
  <c r="BT18" i="15"/>
  <c r="BV18" i="15"/>
  <c r="CC26" i="31"/>
  <c r="CD26" i="31" s="1"/>
  <c r="AP27" i="15"/>
  <c r="AP9" i="15"/>
  <c r="P25" i="10"/>
  <c r="P9" i="10"/>
  <c r="P18" i="10"/>
  <c r="BK19" i="15"/>
  <c r="BT19" i="15" l="1"/>
  <c r="BV19" i="15"/>
  <c r="BU19" i="15"/>
  <c r="CC27" i="31"/>
  <c r="Q18" i="10"/>
  <c r="Q25" i="10"/>
  <c r="AP26" i="15"/>
  <c r="AP8" i="15"/>
  <c r="BK20" i="15"/>
  <c r="Q9" i="10"/>
  <c r="BK21" i="15"/>
  <c r="BK22" i="15" s="1"/>
  <c r="BV21" i="15" l="1"/>
  <c r="BU21" i="15"/>
  <c r="BT21" i="15"/>
  <c r="BU20" i="15"/>
  <c r="BT20" i="15"/>
  <c r="BV20" i="15"/>
  <c r="BT22" i="15"/>
  <c r="BU22" i="15"/>
  <c r="BV22" i="15"/>
  <c r="CC28" i="31"/>
  <c r="CD27" i="31"/>
  <c r="R25" i="10"/>
  <c r="R18" i="10"/>
  <c r="AP25" i="15"/>
  <c r="BK23" i="15"/>
  <c r="R9" i="10"/>
  <c r="BU23" i="15" l="1"/>
  <c r="BT23" i="15"/>
  <c r="BV23" i="15"/>
  <c r="CD28" i="31"/>
  <c r="CC29" i="31"/>
  <c r="CD29" i="31" s="1"/>
  <c r="T9" i="10"/>
  <c r="S9" i="10"/>
  <c r="T25" i="10"/>
  <c r="AP24" i="15"/>
  <c r="S18" i="10"/>
  <c r="S25" i="10"/>
  <c r="T18" i="10"/>
  <c r="CC30" i="31" l="1"/>
  <c r="U25" i="10"/>
  <c r="U9" i="10"/>
  <c r="U18" i="10"/>
  <c r="CC31" i="31" l="1"/>
  <c r="CD30" i="31"/>
  <c r="AP7" i="15"/>
  <c r="BK24" i="15"/>
  <c r="BT24" i="15" l="1"/>
  <c r="BU24" i="15"/>
  <c r="BV24" i="15"/>
  <c r="CD31" i="31"/>
  <c r="CC32" i="31"/>
  <c r="CD32" i="31" s="1"/>
  <c r="V18" i="10"/>
  <c r="V9" i="10"/>
  <c r="V25" i="10"/>
  <c r="BK25" i="15"/>
  <c r="AP6" i="15"/>
  <c r="BV25" i="15" l="1"/>
  <c r="BU25" i="15"/>
  <c r="BT25" i="15"/>
  <c r="CC33" i="31"/>
  <c r="BK26" i="15"/>
  <c r="W25" i="10"/>
  <c r="W9" i="10"/>
  <c r="W18" i="10"/>
  <c r="AP5" i="15"/>
  <c r="BU26" i="15" l="1"/>
  <c r="BT26" i="15"/>
  <c r="BV26" i="15"/>
  <c r="CD33" i="31"/>
  <c r="CC34" i="31"/>
  <c r="CD34" i="31" s="1"/>
  <c r="X18" i="10"/>
  <c r="BK27" i="15"/>
  <c r="X25" i="10"/>
  <c r="X9" i="10"/>
  <c r="BV27" i="15" l="1"/>
  <c r="BU27" i="15"/>
  <c r="BT27" i="15"/>
  <c r="CC35" i="31"/>
  <c r="CD35" i="31" s="1"/>
  <c r="BK28" i="15"/>
  <c r="Y25" i="10"/>
  <c r="Y9" i="10"/>
  <c r="Y18" i="10"/>
  <c r="BV28" i="15" l="1"/>
  <c r="BT28" i="15"/>
  <c r="BU28" i="15"/>
  <c r="CC36" i="31"/>
  <c r="CD36" i="31" s="1"/>
  <c r="Z9" i="10"/>
  <c r="Z25" i="10"/>
  <c r="Z18" i="10"/>
  <c r="BK29" i="15"/>
  <c r="BV29" i="15" l="1"/>
  <c r="BT29" i="15"/>
  <c r="BU29" i="15"/>
  <c r="CC37" i="31"/>
  <c r="CD37" i="31" s="1"/>
  <c r="AA25" i="10"/>
  <c r="AA18" i="10"/>
  <c r="AA9" i="10"/>
  <c r="BK30" i="15"/>
  <c r="BV30" i="15" l="1"/>
  <c r="BT30" i="15"/>
  <c r="BU30" i="15"/>
  <c r="CC38" i="31"/>
  <c r="CD38" i="31" s="1"/>
  <c r="AB18" i="10"/>
  <c r="AB9" i="10"/>
  <c r="BK31" i="15"/>
  <c r="BK32" i="15" s="1"/>
  <c r="AB25" i="10"/>
  <c r="BV32" i="15" l="1"/>
  <c r="BU32" i="15"/>
  <c r="BT32" i="15"/>
  <c r="BV31" i="15"/>
  <c r="BT31" i="15"/>
  <c r="BU31" i="15"/>
  <c r="CC39" i="31"/>
  <c r="CD39" i="31" s="1"/>
  <c r="BK33" i="15"/>
  <c r="AD9" i="10"/>
  <c r="AC25" i="10"/>
  <c r="AD25" i="10"/>
  <c r="AC18" i="10"/>
  <c r="AC9" i="10"/>
  <c r="AD18" i="10"/>
  <c r="BU33" i="15" l="1"/>
  <c r="BT33" i="15"/>
  <c r="BV33" i="15"/>
  <c r="CC40" i="31"/>
  <c r="CD40" i="31" s="1"/>
  <c r="AE9" i="10"/>
  <c r="AE18" i="10"/>
  <c r="AE25" i="10"/>
  <c r="CC41" i="31" l="1"/>
  <c r="CD41" i="31" s="1"/>
  <c r="CC42" i="31" l="1"/>
  <c r="CD42" i="31" l="1"/>
  <c r="CC43" i="31"/>
  <c r="CD43" i="31" l="1"/>
  <c r="CC44" i="31"/>
  <c r="CD44" i="31" l="1"/>
  <c r="CC45" i="31"/>
  <c r="CC46" i="31" l="1"/>
  <c r="CD45" i="31"/>
  <c r="CD46" i="31" l="1"/>
  <c r="CC47" i="31"/>
  <c r="CD47" i="31" s="1"/>
  <c r="CC48" i="31" l="1"/>
  <c r="CD48" i="31" l="1"/>
  <c r="CC49" i="31"/>
  <c r="CD49" i="31" s="1"/>
  <c r="CC50" i="31" l="1"/>
  <c r="CD50" i="31" s="1"/>
  <c r="CC51" i="31" l="1"/>
  <c r="CD51" i="31" l="1"/>
  <c r="CC52" i="31"/>
  <c r="CC53" i="31" l="1"/>
  <c r="CD52" i="31"/>
  <c r="CD53" i="31" l="1"/>
  <c r="CC54" i="31"/>
  <c r="CD54" i="31" s="1"/>
  <c r="CC55" i="31" l="1"/>
  <c r="CD55" i="31" s="1"/>
  <c r="CC56" i="31" l="1"/>
  <c r="CD56" i="31" s="1"/>
  <c r="CC57" i="31" l="1"/>
  <c r="CD57" i="31" s="1"/>
  <c r="CC58" i="31" l="1"/>
  <c r="CD58" i="31" s="1"/>
  <c r="CC59" i="31" l="1"/>
  <c r="CD59" i="31" s="1"/>
  <c r="CC60" i="31" l="1"/>
  <c r="CD60" i="31" s="1"/>
  <c r="CC61" i="31" l="1"/>
  <c r="CD61" i="31" s="1"/>
  <c r="CC62" i="31" l="1"/>
  <c r="CD62" i="31" s="1"/>
  <c r="CC63" i="31" l="1"/>
  <c r="CC64" i="31" s="1"/>
  <c r="CD64" i="31" s="1"/>
  <c r="CD63" i="31" l="1"/>
  <c r="CC65" i="31"/>
  <c r="CC66" i="31" s="1"/>
  <c r="CD65" i="31" l="1"/>
  <c r="CD66" i="31"/>
  <c r="CC67" i="31"/>
  <c r="CD67" i="31" l="1"/>
  <c r="CC68" i="31"/>
  <c r="CD68" i="31" l="1"/>
  <c r="CC69" i="31"/>
  <c r="CD69" i="31" l="1"/>
  <c r="CC70" i="31"/>
  <c r="CD70" i="31" l="1"/>
  <c r="CC71" i="31"/>
  <c r="CD71" i="31" l="1"/>
  <c r="CC72" i="31"/>
  <c r="CD72" i="31" l="1"/>
  <c r="CC73" i="31"/>
  <c r="CD73" i="31" l="1"/>
  <c r="CC74" i="31"/>
  <c r="CD74" i="31" l="1"/>
  <c r="CC75" i="31"/>
  <c r="CD75" i="31" l="1"/>
  <c r="CC76" i="31"/>
  <c r="CD76" i="31" l="1"/>
  <c r="CC77" i="31"/>
  <c r="CD77" i="31" l="1"/>
  <c r="CC78" i="31"/>
  <c r="CD78" i="31" l="1"/>
  <c r="CC79" i="31"/>
  <c r="CD79" i="31" l="1"/>
  <c r="CC80" i="31"/>
  <c r="CD80" i="31" l="1"/>
  <c r="CC81" i="31"/>
  <c r="CD81" i="31" l="1"/>
  <c r="CC82" i="31"/>
  <c r="CD82" i="31" l="1"/>
  <c r="CC83" i="31"/>
  <c r="CD83" i="31" l="1"/>
  <c r="CC84" i="31"/>
  <c r="CD84" i="31" l="1"/>
  <c r="CC85" i="31"/>
  <c r="CD85" i="31" l="1"/>
  <c r="CC86" i="31"/>
  <c r="CD86" i="31" l="1"/>
  <c r="CC87" i="31"/>
  <c r="CD87" i="31" l="1"/>
  <c r="CC88" i="31"/>
  <c r="CD88" i="31" l="1"/>
  <c r="CC89" i="31"/>
  <c r="CD89" i="31" l="1"/>
  <c r="CC90" i="31"/>
  <c r="CD90" i="31" l="1"/>
  <c r="CC91" i="31"/>
  <c r="CD91" i="31" l="1"/>
  <c r="CC92" i="31"/>
  <c r="CD92" i="31" l="1"/>
  <c r="CC93" i="31"/>
  <c r="CD93" i="31" l="1"/>
  <c r="CC94" i="31"/>
  <c r="CD94" i="31" l="1"/>
  <c r="CC95" i="31"/>
  <c r="CD95" i="31" l="1"/>
  <c r="CC96" i="31"/>
  <c r="CD96" i="31" l="1"/>
  <c r="CC97" i="31"/>
  <c r="CD97" i="31" l="1"/>
  <c r="CC98" i="31"/>
  <c r="CD98" i="31" l="1"/>
  <c r="CC99" i="31"/>
  <c r="CD99" i="31" l="1"/>
  <c r="CC100" i="31"/>
  <c r="CD100" i="31" l="1"/>
  <c r="CC101" i="31"/>
  <c r="CD101" i="31" l="1"/>
  <c r="CC102" i="31"/>
  <c r="CD102" i="31" l="1"/>
  <c r="CC103" i="31"/>
  <c r="CD103" i="31" l="1"/>
  <c r="CC104" i="31"/>
  <c r="CD104" i="31" l="1"/>
  <c r="CC105" i="31"/>
  <c r="CD105" i="31" l="1"/>
  <c r="CC106" i="31"/>
  <c r="CD106" i="31" l="1"/>
  <c r="CC107" i="31"/>
  <c r="CD107" i="31" l="1"/>
  <c r="CC108" i="31"/>
  <c r="CD108" i="31" l="1"/>
  <c r="CC109" i="31"/>
  <c r="CD109" i="31" l="1"/>
  <c r="CC110" i="31"/>
  <c r="CD110" i="31" l="1"/>
  <c r="CC111" i="31"/>
  <c r="CD111" i="31" l="1"/>
  <c r="CC112" i="31"/>
  <c r="CD112" i="31" l="1"/>
  <c r="CC113" i="31"/>
  <c r="CD113" i="31" l="1"/>
  <c r="CC114" i="31"/>
  <c r="CD114" i="31" l="1"/>
  <c r="CC115" i="31"/>
  <c r="CD115" i="31" l="1"/>
  <c r="CC116" i="31"/>
  <c r="CD116" i="31" l="1"/>
  <c r="CC117" i="31"/>
  <c r="CD117" i="31" l="1"/>
  <c r="CC118" i="31"/>
  <c r="CD118" i="31" l="1"/>
  <c r="CC119" i="31"/>
  <c r="CD119" i="31" l="1"/>
  <c r="CC120" i="31"/>
  <c r="CD120" i="31" l="1"/>
  <c r="CC121" i="31"/>
  <c r="CD121" i="31" l="1"/>
  <c r="CC122" i="31"/>
  <c r="CD122" i="31" l="1"/>
  <c r="CC123" i="31"/>
  <c r="CD123" i="31" l="1"/>
  <c r="CC124" i="31"/>
  <c r="CD124" i="31" l="1"/>
  <c r="CC125" i="31"/>
  <c r="CD125" i="31" l="1"/>
  <c r="CC126" i="31"/>
  <c r="CD126" i="31" l="1"/>
  <c r="CC127" i="31"/>
  <c r="CD127" i="31" l="1"/>
  <c r="CC128" i="31"/>
  <c r="CD128" i="31" l="1"/>
  <c r="CC129" i="31"/>
  <c r="CD129" i="31" l="1"/>
  <c r="CC130" i="31"/>
  <c r="CD130" i="31" l="1"/>
  <c r="CC131" i="31"/>
  <c r="CD131" i="31" l="1"/>
  <c r="CC132" i="31"/>
  <c r="CD132" i="31" l="1"/>
  <c r="CC133" i="31"/>
  <c r="CD133" i="31" l="1"/>
  <c r="CC134" i="31"/>
  <c r="CD134" i="31" l="1"/>
  <c r="CC135" i="31"/>
  <c r="CD135" i="31" l="1"/>
  <c r="CC136" i="31"/>
  <c r="CD136" i="31" l="1"/>
  <c r="CC137" i="31"/>
  <c r="CD137" i="31" l="1"/>
  <c r="CC138" i="31"/>
  <c r="CD138" i="31" l="1"/>
  <c r="CC139" i="31"/>
  <c r="CD139" i="31" l="1"/>
  <c r="CC140" i="31"/>
  <c r="CD140" i="31" l="1"/>
  <c r="CC141" i="31"/>
  <c r="CD141" i="31" l="1"/>
  <c r="CC142" i="31"/>
  <c r="CD142" i="31" l="1"/>
  <c r="CC143" i="31"/>
  <c r="CD143" i="31" l="1"/>
  <c r="CC144" i="31"/>
  <c r="CD144" i="31" l="1"/>
  <c r="CC145" i="31"/>
  <c r="CD145" i="31" l="1"/>
  <c r="CC146" i="31"/>
  <c r="CD146" i="31" l="1"/>
  <c r="CC147" i="31"/>
  <c r="CD147" i="31" l="1"/>
  <c r="CC148" i="31"/>
  <c r="CD148" i="31" l="1"/>
  <c r="CC149" i="31"/>
  <c r="CD149" i="31" l="1"/>
  <c r="CC150" i="31"/>
  <c r="CD150" i="31" l="1"/>
  <c r="CC151" i="31"/>
  <c r="CD151" i="31" l="1"/>
  <c r="CC152" i="31"/>
  <c r="CD152" i="31" s="1"/>
  <c r="E17" i="10" s="1"/>
  <c r="BT9" i="15" l="1"/>
  <c r="BT10" i="15"/>
  <c r="M18" i="10"/>
  <c r="H18" i="10"/>
  <c r="BC35" i="15"/>
  <c r="BJ35" i="15"/>
  <c r="I18" i="10"/>
  <c r="L18" i="10"/>
  <c r="G18" i="10"/>
  <c r="BJ10" i="15"/>
  <c r="BK34" i="15"/>
  <c r="BV34" i="15" l="1"/>
  <c r="BU34" i="15"/>
  <c r="BT34" i="15"/>
  <c r="BK35" i="15"/>
  <c r="AF9" i="10"/>
  <c r="AF18" i="10"/>
  <c r="BJ9" i="15"/>
  <c r="AF25" i="10"/>
  <c r="BJ34" i="15"/>
  <c r="BC34" i="15"/>
  <c r="BT35" i="15" l="1"/>
  <c r="BU35" i="15"/>
  <c r="BV35" i="15"/>
  <c r="BJ8" i="15"/>
  <c r="AG18" i="10"/>
  <c r="AG9" i="10"/>
  <c r="AG25" i="10"/>
  <c r="BK36" i="15"/>
  <c r="BV36" i="15" l="1"/>
  <c r="BT36" i="15"/>
  <c r="BU36" i="15"/>
  <c r="AH18" i="10"/>
  <c r="AH9" i="10"/>
  <c r="AH25" i="10"/>
  <c r="BK37" i="15"/>
  <c r="BJ33" i="15"/>
  <c r="BC33" i="15"/>
  <c r="BV37" i="15" l="1"/>
  <c r="BT37" i="15"/>
  <c r="BU37" i="15"/>
  <c r="BC32" i="15"/>
  <c r="AI18" i="10"/>
  <c r="AI25" i="10"/>
  <c r="AI9" i="10"/>
  <c r="BJ32" i="15"/>
  <c r="BK38" i="15"/>
  <c r="BT38" i="15" l="1"/>
  <c r="BU38" i="15"/>
  <c r="BV38" i="15"/>
  <c r="AJ18" i="10"/>
  <c r="AJ9" i="10"/>
  <c r="AJ25" i="10"/>
  <c r="BK39" i="15"/>
  <c r="BC31" i="15"/>
  <c r="BJ31" i="15"/>
  <c r="BK40" i="15"/>
  <c r="BK41" i="15"/>
  <c r="BK42" i="15" s="1"/>
  <c r="BT40" i="15" l="1"/>
  <c r="BU40" i="15"/>
  <c r="BV40" i="15"/>
  <c r="BT39" i="15"/>
  <c r="BU39" i="15"/>
  <c r="BV39" i="15"/>
  <c r="BU41" i="15"/>
  <c r="BT41" i="15"/>
  <c r="BV41" i="15"/>
  <c r="BV42" i="15"/>
  <c r="BT42" i="15"/>
  <c r="BU42" i="15"/>
  <c r="AK18" i="10"/>
  <c r="AL25" i="10"/>
  <c r="AK25" i="10"/>
  <c r="BC30" i="15"/>
  <c r="AL18" i="10"/>
  <c r="BK43" i="15"/>
  <c r="AL9" i="10"/>
  <c r="AM25" i="10"/>
  <c r="BJ30" i="15"/>
  <c r="AM18" i="10"/>
  <c r="AK9" i="10"/>
  <c r="AM9" i="10"/>
  <c r="BT43" i="15" l="1"/>
  <c r="BU43" i="15"/>
  <c r="BV43" i="15"/>
  <c r="BJ29" i="15"/>
  <c r="AO9" i="10"/>
  <c r="AN18" i="10"/>
  <c r="AO18" i="10"/>
  <c r="BC29" i="15"/>
  <c r="BC28" i="15" s="1"/>
  <c r="AO25" i="10"/>
  <c r="AN25" i="10"/>
  <c r="BJ7" i="15"/>
  <c r="AN9" i="10"/>
  <c r="BK44" i="15"/>
  <c r="BV44" i="15" l="1"/>
  <c r="BT44" i="15"/>
  <c r="BU44" i="15"/>
  <c r="AP18" i="10"/>
  <c r="AP9" i="10"/>
  <c r="BJ6" i="15"/>
  <c r="AP25" i="10"/>
  <c r="BC27" i="15"/>
  <c r="BJ28" i="15"/>
  <c r="BK45" i="15"/>
  <c r="BJ27" i="15"/>
  <c r="BU45" i="15" l="1"/>
  <c r="BT45" i="15"/>
  <c r="BV45" i="15"/>
  <c r="BJ26" i="15"/>
  <c r="AQ9" i="10"/>
  <c r="AQ18" i="10"/>
  <c r="BJ5" i="15"/>
  <c r="AQ25" i="10"/>
  <c r="BC26" i="15"/>
  <c r="BK46" i="15"/>
  <c r="BV46" i="15" l="1"/>
  <c r="BU46" i="15"/>
  <c r="BT46" i="15"/>
  <c r="BT5" i="15"/>
  <c r="AR9" i="10"/>
  <c r="D18" i="10"/>
  <c r="BK47" i="15"/>
  <c r="BC25" i="15"/>
  <c r="BK48" i="15"/>
  <c r="BK49" i="15" s="1"/>
  <c r="BJ25" i="15"/>
  <c r="AR18" i="10"/>
  <c r="AR25" i="10"/>
  <c r="BU48" i="15" l="1"/>
  <c r="BV48" i="15"/>
  <c r="BT48" i="15"/>
  <c r="BU47" i="15"/>
  <c r="BV47" i="15"/>
  <c r="BT47" i="15"/>
  <c r="BU49" i="15"/>
  <c r="BT49" i="15"/>
  <c r="BV49" i="15"/>
  <c r="AU18" i="10"/>
  <c r="AT9" i="10"/>
  <c r="AT25" i="10"/>
  <c r="AS25" i="10"/>
  <c r="AT18" i="10"/>
  <c r="BJ24" i="15"/>
  <c r="BK50" i="15"/>
  <c r="AU25" i="10"/>
  <c r="AU9" i="10"/>
  <c r="BK51" i="15"/>
  <c r="AS18" i="10"/>
  <c r="AS9" i="10"/>
  <c r="BV50" i="15" l="1"/>
  <c r="BT50" i="15"/>
  <c r="BU50" i="15"/>
  <c r="BT7" i="15"/>
  <c r="BV51" i="15"/>
  <c r="BT51" i="15"/>
  <c r="BU51" i="15"/>
  <c r="BK52" i="15"/>
  <c r="AV18" i="10"/>
  <c r="F18" i="10"/>
  <c r="AV25" i="10"/>
  <c r="AV9" i="10"/>
  <c r="BT52" i="15" l="1"/>
  <c r="BU52" i="15"/>
  <c r="BV52" i="15"/>
  <c r="AW18" i="10"/>
  <c r="AW9" i="10"/>
  <c r="AW25" i="10"/>
  <c r="BK53" i="15"/>
  <c r="BT53" i="15" l="1"/>
  <c r="BV53" i="15"/>
  <c r="BU53" i="15"/>
  <c r="AX9" i="10"/>
  <c r="AX18" i="10"/>
  <c r="BK54" i="15"/>
  <c r="AX25" i="10"/>
  <c r="BU54" i="15" l="1"/>
  <c r="BV54" i="15"/>
  <c r="BT54" i="15"/>
  <c r="BK55" i="15"/>
  <c r="AY9" i="10"/>
  <c r="AY25" i="10"/>
  <c r="AY18" i="10"/>
  <c r="BT55" i="15" l="1"/>
  <c r="BU55" i="15"/>
  <c r="BV55" i="15"/>
  <c r="AZ9" i="10"/>
  <c r="AZ18" i="10"/>
  <c r="AZ25" i="10"/>
  <c r="BK56" i="15"/>
  <c r="BT56" i="15" l="1"/>
  <c r="BU56" i="15"/>
  <c r="BV56" i="15"/>
  <c r="BK57" i="15"/>
  <c r="BA18" i="10"/>
  <c r="BA9" i="10"/>
  <c r="BA25" i="10"/>
  <c r="BT57" i="15" l="1"/>
  <c r="BU57" i="15"/>
  <c r="BV57" i="15"/>
  <c r="BK58" i="15"/>
  <c r="BT58" i="15" l="1"/>
  <c r="BV58" i="15"/>
  <c r="BU58" i="15"/>
  <c r="BK59" i="15"/>
  <c r="BV59" i="15" l="1"/>
  <c r="BT59" i="15"/>
  <c r="BU59" i="15"/>
  <c r="BK60" i="15"/>
  <c r="BV60" i="15" l="1"/>
  <c r="BU60" i="15"/>
  <c r="BT60" i="15"/>
  <c r="BK61" i="15"/>
  <c r="BT61" i="15" l="1"/>
  <c r="BV61" i="15"/>
  <c r="BU61" i="15"/>
  <c r="BK62" i="15"/>
  <c r="BT62" i="15" l="1"/>
  <c r="BU62" i="15"/>
  <c r="BV62" i="15"/>
  <c r="BK63" i="15"/>
  <c r="BV63" i="15" l="1"/>
  <c r="BU63" i="15"/>
  <c r="BT63" i="15"/>
  <c r="BK64" i="15"/>
  <c r="BU64" i="15" l="1"/>
  <c r="BT64" i="15"/>
  <c r="BV64" i="15"/>
  <c r="BK65" i="15"/>
  <c r="BV65" i="15" l="1"/>
  <c r="BT65" i="15"/>
  <c r="BU65" i="15"/>
  <c r="BK66" i="15"/>
  <c r="BU66" i="15" l="1"/>
  <c r="BV66" i="15"/>
  <c r="BT66" i="15"/>
  <c r="BK67" i="15"/>
  <c r="BU67" i="15" l="1"/>
  <c r="BT67" i="15"/>
  <c r="BV67" i="15"/>
  <c r="BK68" i="15"/>
  <c r="BU68" i="15" l="1"/>
  <c r="BT68" i="15"/>
  <c r="BV68" i="15"/>
  <c r="BK69" i="15"/>
  <c r="BV69" i="15" l="1"/>
  <c r="BT69" i="15"/>
  <c r="BU69" i="15"/>
  <c r="BK70" i="15"/>
  <c r="BU70" i="15" l="1"/>
  <c r="BV70" i="15"/>
  <c r="BT70" i="15"/>
  <c r="BK71" i="15"/>
  <c r="BT71" i="15" l="1"/>
  <c r="BV71" i="15"/>
  <c r="BU71" i="15"/>
  <c r="BK72" i="15"/>
  <c r="BU72" i="15" l="1"/>
  <c r="BV72" i="15"/>
  <c r="BT72" i="15"/>
  <c r="BK73" i="15"/>
  <c r="BU73" i="15" l="1"/>
  <c r="BT73" i="15"/>
  <c r="BV73" i="15"/>
  <c r="BK74" i="15"/>
  <c r="BU74" i="15" l="1"/>
  <c r="BT74" i="15"/>
  <c r="BV74" i="15"/>
  <c r="BK75" i="15"/>
  <c r="BT75" i="15" l="1"/>
  <c r="BU75" i="15"/>
  <c r="BV75" i="15"/>
  <c r="BK76" i="15"/>
  <c r="BV76" i="15" l="1"/>
  <c r="BU76" i="15"/>
  <c r="BT76" i="15"/>
  <c r="BK77" i="15"/>
  <c r="BU77" i="15" l="1"/>
  <c r="BV77" i="15"/>
  <c r="BT77" i="15"/>
  <c r="BK78" i="15"/>
  <c r="BV78" i="15" l="1"/>
  <c r="BU78" i="15"/>
  <c r="BT78" i="15"/>
</calcChain>
</file>

<file path=xl/sharedStrings.xml><?xml version="1.0" encoding="utf-8"?>
<sst xmlns="http://schemas.openxmlformats.org/spreadsheetml/2006/main" count="2155" uniqueCount="1095">
  <si>
    <t>Question Sets</t>
  </si>
  <si>
    <t>Property</t>
  </si>
  <si>
    <t>Header</t>
  </si>
  <si>
    <t>Type</t>
  </si>
  <si>
    <t>Key</t>
  </si>
  <si>
    <t>Field Code</t>
  </si>
  <si>
    <t>Value</t>
  </si>
  <si>
    <t>Data Type</t>
  </si>
  <si>
    <t>Field Type</t>
  </si>
  <si>
    <t>Option Set</t>
  </si>
  <si>
    <t>Required</t>
  </si>
  <si>
    <t>Min Qty</t>
  </si>
  <si>
    <t>Max Qty</t>
  </si>
  <si>
    <t>Row</t>
  </si>
  <si>
    <t>X</t>
  </si>
  <si>
    <t>S</t>
  </si>
  <si>
    <t>M</t>
  </si>
  <si>
    <t>L</t>
  </si>
  <si>
    <t>Label</t>
  </si>
  <si>
    <t>Question</t>
  </si>
  <si>
    <t>Hide Condition</t>
  </si>
  <si>
    <t>Validation Rules</t>
  </si>
  <si>
    <t>Heading 2</t>
  </si>
  <si>
    <t>Heading 3</t>
  </si>
  <si>
    <t>Paragraph</t>
  </si>
  <si>
    <t>Placeholder</t>
  </si>
  <si>
    <t>Help Message</t>
  </si>
  <si>
    <t>Tooltip</t>
  </si>
  <si>
    <t>Default Value</t>
  </si>
  <si>
    <t>Assumed Value</t>
  </si>
  <si>
    <t>Used Value</t>
  </si>
  <si>
    <t>Invalid</t>
  </si>
  <si>
    <t>Invalid Rollup</t>
  </si>
  <si>
    <t>Disabled Condition</t>
  </si>
  <si>
    <t>Summary Label</t>
  </si>
  <si>
    <t>Affects Premium</t>
  </si>
  <si>
    <t>Affects Triggers</t>
  </si>
  <si>
    <t>Text</t>
  </si>
  <si>
    <t>String</t>
  </si>
  <si>
    <t>Summary Key Mapping</t>
  </si>
  <si>
    <t>Config Count Fwd</t>
  </si>
  <si>
    <t>Config Count Back</t>
  </si>
  <si>
    <t>Config Options</t>
  </si>
  <si>
    <t>Config Validators</t>
  </si>
  <si>
    <t>Config TO Repeating</t>
  </si>
  <si>
    <t>Config TO</t>
  </si>
  <si>
    <t>Config Field</t>
  </si>
  <si>
    <t>Config Content</t>
  </si>
  <si>
    <t>Config Rollup</t>
  </si>
  <si>
    <t>Config Use Row</t>
  </si>
  <si>
    <t>Config Keys Nested</t>
  </si>
  <si>
    <t>Config Keys Nested Rollup</t>
  </si>
  <si>
    <t>Calculation Count Back</t>
  </si>
  <si>
    <t>Calculation Repeating</t>
  </si>
  <si>
    <t>Calculation</t>
  </si>
  <si>
    <t>Calculation Rollup</t>
  </si>
  <si>
    <t>Output Config</t>
  </si>
  <si>
    <t>Output Config Keys Nested</t>
  </si>
  <si>
    <t>Output Calculation</t>
  </si>
  <si>
    <t>Yes</t>
  </si>
  <si>
    <t>Mobile</t>
  </si>
  <si>
    <t>Buttons</t>
  </si>
  <si>
    <t>VIC</t>
  </si>
  <si>
    <t>State</t>
  </si>
  <si>
    <t>Number</t>
  </si>
  <si>
    <t>Currency</t>
  </si>
  <si>
    <t>Yes/No</t>
  </si>
  <si>
    <t>No</t>
  </si>
  <si>
    <t>Accident Only</t>
  </si>
  <si>
    <t>Policy Start Date</t>
  </si>
  <si>
    <t>Date</t>
  </si>
  <si>
    <t>Contact</t>
  </si>
  <si>
    <t>Name</t>
  </si>
  <si>
    <t>Your name</t>
  </si>
  <si>
    <t>Email</t>
  </si>
  <si>
    <t>Phone</t>
  </si>
  <si>
    <t>Personal</t>
  </si>
  <si>
    <t>ABN</t>
  </si>
  <si>
    <t>Text Area</t>
  </si>
  <si>
    <t>Radio</t>
  </si>
  <si>
    <t>Repeating</t>
  </si>
  <si>
    <t>List</t>
  </si>
  <si>
    <t>Address</t>
  </si>
  <si>
    <t>Town</t>
  </si>
  <si>
    <t>Select</t>
  </si>
  <si>
    <t>Postcode</t>
  </si>
  <si>
    <t>Postal Address</t>
  </si>
  <si>
    <t>Postal Town</t>
  </si>
  <si>
    <t>Postal State</t>
  </si>
  <si>
    <t>Postal Postcode</t>
  </si>
  <si>
    <t>Disclosure</t>
  </si>
  <si>
    <t>History</t>
  </si>
  <si>
    <t xml:space="preserve">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t>
  </si>
  <si>
    <t>History Details</t>
  </si>
  <si>
    <t>Please provide all relevant details:</t>
  </si>
  <si>
    <t>history != 'Yes'</t>
  </si>
  <si>
    <t>Insolvency</t>
  </si>
  <si>
    <t>Are you currently or have you previously been declared bankrupt or been involved in a company or business which became insolvent or subject to any form of insolvency administration?</t>
  </si>
  <si>
    <t>Insolvency Details</t>
  </si>
  <si>
    <t>insolvency != 'Yes'</t>
  </si>
  <si>
    <t>Declaration</t>
  </si>
  <si>
    <t>Do you understand and accept your declaration?</t>
  </si>
  <si>
    <t>acceptedDeclaration()</t>
  </si>
  <si>
    <t>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t>
  </si>
  <si>
    <t>Payment Options</t>
  </si>
  <si>
    <t>Payment Option</t>
  </si>
  <si>
    <t>Payment Methods</t>
  </si>
  <si>
    <t>Payment Method</t>
  </si>
  <si>
    <t>Repeating Question Sets</t>
  </si>
  <si>
    <t>Field Key Prefix</t>
  </si>
  <si>
    <t>Field Key</t>
  </si>
  <si>
    <t>Value 1</t>
  </si>
  <si>
    <t>Value 2</t>
  </si>
  <si>
    <t>Value 3</t>
  </si>
  <si>
    <t>Value 4</t>
  </si>
  <si>
    <t>Value 5</t>
  </si>
  <si>
    <t>Value 6</t>
  </si>
  <si>
    <t>Value 7</t>
  </si>
  <si>
    <t>Value 8</t>
  </si>
  <si>
    <t>Value 9</t>
  </si>
  <si>
    <t>Value 10</t>
  </si>
  <si>
    <t>Total</t>
  </si>
  <si>
    <t>Count</t>
  </si>
  <si>
    <t>Count 1</t>
  </si>
  <si>
    <t>Invalid 1</t>
  </si>
  <si>
    <t>Calculation 1</t>
  </si>
  <si>
    <t>Count 2</t>
  </si>
  <si>
    <t>Invalid 2</t>
  </si>
  <si>
    <t>Calculation 2</t>
  </si>
  <si>
    <t>Count 3</t>
  </si>
  <si>
    <t>Invalid 3</t>
  </si>
  <si>
    <t>Calculation 3</t>
  </si>
  <si>
    <t>Count 4</t>
  </si>
  <si>
    <t>Invalid 4</t>
  </si>
  <si>
    <t>Calculation 4</t>
  </si>
  <si>
    <t>Count 5</t>
  </si>
  <si>
    <t>Invalid 5</t>
  </si>
  <si>
    <t>Calculation 5</t>
  </si>
  <si>
    <t>Count 6</t>
  </si>
  <si>
    <t>Invalid 6</t>
  </si>
  <si>
    <t>Calculation 6</t>
  </si>
  <si>
    <t>Count 7</t>
  </si>
  <si>
    <t>Invalid 7</t>
  </si>
  <si>
    <t>Calculation 7</t>
  </si>
  <si>
    <t>Count 8</t>
  </si>
  <si>
    <t>Invalid 8</t>
  </si>
  <si>
    <t>Calculation 8</t>
  </si>
  <si>
    <t>Count 9</t>
  </si>
  <si>
    <t>Invalid 9</t>
  </si>
  <si>
    <t>Calculation 9</t>
  </si>
  <si>
    <t>Count 10</t>
  </si>
  <si>
    <t>Invalid 10</t>
  </si>
  <si>
    <t>Calculation 10</t>
  </si>
  <si>
    <t>Number Plate</t>
  </si>
  <si>
    <t>Height</t>
  </si>
  <si>
    <t>Repeating 5</t>
  </si>
  <si>
    <t>Question Options</t>
  </si>
  <si>
    <t>Display</t>
  </si>
  <si>
    <t>Icon</t>
  </si>
  <si>
    <t>Config Buttons</t>
  </si>
  <si>
    <t>Config Radio</t>
  </si>
  <si>
    <t>Config Select</t>
  </si>
  <si>
    <t>ACT</t>
  </si>
  <si>
    <t>NSW</t>
  </si>
  <si>
    <t>NT</t>
  </si>
  <si>
    <t>QLD</t>
  </si>
  <si>
    <t>SA</t>
  </si>
  <si>
    <t>TAS</t>
  </si>
  <si>
    <t>WA</t>
  </si>
  <si>
    <t>0</t>
  </si>
  <si>
    <t>glyphicon-remove md</t>
  </si>
  <si>
    <t>Plus Illness</t>
  </si>
  <si>
    <t>Options 13</t>
  </si>
  <si>
    <t>glyphicon-ok md</t>
  </si>
  <si>
    <t>Options 14</t>
  </si>
  <si>
    <t>Options 15</t>
  </si>
  <si>
    <t>Options 16</t>
  </si>
  <si>
    <t>Options 17</t>
  </si>
  <si>
    <t>Options 18</t>
  </si>
  <si>
    <t>Options 19</t>
  </si>
  <si>
    <t>Options 20</t>
  </si>
  <si>
    <t>Options 21</t>
  </si>
  <si>
    <t>Options 22</t>
  </si>
  <si>
    <t>Options 23</t>
  </si>
  <si>
    <t>Options 24</t>
  </si>
  <si>
    <t>Options 25</t>
  </si>
  <si>
    <t>Options 26</t>
  </si>
  <si>
    <t>Options 27</t>
  </si>
  <si>
    <t>Options 28</t>
  </si>
  <si>
    <t>Yearly</t>
  </si>
  <si>
    <t>Monthly</t>
  </si>
  <si>
    <t>Fortnightly</t>
  </si>
  <si>
    <t>Weekly</t>
  </si>
  <si>
    <t>Direct Debit</t>
  </si>
  <si>
    <t>Visa</t>
  </si>
  <si>
    <t>Mastercard</t>
  </si>
  <si>
    <t>Option X</t>
  </si>
  <si>
    <t>Triggers</t>
  </si>
  <si>
    <t>Config</t>
  </si>
  <si>
    <t>Message</t>
  </si>
  <si>
    <t>Soft Referral</t>
  </si>
  <si>
    <t>Hard Referral</t>
  </si>
  <si>
    <t>Decline</t>
  </si>
  <si>
    <t>Error</t>
  </si>
  <si>
    <t>No Cover Selected</t>
  </si>
  <si>
    <t>Test 1</t>
  </si>
  <si>
    <t>Test 2</t>
  </si>
  <si>
    <t>Test 3</t>
  </si>
  <si>
    <t>Test 4</t>
  </si>
  <si>
    <t>Settings</t>
  </si>
  <si>
    <t>Risk Name</t>
  </si>
  <si>
    <t>Field Code Prefix</t>
  </si>
  <si>
    <t>Rating Factors</t>
  </si>
  <si>
    <t>Checks</t>
  </si>
  <si>
    <t>Include Risk</t>
  </si>
  <si>
    <t>Premium</t>
  </si>
  <si>
    <t>Total Premium</t>
  </si>
  <si>
    <t>Other</t>
  </si>
  <si>
    <t>Statutory Rates</t>
  </si>
  <si>
    <t>Risk Type</t>
  </si>
  <si>
    <t>General</t>
  </si>
  <si>
    <t>ESL Applicability</t>
  </si>
  <si>
    <t>Applicable</t>
  </si>
  <si>
    <t>Jurisdiction</t>
  </si>
  <si>
    <t>ESL Rate</t>
  </si>
  <si>
    <t>GST Rate</t>
  </si>
  <si>
    <t>SD Rate</t>
  </si>
  <si>
    <t>Payment</t>
  </si>
  <si>
    <t>ESL</t>
  </si>
  <si>
    <t>GST</t>
  </si>
  <si>
    <t>SD</t>
  </si>
  <si>
    <t>Public Liability</t>
  </si>
  <si>
    <t>Key Prefix</t>
  </si>
  <si>
    <t>PL</t>
  </si>
  <si>
    <t>Base premium</t>
  </si>
  <si>
    <t>Blah</t>
  </si>
  <si>
    <t>Val</t>
  </si>
  <si>
    <t>Please note: Rate entries in each category must be entered in chronological order, i.e. from older (top) to newer (bottom)</t>
  </si>
  <si>
    <t>Effective Date</t>
  </si>
  <si>
    <t>Next Value</t>
  </si>
  <si>
    <t>Stamp Duty</t>
  </si>
  <si>
    <t>Risk Types</t>
  </si>
  <si>
    <t>Professional Indemnity</t>
  </si>
  <si>
    <t>Motor</t>
  </si>
  <si>
    <t>Farm</t>
  </si>
  <si>
    <t>ESL Eligibility</t>
  </si>
  <si>
    <t>Not Applicable</t>
  </si>
  <si>
    <t>Payments</t>
  </si>
  <si>
    <t>Item</t>
  </si>
  <si>
    <t>Direct</t>
  </si>
  <si>
    <t>Default</t>
  </si>
  <si>
    <t>Number Of Instalments</t>
  </si>
  <si>
    <t>Once Off Fee</t>
  </si>
  <si>
    <t>Per Instalment Fee</t>
  </si>
  <si>
    <t>Interest Rate</t>
  </si>
  <si>
    <t>Funded</t>
  </si>
  <si>
    <t>Enabled</t>
  </si>
  <si>
    <t>Transaction Fee</t>
  </si>
  <si>
    <t>Merchant Fee</t>
  </si>
  <si>
    <t>Totals</t>
  </si>
  <si>
    <t>Cost Breakdown</t>
  </si>
  <si>
    <t>Service Fees</t>
  </si>
  <si>
    <t>Sub Total 1</t>
  </si>
  <si>
    <t>Interest</t>
  </si>
  <si>
    <t>Sub Total 2</t>
  </si>
  <si>
    <t>Merchant Fees</t>
  </si>
  <si>
    <t>Transaction Costs</t>
  </si>
  <si>
    <t>Insurance Policy</t>
  </si>
  <si>
    <t>Other Charges</t>
  </si>
  <si>
    <t>Insurer Fees</t>
  </si>
  <si>
    <t>Premium Funding</t>
  </si>
  <si>
    <t>Other Fees</t>
  </si>
  <si>
    <t>Instalments</t>
  </si>
  <si>
    <t>Annual Instalments</t>
  </si>
  <si>
    <t>Instalment Amount</t>
  </si>
  <si>
    <t>Revenue</t>
  </si>
  <si>
    <t>Amount</t>
  </si>
  <si>
    <t>Commission</t>
  </si>
  <si>
    <t>Service Fee</t>
  </si>
  <si>
    <t>Config Min</t>
  </si>
  <si>
    <t>Permissions</t>
  </si>
  <si>
    <t>Production Domains</t>
  </si>
  <si>
    <t>www.website.com</t>
  </si>
  <si>
    <t>Staging Domains</t>
  </si>
  <si>
    <t>staging.website.com</t>
  </si>
  <si>
    <t>Development Domains</t>
  </si>
  <si>
    <t>dev.website.com</t>
  </si>
  <si>
    <t>Financial</t>
  </si>
  <si>
    <t>Commission Rate</t>
  </si>
  <si>
    <t>Service Fee Once Off</t>
  </si>
  <si>
    <t>Service Fee Premium Percent</t>
  </si>
  <si>
    <t>Styling</t>
  </si>
  <si>
    <t>Google Fonts</t>
  </si>
  <si>
    <t>Headings</t>
  </si>
  <si>
    <t>Body Text</t>
  </si>
  <si>
    <t xml:space="preserve">Labels </t>
  </si>
  <si>
    <t>Font Weight</t>
  </si>
  <si>
    <t>Primary Colours</t>
  </si>
  <si>
    <t>Background 1</t>
  </si>
  <si>
    <t>#FFFFFF</t>
  </si>
  <si>
    <t>Background 2</t>
  </si>
  <si>
    <t>Background 3</t>
  </si>
  <si>
    <t>Foreground 1</t>
  </si>
  <si>
    <t>Foreground 2</t>
  </si>
  <si>
    <t>Accent 1</t>
  </si>
  <si>
    <t>Accent 2</t>
  </si>
  <si>
    <t>Borders</t>
  </si>
  <si>
    <t>Tooltip Icon</t>
  </si>
  <si>
    <t>fa-question-circle</t>
  </si>
  <si>
    <t>Default Border Radius</t>
  </si>
  <si>
    <t>Scroll Duration Multiplier</t>
  </si>
  <si>
    <t>Sidebar Width</t>
  </si>
  <si>
    <t>Small Device Margin</t>
  </si>
  <si>
    <t>Offset Top XS</t>
  </si>
  <si>
    <t>Offset Top SM</t>
  </si>
  <si>
    <t>Offset Top MD</t>
  </si>
  <si>
    <t>Offset Top LG</t>
  </si>
  <si>
    <t>Offset Top XL</t>
  </si>
  <si>
    <t>Styles</t>
  </si>
  <si>
    <t>Element</t>
  </si>
  <si>
    <t>Selector</t>
  </si>
  <si>
    <t>Font Family</t>
  </si>
  <si>
    <t>Font Family Default</t>
  </si>
  <si>
    <t>Font Family Used</t>
  </si>
  <si>
    <t>Font Size</t>
  </si>
  <si>
    <t>Font Size Default</t>
  </si>
  <si>
    <t>Font Size Used</t>
  </si>
  <si>
    <t>Font Weight Default</t>
  </si>
  <si>
    <t>Font Weight Used</t>
  </si>
  <si>
    <t>Colour</t>
  </si>
  <si>
    <t>Colour Default</t>
  </si>
  <si>
    <t>Colour Used</t>
  </si>
  <si>
    <t>Background</t>
  </si>
  <si>
    <t>Background Default</t>
  </si>
  <si>
    <t>Background Used</t>
  </si>
  <si>
    <t>Border</t>
  </si>
  <si>
    <t>Border Default</t>
  </si>
  <si>
    <t>Border Used</t>
  </si>
  <si>
    <t>Border Radius</t>
  </si>
  <si>
    <t>Border Radius Default</t>
  </si>
  <si>
    <t>Border Radius Used</t>
  </si>
  <si>
    <t>MT</t>
  </si>
  <si>
    <t>MT Default</t>
  </si>
  <si>
    <t>MT Used</t>
  </si>
  <si>
    <t>MR</t>
  </si>
  <si>
    <t>MR Default</t>
  </si>
  <si>
    <t>MR Used</t>
  </si>
  <si>
    <t>MB</t>
  </si>
  <si>
    <t>MB Default</t>
  </si>
  <si>
    <t>MB Used</t>
  </si>
  <si>
    <t>ML</t>
  </si>
  <si>
    <t>ML Default</t>
  </si>
  <si>
    <t>ML Used</t>
  </si>
  <si>
    <t>PT</t>
  </si>
  <si>
    <t>PT Default</t>
  </si>
  <si>
    <t>PT Used</t>
  </si>
  <si>
    <t>PR</t>
  </si>
  <si>
    <t>PR Default</t>
  </si>
  <si>
    <t>PR Used</t>
  </si>
  <si>
    <t>PB</t>
  </si>
  <si>
    <t>PB Default</t>
  </si>
  <si>
    <t>PB Used</t>
  </si>
  <si>
    <t>PL Default</t>
  </si>
  <si>
    <t>PL Used</t>
  </si>
  <si>
    <t>BT</t>
  </si>
  <si>
    <t>BT Default</t>
  </si>
  <si>
    <t>BT Used</t>
  </si>
  <si>
    <t>BR</t>
  </si>
  <si>
    <t>BR Default</t>
  </si>
  <si>
    <t>BR Used</t>
  </si>
  <si>
    <t>BB</t>
  </si>
  <si>
    <t>BB Default</t>
  </si>
  <si>
    <t>BB Used</t>
  </si>
  <si>
    <t>BL</t>
  </si>
  <si>
    <t>BL Default</t>
  </si>
  <si>
    <t>BL Used</t>
  </si>
  <si>
    <t>Width</t>
  </si>
  <si>
    <t>Width Default</t>
  </si>
  <si>
    <t>Width Used</t>
  </si>
  <si>
    <t>Height Default</t>
  </si>
  <si>
    <t>Height Used</t>
  </si>
  <si>
    <t>Top</t>
  </si>
  <si>
    <t>Top Default</t>
  </si>
  <si>
    <t>Top Used</t>
  </si>
  <si>
    <t>Right</t>
  </si>
  <si>
    <t>Right Default</t>
  </si>
  <si>
    <t>Right Used</t>
  </si>
  <si>
    <t>Bottom</t>
  </si>
  <si>
    <t>Bottom Default</t>
  </si>
  <si>
    <t>Bottom Used</t>
  </si>
  <si>
    <t>Left</t>
  </si>
  <si>
    <t>Left Default</t>
  </si>
  <si>
    <t>Left Used</t>
  </si>
  <si>
    <t>Custom</t>
  </si>
  <si>
    <t>Font</t>
  </si>
  <si>
    <t>Unique Font</t>
  </si>
  <si>
    <t>Config Font</t>
  </si>
  <si>
    <t>Config Properties</t>
  </si>
  <si>
    <t>Panels</t>
  </si>
  <si>
    <t>Body</t>
  </si>
  <si>
    <t>body</t>
  </si>
  <si>
    <t>15px</t>
  </si>
  <si>
    <t>30px</t>
  </si>
  <si>
    <t>Progress</t>
  </si>
  <si>
    <t>nav#progress-bar</t>
  </si>
  <si>
    <t>Heading</t>
  </si>
  <si>
    <t>h1</t>
  </si>
  <si>
    <t>45px</t>
  </si>
  <si>
    <t>40px</t>
  </si>
  <si>
    <t>Sidebar</t>
  </si>
  <si>
    <t>aside#sidebar</t>
  </si>
  <si>
    <t>Section</t>
  </si>
  <si>
    <t>section</t>
  </si>
  <si>
    <t>Article</t>
  </si>
  <si>
    <t>article</t>
  </si>
  <si>
    <t>23px</t>
  </si>
  <si>
    <t>20px</t>
  </si>
  <si>
    <t>Actions</t>
  </si>
  <si>
    <t>nav#footer-actions</t>
  </si>
  <si>
    <t>Section Text</t>
  </si>
  <si>
    <t>section h2</t>
  </si>
  <si>
    <t>35px</t>
  </si>
  <si>
    <t>10px</t>
  </si>
  <si>
    <t>section h3</t>
  </si>
  <si>
    <t>24px</t>
  </si>
  <si>
    <t>Heading 4</t>
  </si>
  <si>
    <t>section h4</t>
  </si>
  <si>
    <t>section p</t>
  </si>
  <si>
    <t>5px</t>
  </si>
  <si>
    <t>Form Fields</t>
  </si>
  <si>
    <t>Field Wrapper</t>
  </si>
  <si>
    <t>formly-field .form-group</t>
  </si>
  <si>
    <t>formly-field label</t>
  </si>
  <si>
    <t>14px</t>
  </si>
  <si>
    <t>Help Text</t>
  </si>
  <si>
    <t>formly-field small.text-muted</t>
  </si>
  <si>
    <t>13px</t>
  </si>
  <si>
    <t>Form Control</t>
  </si>
  <si>
    <t>formly-field .form-control</t>
  </si>
  <si>
    <t>none</t>
  </si>
  <si>
    <t>12px</t>
  </si>
  <si>
    <t>Form Control Addon</t>
  </si>
  <si>
    <t>formly-field span.input-group-addon</t>
  </si>
  <si>
    <t>Form Control Active</t>
  </si>
  <si>
    <t>formly-field .form-control.ng-valid:focus, formly-field .form-control.ng-invalid:focus, formly-field .form-control.ng-pending:focus</t>
  </si>
  <si>
    <t>Form Control Valid</t>
  </si>
  <si>
    <t>formly-field .form-control.ng-valid.ng-touched</t>
  </si>
  <si>
    <t>7px solid #4a9049</t>
  </si>
  <si>
    <t>Form Control Invalid</t>
  </si>
  <si>
    <t>formly-field .form-control.ng-invalid.ng-touched</t>
  </si>
  <si>
    <t>7px solid #b33345</t>
  </si>
  <si>
    <t>Form Control Pending</t>
  </si>
  <si>
    <t>formly-field .form-control.ng-pending.ng-touched</t>
  </si>
  <si>
    <t>Validation Message</t>
  </si>
  <si>
    <t>formly-field formly-validation-message</t>
  </si>
  <si>
    <t>#b33345</t>
  </si>
  <si>
    <t>formly-field textarea</t>
  </si>
  <si>
    <t>Button Set</t>
  </si>
  <si>
    <t>Button</t>
  </si>
  <si>
    <t>formly-field label.btn, formly-field label.btn:hover, formly-field label.btn:active</t>
  </si>
  <si>
    <t>7px</t>
  </si>
  <si>
    <t>18px</t>
  </si>
  <si>
    <t>Button Selected</t>
  </si>
  <si>
    <t>formly-field label.btn.selected, formly-field label.btn.selected:hover, formly-field label.selected:active</t>
  </si>
  <si>
    <t>Button Icon</t>
  </si>
  <si>
    <t>formly-field label .btn-icon</t>
  </si>
  <si>
    <t>25px</t>
  </si>
  <si>
    <t>3px</t>
  </si>
  <si>
    <t>Icon Small</t>
  </si>
  <si>
    <t>formly-field label .btn-icon .sm</t>
  </si>
  <si>
    <t>-4px</t>
  </si>
  <si>
    <t>Icon Medium</t>
  </si>
  <si>
    <t>formly-field label .btn-icon .md</t>
  </si>
  <si>
    <t>-2px</t>
  </si>
  <si>
    <t>Icon Large</t>
  </si>
  <si>
    <t>formly-field label .btn-icon .lg</t>
  </si>
  <si>
    <t>Repeating Question Set</t>
  </si>
  <si>
    <t>formly-field .repeating-question-set</t>
  </si>
  <si>
    <t>Repeating Button Default</t>
  </si>
  <si>
    <t>Repeating Add Button</t>
  </si>
  <si>
    <t>formly-field .repeating .btn.btn-add-item</t>
  </si>
  <si>
    <t>Repeating Add Button Hover</t>
  </si>
  <si>
    <t>formly-field .repeating .btn.btn-add-item:hover</t>
  </si>
  <si>
    <t>Repeating Add Button Active</t>
  </si>
  <si>
    <t>formly-field .repeating .btn.btn-add-item:active</t>
  </si>
  <si>
    <t>Repeating Add Button Icon</t>
  </si>
  <si>
    <t>formly-field .repeating .btn.btn-add-item .btn-icon</t>
  </si>
  <si>
    <t>2px</t>
  </si>
  <si>
    <t>1px</t>
  </si>
  <si>
    <t>Repeating Remove Button</t>
  </si>
  <si>
    <t>formly-field .repeating .btn.btn-remove-item</t>
  </si>
  <si>
    <t>Repeating Remove Button Hover</t>
  </si>
  <si>
    <t>formly-field .repeating .btn.btn-remove-item:hover</t>
  </si>
  <si>
    <t>Repeating Remove Button Active</t>
  </si>
  <si>
    <t>formly-field .repeating .btn.btn-remove-item:active</t>
  </si>
  <si>
    <t>Repeating Remove Button Icon</t>
  </si>
  <si>
    <t>formly-field .repeating .btn.btn-remove-item .btn-icon</t>
  </si>
  <si>
    <t>16px</t>
  </si>
  <si>
    <t>Datepicker</t>
  </si>
  <si>
    <t>Panel</t>
  </si>
  <si>
    <t>.ui-datepicker.ui-widget.ui-widget-content</t>
  </si>
  <si>
    <t>4px</t>
  </si>
  <si>
    <t>.ui-datepicker .ui-datepicker-header</t>
  </si>
  <si>
    <t>Month Year Select</t>
  </si>
  <si>
    <t>.ui-datepicker .ui-datepicker-title select, .ui-datepicker select.ui-datepicker-month, .ui-datepicker select.ui-datepicker-year</t>
  </si>
  <si>
    <t>40%</t>
  </si>
  <si>
    <t>Weekday Name</t>
  </si>
  <si>
    <t>.ui-datepicker .ui-datepicker-calendar th</t>
  </si>
  <si>
    <t>Date Cell</t>
  </si>
  <si>
    <t>.ui-widget-content .ui-state-default</t>
  </si>
  <si>
    <t>Date Cell Hover</t>
  </si>
  <si>
    <t>.ui-widget-content .ui-state-hover</t>
  </si>
  <si>
    <t>Date Cell Today</t>
  </si>
  <si>
    <t>.ui-widget-content .ui-state-highlight</t>
  </si>
  <si>
    <t>Date Cell Selected</t>
  </si>
  <si>
    <t>.ui-widget-content .ui-state-active</t>
  </si>
  <si>
    <t>formly-field radio-field</t>
  </si>
  <si>
    <t>formly-field .radio label</t>
  </si>
  <si>
    <t>formly-field .radio input[type=radio] ~ .check</t>
  </si>
  <si>
    <t>100%</t>
  </si>
  <si>
    <t>Radio Fill</t>
  </si>
  <si>
    <t>formly-field .radio input[type=radio]:checked ~ .check .inside</t>
  </si>
  <si>
    <t>8px</t>
  </si>
  <si>
    <t>Checkbox</t>
  </si>
  <si>
    <t>formly-field checkbox-field</t>
  </si>
  <si>
    <t>formly-field .checkbox label</t>
  </si>
  <si>
    <t>formly-field .checkbox input[type=checkbox] ~ .check</t>
  </si>
  <si>
    <t>17px</t>
  </si>
  <si>
    <t>Checkbox Fill</t>
  </si>
  <si>
    <t>formly-field .checkbox input[type=checkbox] ~ .check .inside</t>
  </si>
  <si>
    <t>.tooltip-icon</t>
  </si>
  <si>
    <t>.popover</t>
  </si>
  <si>
    <t>6px</t>
  </si>
  <si>
    <t>.popover-title</t>
  </si>
  <si>
    <t>.popover-content</t>
  </si>
  <si>
    <t>Action Icon</t>
  </si>
  <si>
    <t>nav .btn-icon</t>
  </si>
  <si>
    <t>Action Default</t>
  </si>
  <si>
    <t>nav .btn</t>
  </si>
  <si>
    <t>Action Primary</t>
  </si>
  <si>
    <t>nav .btn.btn-primary</t>
  </si>
  <si>
    <t>Action Primary Hover</t>
  </si>
  <si>
    <t>nav .btn.btn-primary:hover</t>
  </si>
  <si>
    <t>Action Primary Active</t>
  </si>
  <si>
    <t>nav .btn.btn-primary:active</t>
  </si>
  <si>
    <t>Action Secondary</t>
  </si>
  <si>
    <t>nav .btn.btn-secondary</t>
  </si>
  <si>
    <t>Action Secondary Hover</t>
  </si>
  <si>
    <t>nav .btn.btn-secondary:hover</t>
  </si>
  <si>
    <t>Action Secondary Active</t>
  </si>
  <si>
    <t>nav .btn.btn-secondary:active</t>
  </si>
  <si>
    <t>Progress Bar</t>
  </si>
  <si>
    <t>Step</t>
  </si>
  <si>
    <t>nav#progress-bar h4</t>
  </si>
  <si>
    <t>Step Active</t>
  </si>
  <si>
    <t>nav#progress-bar h4.active</t>
  </si>
  <si>
    <t>Step Inactive</t>
  </si>
  <si>
    <t>nav#progress-bar h4.inactive</t>
  </si>
  <si>
    <t>#d6dce0</t>
  </si>
  <si>
    <t>4px solid #e4eaee</t>
  </si>
  <si>
    <t>#sidebar .header</t>
  </si>
  <si>
    <t>#sidebar .body</t>
  </si>
  <si>
    <t>#sidebar .body h3</t>
  </si>
  <si>
    <t>#sidebar .body .message</t>
  </si>
  <si>
    <t>Price</t>
  </si>
  <si>
    <t>#sidebar .body .price</t>
  </si>
  <si>
    <t>62px</t>
  </si>
  <si>
    <t>Price Dollars</t>
  </si>
  <si>
    <t>#sidebar .body .price .dollars</t>
  </si>
  <si>
    <t>Price Cents</t>
  </si>
  <si>
    <t>#sidebar .body .price .cents</t>
  </si>
  <si>
    <t>-14px</t>
  </si>
  <si>
    <t>Price Loader</t>
  </si>
  <si>
    <t>#sidebar .loader</t>
  </si>
  <si>
    <t>Payment Option Button</t>
  </si>
  <si>
    <t>#sidebar buttons-field label.btn</t>
  </si>
  <si>
    <t>Payment Option Button Selected</t>
  </si>
  <si>
    <t>#sidebar buttons-field label.btn.selected</t>
  </si>
  <si>
    <t>Summary</t>
  </si>
  <si>
    <t>Summary Panel</t>
  </si>
  <si>
    <t>#sidebar .body .summary</t>
  </si>
  <si>
    <t>#sidebar .body .summary h4</t>
  </si>
  <si>
    <t>Summary Key</t>
  </si>
  <si>
    <t>#sidebar .body .summary .key</t>
  </si>
  <si>
    <t>700</t>
  </si>
  <si>
    <t>Summary Value</t>
  </si>
  <si>
    <t>#sidebar .body .summary .value</t>
  </si>
  <si>
    <t>Body Actions</t>
  </si>
  <si>
    <t>Action Panel</t>
  </si>
  <si>
    <t>#sidebar .body nav</t>
  </si>
  <si>
    <t>#sidebar .body nav .btn-icon</t>
  </si>
  <si>
    <t>#sidebar .body nav .btn</t>
  </si>
  <si>
    <t>#sidebar .body nav .btn.btn-primary</t>
  </si>
  <si>
    <t>#sidebar .body nav .btn.btn-primary:hover</t>
  </si>
  <si>
    <t>#sidebar .body nav .btn.btn-primary:active</t>
  </si>
  <si>
    <t>#sidebar .body nav .btn.btn-secondary</t>
  </si>
  <si>
    <t>#sidebar .body nav .btn.btn-secondary:hover</t>
  </si>
  <si>
    <t>#sidebar .body nav .btn.btn-secondary:active</t>
  </si>
  <si>
    <t>Header Actions</t>
  </si>
  <si>
    <t>#sidebar .header nav</t>
  </si>
  <si>
    <t>#sidebar .header nav .btn-icon</t>
  </si>
  <si>
    <t>#sidebar .header nav .btn</t>
  </si>
  <si>
    <t>#sidebar .header nav .btn.btn-primary</t>
  </si>
  <si>
    <t>#sidebar .header nav .btn.btn-primary:hover</t>
  </si>
  <si>
    <t>#sidebar .header nav .btn.btn-primary:active</t>
  </si>
  <si>
    <t>#sidebar .header nav .btn.btn-secondary</t>
  </si>
  <si>
    <t>#sidebar .header nav .btn.btn-secondary:hover</t>
  </si>
  <si>
    <t>#sidebar .header nav .btn.btn-secondary:active</t>
  </si>
  <si>
    <t>Footer</t>
  </si>
  <si>
    <t>nav#footer-actions .btn-icon</t>
  </si>
  <si>
    <t>nav#footer-actions .btn</t>
  </si>
  <si>
    <t>nav#footer-actions .btn.btn-primary</t>
  </si>
  <si>
    <t>nav#footer-actions .btn.btn-primary:hover</t>
  </si>
  <si>
    <t>nav#footer-actions .btn.btn-primary:active</t>
  </si>
  <si>
    <t>nav#footer-actions .btn.btn-secondary</t>
  </si>
  <si>
    <t>nav#footer-actions .btn.btn-secondary:hover</t>
  </si>
  <si>
    <t>nav#footer-actions .btn.btn-secondary:active</t>
  </si>
  <si>
    <t>Quote</t>
  </si>
  <si>
    <t>Quote Min</t>
  </si>
  <si>
    <t>Organisation</t>
  </si>
  <si>
    <t>AFSL</t>
  </si>
  <si>
    <t>Website</t>
  </si>
  <si>
    <t>Product</t>
  </si>
  <si>
    <t>Title</t>
  </si>
  <si>
    <t>Description</t>
  </si>
  <si>
    <t>Incomplete Header</t>
  </si>
  <si>
    <t>Answer a few simple questions to get an instant quote online.</t>
  </si>
  <si>
    <t>Incomplete Label</t>
  </si>
  <si>
    <t>Need Assistance?</t>
  </si>
  <si>
    <t>Incomplete Message</t>
  </si>
  <si>
    <t>We have calculated an estimated premium based on the information provided so far.</t>
  </si>
  <si>
    <t>Your Premium</t>
  </si>
  <si>
    <t>To finalise your quote please complete the remaining questions and follow the prompts.</t>
  </si>
  <si>
    <t>We have finalised your quote using the information provided.</t>
  </si>
  <si>
    <t>Your Quote</t>
  </si>
  <si>
    <t>Soft Referral Header</t>
  </si>
  <si>
    <t>We cannot complete you purchase online.</t>
  </si>
  <si>
    <t>Soft Referral Label</t>
  </si>
  <si>
    <t>Quote Referral</t>
  </si>
  <si>
    <t>Soft Referral Message Default</t>
  </si>
  <si>
    <t>Unfortunately we are unable to complete your purchase online based on your selections.</t>
  </si>
  <si>
    <t>Soft Referral Message Appendix</t>
  </si>
  <si>
    <t>However, if you enter your contact details one of our qualified insurance experts will assist you in completing your purchase offline.</t>
  </si>
  <si>
    <t>Hard Referral Header</t>
  </si>
  <si>
    <t>We cannot generate your quote online.</t>
  </si>
  <si>
    <t>Hard Referral Label</t>
  </si>
  <si>
    <t>Hard Referral Message Default</t>
  </si>
  <si>
    <t>Unfortunately our online channel cannot provide you with a quote based of your selections.</t>
  </si>
  <si>
    <t>Hard Referral Message Appendix</t>
  </si>
  <si>
    <t>Decline Header</t>
  </si>
  <si>
    <t>We cannot generate your quote.</t>
  </si>
  <si>
    <t>Decline Label</t>
  </si>
  <si>
    <t>Quote Declined</t>
  </si>
  <si>
    <t>Decline Message Default</t>
  </si>
  <si>
    <t>Unfortunately you are ineligible to purchase this insurance product based on your selections.</t>
  </si>
  <si>
    <t>Decline Message Appendix</t>
  </si>
  <si>
    <t>However, if you enter your contact details one of our qualified insurance experts will assist you in exploring alternative insurance products that may suit your situation.</t>
  </si>
  <si>
    <t>Error Header</t>
  </si>
  <si>
    <t>Error Label</t>
  </si>
  <si>
    <t>Calculation Error</t>
  </si>
  <si>
    <t>Error Message Default</t>
  </si>
  <si>
    <t>Error Message Appendix</t>
  </si>
  <si>
    <t>Quote Summary</t>
  </si>
  <si>
    <t>Form Elements</t>
  </si>
  <si>
    <t>Help Message Label</t>
  </si>
  <si>
    <t>What doest this mean and why is it important?</t>
  </si>
  <si>
    <t>Repeating Add Item Button</t>
  </si>
  <si>
    <t>glyphicon-plus</t>
  </si>
  <si>
    <t>Add</t>
  </si>
  <si>
    <t>Repeating Remove Item Button</t>
  </si>
  <si>
    <t>glyphicon-remove</t>
  </si>
  <si>
    <t>Remove</t>
  </si>
  <si>
    <t>Workflow</t>
  </si>
  <si>
    <t>Step 1</t>
  </si>
  <si>
    <t>Tab Label</t>
  </si>
  <si>
    <t>Top Heading</t>
  </si>
  <si>
    <t>Rating Heading</t>
  </si>
  <si>
    <t>Rating Text</t>
  </si>
  <si>
    <t>Contact Heading</t>
  </si>
  <si>
    <t>Contact Details</t>
  </si>
  <si>
    <t>Contact Text</t>
  </si>
  <si>
    <t>Next Button</t>
  </si>
  <si>
    <t>glyphicon-arrow-right</t>
  </si>
  <si>
    <t>Enquiry Button</t>
  </si>
  <si>
    <t xml:space="preserve"> </t>
  </si>
  <si>
    <t>glyphicon-earphone</t>
  </si>
  <si>
    <t>Request a call-back</t>
  </si>
  <si>
    <t>Step 2</t>
  </si>
  <si>
    <t>Your details</t>
  </si>
  <si>
    <t>Disclosure Heading</t>
  </si>
  <si>
    <t>Duty of Disclosure</t>
  </si>
  <si>
    <t>Back Button</t>
  </si>
  <si>
    <t>glyphicon-arrow-left</t>
  </si>
  <si>
    <t>Step 3</t>
  </si>
  <si>
    <t>Success Page</t>
  </si>
  <si>
    <t>Success Heading</t>
  </si>
  <si>
    <t>Enquiry Page</t>
  </si>
  <si>
    <t>Enquiry Heading</t>
  </si>
  <si>
    <t>Call-back requested</t>
  </si>
  <si>
    <t>Enquiry Text</t>
  </si>
  <si>
    <t>Thank you for registering your interest. Your details have been passed on to one of our qualified insurance specialists, who will contact you shortly and assist you in obtaining the right cover.</t>
  </si>
  <si>
    <t>Return to your quote</t>
  </si>
  <si>
    <t>Referral Page</t>
  </si>
  <si>
    <t>Referral Heading</t>
  </si>
  <si>
    <t>Quote Referred</t>
  </si>
  <si>
    <t>Referral Text</t>
  </si>
  <si>
    <t>However, your details have been passed on to one of our qualified insurance specialists, who will contact you shortly and assist you in obtaining the right cover.</t>
  </si>
  <si>
    <t>Decline Page</t>
  </si>
  <si>
    <t>Decline Heading</t>
  </si>
  <si>
    <t>Quote declined</t>
  </si>
  <si>
    <t>Decline Text</t>
  </si>
  <si>
    <t>However, one of our qualified insurance specialists may be able to recommend a different type of insurance product to provide the cover you need. If this would be of interest, please feel free to contact us today.</t>
  </si>
  <si>
    <t>Drop Downs</t>
  </si>
  <si>
    <t>Boolean</t>
  </si>
  <si>
    <t>URL</t>
  </si>
  <si>
    <t>None</t>
  </si>
  <si>
    <t>Bootstrap Columns</t>
  </si>
  <si>
    <t>Yes / No</t>
  </si>
  <si>
    <t>Policy Details</t>
  </si>
  <si>
    <t>(Included for the purposes of testing Word mail merge only)</t>
  </si>
  <si>
    <t>Policy</t>
  </si>
  <si>
    <t>Issue Date</t>
  </si>
  <si>
    <t>Period From</t>
  </si>
  <si>
    <t>Period To</t>
  </si>
  <si>
    <t>Output</t>
  </si>
  <si>
    <t>Configuration</t>
  </si>
  <si>
    <t>Before</t>
  </si>
  <si>
    <t>Value 11</t>
  </si>
  <si>
    <t>Value 12</t>
  </si>
  <si>
    <t>Value 13</t>
  </si>
  <si>
    <t>Value 14</t>
  </si>
  <si>
    <t>Value 15</t>
  </si>
  <si>
    <t>Value 16</t>
  </si>
  <si>
    <t>Value 17</t>
  </si>
  <si>
    <t>Value 18</t>
  </si>
  <si>
    <t>Value 19</t>
  </si>
  <si>
    <t>Value 20</t>
  </si>
  <si>
    <t>Value 21</t>
  </si>
  <si>
    <t>Value 22</t>
  </si>
  <si>
    <t>Value 23</t>
  </si>
  <si>
    <t>Value 24</t>
  </si>
  <si>
    <t>Value 25</t>
  </si>
  <si>
    <t>Value 26</t>
  </si>
  <si>
    <t>Value 27</t>
  </si>
  <si>
    <t>Value 28</t>
  </si>
  <si>
    <t>Value 29</t>
  </si>
  <si>
    <t>Value 30</t>
  </si>
  <si>
    <t>Value 31</t>
  </si>
  <si>
    <t>Value 32</t>
  </si>
  <si>
    <t>Value 33</t>
  </si>
  <si>
    <t>Value 34</t>
  </si>
  <si>
    <t>Value 35</t>
  </si>
  <si>
    <t>Value 36</t>
  </si>
  <si>
    <t>Value 37</t>
  </si>
  <si>
    <t>Value 38</t>
  </si>
  <si>
    <t>Value 39</t>
  </si>
  <si>
    <t>Value 40</t>
  </si>
  <si>
    <t>Value 41</t>
  </si>
  <si>
    <t>Value 42</t>
  </si>
  <si>
    <t>Value 43</t>
  </si>
  <si>
    <t>Value 44</t>
  </si>
  <si>
    <t>Value 45</t>
  </si>
  <si>
    <t>Value 46</t>
  </si>
  <si>
    <t>Value 47</t>
  </si>
  <si>
    <t>Value 48</t>
  </si>
  <si>
    <t>Value 49</t>
  </si>
  <si>
    <t>Value 50</t>
  </si>
  <si>
    <t>After</t>
  </si>
  <si>
    <t>Question Set Keys</t>
  </si>
  <si>
    <t>{"questionSetsKeys":[</t>
  </si>
  <si>
    <t>],</t>
  </si>
  <si>
    <t>Repeating Question Set Keys</t>
  </si>
  <si>
    <t>"repeatingQuestionSetsKeys":[</t>
  </si>
  <si>
    <t>Question Set Keys Nested</t>
  </si>
  <si>
    <t>"questionSetsKeysNested":{</t>
  </si>
  <si>
    <t>},</t>
  </si>
  <si>
    <t>Repeating Question Set Keys Nested</t>
  </si>
  <si>
    <t>"repeatingQuestionSetsKeysNested":{</t>
  </si>
  <si>
    <t>Sidebar Summary Key Mapping</t>
  </si>
  <si>
    <t>"sidebarSummaryKeyMapping":{</t>
  </si>
  <si>
    <t>"triggers":{</t>
  </si>
  <si>
    <t>Text Elements</t>
  </si>
  <si>
    <t>"textElements":{</t>
  </si>
  <si>
    <t>"settings":{</t>
  </si>
  <si>
    <t>"styles":{</t>
  </si>
  <si>
    <t>"questionSets":{</t>
  </si>
  <si>
    <t>"repeatingQuestionSets":{</t>
  </si>
  <si>
    <t>}}</t>
  </si>
  <si>
    <t>{"state":</t>
  </si>
  <si>
    <t>,</t>
  </si>
  <si>
    <t>Questions</t>
  </si>
  <si>
    <t>"questions":{</t>
  </si>
  <si>
    <t>Risk 1</t>
  </si>
  <si>
    <t>"risk1":{</t>
  </si>
  <si>
    <t>Risk 2</t>
  </si>
  <si>
    <t>"risk2":{</t>
  </si>
  <si>
    <t>"payment":{</t>
  </si>
  <si>
    <t>Public &amp; Product Liability</t>
  </si>
  <si>
    <t>Sum Insured</t>
  </si>
  <si>
    <t>Base Premium</t>
  </si>
  <si>
    <t>Additional Employees</t>
  </si>
  <si>
    <t>Additional Sub-Contractors</t>
  </si>
  <si>
    <t>Accident &amp; Personal Illness</t>
  </si>
  <si>
    <t>Weekly Amount</t>
  </si>
  <si>
    <t>Other Rating Factors</t>
  </si>
  <si>
    <t>Staff covered under PL base premium</t>
  </si>
  <si>
    <t>Animals in transit premium</t>
  </si>
  <si>
    <t>Trailers premium</t>
  </si>
  <si>
    <t>Tools of trade premium</t>
  </si>
  <si>
    <t>Trailers sum insured</t>
  </si>
  <si>
    <t>Tools of trade sum insured</t>
  </si>
  <si>
    <t>Heading 1</t>
  </si>
  <si>
    <t>Workflow Role</t>
  </si>
  <si>
    <t>Config Workflow Roles</t>
  </si>
  <si>
    <t>0px</t>
  </si>
  <si>
    <t>formly-field .question</t>
  </si>
  <si>
    <t>formly-field .content-field</t>
  </si>
  <si>
    <t>-15px</t>
  </si>
  <si>
    <t>Field Content</t>
  </si>
  <si>
    <t>formly-field .field-content</t>
  </si>
  <si>
    <t>Workflow Roles</t>
  </si>
  <si>
    <t>"workflowRoles":{</t>
  </si>
  <si>
    <t>12</t>
  </si>
  <si>
    <t>Terms</t>
  </si>
  <si>
    <t>Terms And Conditions</t>
  </si>
  <si>
    <t>formly-field div.terms-and-conditions</t>
  </si>
  <si>
    <t>300px</t>
  </si>
  <si>
    <t>Terms And Conditions List</t>
  </si>
  <si>
    <t>Terms And Conditions Item</t>
  </si>
  <si>
    <t>formly-field div.terms-and-conditions ol</t>
  </si>
  <si>
    <t>formly-field div.terms-and-conditions li</t>
  </si>
  <si>
    <t>Terms And Conditions Paragraph</t>
  </si>
  <si>
    <t>formly-field div.terms-and-conditions p</t>
  </si>
  <si>
    <t>Postal Heading</t>
  </si>
  <si>
    <t>fa-check</t>
  </si>
  <si>
    <t>6</t>
  </si>
  <si>
    <t>Next</t>
  </si>
  <si>
    <t>Call 13 13 13 (Weekdays 8:30am-5:30pm)</t>
  </si>
  <si>
    <t>Residential Heading</t>
  </si>
  <si>
    <t>Residential Address</t>
  </si>
  <si>
    <t>Residential Town</t>
  </si>
  <si>
    <t>Residential State</t>
  </si>
  <si>
    <t>Residential Postcode</t>
  </si>
  <si>
    <t>Please enter if different from your residential address.</t>
  </si>
  <si>
    <t>Nunito</t>
  </si>
  <si>
    <t>Montserrat</t>
  </si>
  <si>
    <t>Repeating 3</t>
  </si>
  <si>
    <t>Repeating 4</t>
  </si>
  <si>
    <t>#4e4e4f</t>
  </si>
  <si>
    <t>Back</t>
  </si>
  <si>
    <t>Duty of disclosure</t>
  </si>
  <si>
    <t>Complete purchase</t>
  </si>
  <si>
    <t>N/A</t>
  </si>
  <si>
    <t>-13px</t>
  </si>
  <si>
    <t>Sidebar Payment Options</t>
  </si>
  <si>
    <t>#1d1c1c</t>
  </si>
  <si>
    <t>Premium Estimate Header</t>
  </si>
  <si>
    <t>Premium Estimate Label</t>
  </si>
  <si>
    <t>Premium Estimate Message</t>
  </si>
  <si>
    <t>Premium Complete Header</t>
  </si>
  <si>
    <t>Premium Complete Label</t>
  </si>
  <si>
    <t>Premium Complete Message</t>
  </si>
  <si>
    <t>Binding Quote Header</t>
  </si>
  <si>
    <t>Binding Quote Label</t>
  </si>
  <si>
    <t>Binding Quote Message</t>
  </si>
  <si>
    <t>Payment Details Complete Header</t>
  </si>
  <si>
    <t>Payment Details Complete Label</t>
  </si>
  <si>
    <t>Payment Details Complete Message</t>
  </si>
  <si>
    <t>Legal Terms Accepted Header</t>
  </si>
  <si>
    <t>Legal Terms Accepted Label</t>
  </si>
  <si>
    <t>Legal Terms Accepted Message</t>
  </si>
  <si>
    <t>Your Estimate</t>
  </si>
  <si>
    <t>To calculate your final premium please complete the remaining questions.</t>
  </si>
  <si>
    <t>We have calculated a premium based on the information you have provided.</t>
  </si>
  <si>
    <t>To proceed with your quote please enter your payment details and follow the prompts.</t>
  </si>
  <si>
    <t>To complete your purchase please read and agree to our terms and conditions.</t>
  </si>
  <si>
    <t>To complete your purchase please follow the prompts.</t>
  </si>
  <si>
    <t>Custom Invalid</t>
  </si>
  <si>
    <t>Percent</t>
  </si>
  <si>
    <t>Calculated Value</t>
  </si>
  <si>
    <t>Container Class</t>
  </si>
  <si>
    <t>Container Style</t>
  </si>
  <si>
    <t>Form Control Disabled</t>
  </si>
  <si>
    <t>formly-field .form-control[disabled]</t>
  </si>
  <si>
    <t>#f6f8fd</t>
  </si>
  <si>
    <t>formly-field div.btn-group</t>
  </si>
  <si>
    <t>Hidden</t>
  </si>
  <si>
    <t>Insured Full Name</t>
  </si>
  <si>
    <t>Full name of the insured</t>
  </si>
  <si>
    <t>Carrier</t>
  </si>
  <si>
    <t>TBA</t>
  </si>
  <si>
    <t>Contact Name</t>
  </si>
  <si>
    <t>Contact Email</t>
  </si>
  <si>
    <t>Contact Mobile</t>
  </si>
  <si>
    <t>ratingState</t>
  </si>
  <si>
    <t>customExpression('postcodeInState(fieldValue, ratingState)', 'The postcode entered does not match the selected state')</t>
  </si>
  <si>
    <t>Toggle</t>
  </si>
  <si>
    <t>Something</t>
  </si>
  <si>
    <t>#ffffff</t>
  </si>
  <si>
    <t>#f5f8fc</t>
  </si>
  <si>
    <t>#d9e1e8</t>
  </si>
  <si>
    <t>Street address</t>
  </si>
  <si>
    <t>Suburb</t>
  </si>
  <si>
    <t>#sidebar aside</t>
  </si>
  <si>
    <t>#sidebar .footer</t>
  </si>
  <si>
    <t>Sidebar Panels</t>
  </si>
  <si>
    <t>Test 1 Header</t>
  </si>
  <si>
    <t>Header 1</t>
  </si>
  <si>
    <t>Test 1 Body</t>
  </si>
  <si>
    <t>&lt;p&gt;Some HTML content&lt;/p&gt;</t>
  </si>
  <si>
    <t>Test 1 Footer</t>
  </si>
  <si>
    <t>Footer 1</t>
  </si>
  <si>
    <t>How would you like to pay?</t>
  </si>
  <si>
    <t>You have the option to pay for your policy online today using credit card, or we can send you an invoice with other payment options (including cheque and EFT) that you can pay within 14 days.</t>
  </si>
  <si>
    <t>Credit Card Heading</t>
  </si>
  <si>
    <t>Credit Card Number</t>
  </si>
  <si>
    <t>Credit Card Name</t>
  </si>
  <si>
    <t>Credit Card Expiry Date</t>
  </si>
  <si>
    <t>Credit Card CCV</t>
  </si>
  <si>
    <t>Card number</t>
  </si>
  <si>
    <t>Name on card</t>
  </si>
  <si>
    <t>3</t>
  </si>
  <si>
    <t>Expiry date</t>
  </si>
  <si>
    <t>CCV</t>
  </si>
  <si>
    <t>Step 4</t>
  </si>
  <si>
    <t>Payment Method Select</t>
  </si>
  <si>
    <t>Credit Card Payment</t>
  </si>
  <si>
    <t>isCreditCardNumber()</t>
  </si>
  <si>
    <t>isName()</t>
  </si>
  <si>
    <t>isExpiryDate()</t>
  </si>
  <si>
    <t>isCCV()</t>
  </si>
  <si>
    <t>_ _ _ _   _ _ _ _   _ _ _ _   _ _ _ _</t>
  </si>
  <si>
    <t>_ _ / _ _</t>
  </si>
  <si>
    <t>_ _ _</t>
  </si>
  <si>
    <t>Send me an invoice</t>
  </si>
  <si>
    <t>Pay now with credit card</t>
  </si>
  <si>
    <t xml:space="preserve">paymentMethodSelect != 'Pay now with credit card' </t>
  </si>
  <si>
    <t>Selector 1</t>
  </si>
  <si>
    <t>.class-1</t>
  </si>
  <si>
    <t>Selector 2</t>
  </si>
  <si>
    <t>.class-2</t>
  </si>
  <si>
    <t>Selector 3</t>
  </si>
  <si>
    <t>.class-3</t>
  </si>
  <si>
    <t>123 Spring Street</t>
  </si>
  <si>
    <t>Melbourne</t>
  </si>
  <si>
    <t>12 456 789 456</t>
  </si>
  <si>
    <t>www.company.com.au</t>
  </si>
  <si>
    <t>Select payment option</t>
  </si>
  <si>
    <t>HTML</t>
  </si>
  <si>
    <t>Iframe</t>
  </si>
  <si>
    <t>Password</t>
  </si>
  <si>
    <t>Field Types</t>
  </si>
  <si>
    <t>Repeating Types</t>
  </si>
  <si>
    <t>Field 1</t>
  </si>
  <si>
    <t>Field 2</t>
  </si>
  <si>
    <t>Field 3</t>
  </si>
  <si>
    <t>Field 4</t>
  </si>
  <si>
    <t>Field 5</t>
  </si>
  <si>
    <t>Field 6</t>
  </si>
  <si>
    <t>Field 7</t>
  </si>
  <si>
    <t>Time</t>
  </si>
  <si>
    <t>Attachment</t>
  </si>
  <si>
    <t>Webhook</t>
  </si>
  <si>
    <t>customerName</t>
  </si>
  <si>
    <t>customerEmail</t>
  </si>
  <si>
    <t>customerMobile</t>
  </si>
  <si>
    <t>File Upload</t>
  </si>
  <si>
    <t>formly-field .file-upload</t>
  </si>
  <si>
    <t>formly-field .file-upload button</t>
  </si>
  <si>
    <t>-5px</t>
  </si>
  <si>
    <t>File Name</t>
  </si>
  <si>
    <t>formly-field .file-upload .file-name</t>
  </si>
  <si>
    <t>formly-field .repeating .btn.btn-repeating</t>
  </si>
  <si>
    <t>Private</t>
  </si>
  <si>
    <t>Config Private Fields</t>
  </si>
  <si>
    <t>Private Fields</t>
  </si>
  <si>
    <t>"privateFields":[</t>
  </si>
  <si>
    <t>Deposit Assure</t>
  </si>
  <si>
    <t>Applicant First Name</t>
  </si>
  <si>
    <t>Applicant Last Name</t>
  </si>
  <si>
    <t>Applicant Mobile</t>
  </si>
  <si>
    <t>Applicant Email</t>
  </si>
  <si>
    <t>Calculated Trigger</t>
  </si>
  <si>
    <t>Calculated Condition</t>
  </si>
  <si>
    <t>Primary Applicant First Name</t>
  </si>
  <si>
    <t>First name</t>
  </si>
  <si>
    <t>Last name</t>
  </si>
  <si>
    <t>5</t>
  </si>
  <si>
    <t>Purchase Price</t>
  </si>
  <si>
    <t>Purchase Details</t>
  </si>
  <si>
    <t>Deposit Bond Amount</t>
  </si>
  <si>
    <t>Finance Approval Amount</t>
  </si>
  <si>
    <t>Fund Source</t>
  </si>
  <si>
    <t>Sale Price</t>
  </si>
  <si>
    <t>Property Mortgage</t>
  </si>
  <si>
    <t>Broker Name</t>
  </si>
  <si>
    <t>Broker Email</t>
  </si>
  <si>
    <t>Broker name</t>
  </si>
  <si>
    <t>Broker email</t>
  </si>
  <si>
    <t>Supporting Documents</t>
  </si>
  <si>
    <t>Submit Concierge Request</t>
  </si>
  <si>
    <t>Comments</t>
  </si>
  <si>
    <t>Concierge</t>
  </si>
  <si>
    <t>Application Submitted</t>
  </si>
  <si>
    <t>Purchase price</t>
  </si>
  <si>
    <t>Deposit bond amount</t>
  </si>
  <si>
    <t>Finance approval amount</t>
  </si>
  <si>
    <t>Additional source of funds?</t>
  </si>
  <si>
    <t>Sale price</t>
  </si>
  <si>
    <t>Additional Source Of Funds</t>
  </si>
  <si>
    <t>Finance approval letter</t>
  </si>
  <si>
    <t>External Custom Styles</t>
  </si>
  <si>
    <t>Partner Id</t>
  </si>
  <si>
    <t>#777777</t>
  </si>
  <si>
    <t>#c8c8c8</t>
  </si>
  <si>
    <t>#818181</t>
  </si>
  <si>
    <t>#5a5a5a</t>
  </si>
  <si>
    <t>Purchase Contract Attachment</t>
  </si>
  <si>
    <t>Finance Approval Letter Attachment</t>
  </si>
  <si>
    <t>Sale Contract Attachment</t>
  </si>
  <si>
    <t>Additional Source Of Funds Attachment</t>
  </si>
  <si>
    <t>Purchase contract</t>
  </si>
  <si>
    <t>Sale contract</t>
  </si>
  <si>
    <t>Please upload a copy of your contract of sale for the property you are selling:</t>
  </si>
  <si>
    <t>Please upload a copy of your contract of sale for the property you are purchasing:</t>
  </si>
  <si>
    <t>Please upload a copy of your finance approval letter:</t>
  </si>
  <si>
    <t>Please upload a copy of the documentation associated with your additional source of funds:</t>
  </si>
  <si>
    <t>Additional source of funds</t>
  </si>
  <si>
    <t>additionalSourceOfFunds == null || additionalSourceOfFunds == '' || additionalSourceOfFunds == 'Not Applicable'</t>
  </si>
  <si>
    <t>Mortgage on property (if applicable)</t>
  </si>
  <si>
    <t>Please upload the following documents to support your application.</t>
  </si>
  <si>
    <t>Applicant Details</t>
  </si>
  <si>
    <t>Purchase Details Heading</t>
  </si>
  <si>
    <t xml:space="preserve">Purchase Details </t>
  </si>
  <si>
    <t>Applicant Details Heading</t>
  </si>
  <si>
    <t>Supporting Documents Heading</t>
  </si>
  <si>
    <t>"incomplete"</t>
  </si>
  <si>
    <t>customExpression('fieldValue == \'\' || (number(fieldValue) &lt;= (number(purchasePrice) * 0.1))','The maximum deposit bond amoount can only be 10% of the purchase price.')</t>
  </si>
  <si>
    <t>Gift</t>
  </si>
  <si>
    <t>Sale of property</t>
  </si>
  <si>
    <t>Court Order</t>
  </si>
  <si>
    <t>Additional Source Of Funds Other</t>
  </si>
  <si>
    <t>additionalSourceOfFunds != 'Other'</t>
  </si>
  <si>
    <t>number(financeApprovalAmount) &lt;= 0</t>
  </si>
  <si>
    <t>Deposit Bond Application - Concierge Service</t>
  </si>
  <si>
    <t>display: none;</t>
  </si>
  <si>
    <t>Please specify additional source of funds</t>
  </si>
  <si>
    <t>&lt;link rel='stylesheet' href='https://depositassure.ubind.com.au/partners/%{ partnerId }%/%{ partnerId }%.css'&gt;</t>
  </si>
  <si>
    <t>-- Select --</t>
  </si>
  <si>
    <t>Thank You Heading</t>
  </si>
  <si>
    <t>Thank You Notes</t>
  </si>
  <si>
    <t>&lt;section id='intro' class='dark-bg pb-4'&gt;&lt;div class='container'&gt; &lt;div class='row justify-content-center text-center'&gt;&lt;div class='col col-md-10'&gt; &lt;h2&gt;Thank you for referring to Deposit Assure&amp;#39;s Concierge team.&lt;/h2&gt; &lt;/div&gt; &lt;/div&gt; &lt;/div&gt;&lt;/section&gt;</t>
  </si>
  <si>
    <t>&lt;section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t>
  </si>
  <si>
    <t>customExpression('purchaseContractAttachment == \'\' || fileSizeBytes(purchaseContractAttachment) &lt;= 4194304','Uploaded file is too large Maximum upload limit per file is 4MB')</t>
  </si>
  <si>
    <t>customExpression('financeApprovalLetterAttachment == \'\' || fileSizeBytes(financeApprovalLetterAttachment) &lt;= 4194304','Uploaded file is too large Maximum upload limit per file is 4MB')</t>
  </si>
  <si>
    <t>customExpression('additionalSourceOfFundsAttachment == \'\' || fileSizeBytes(additionalSourceOfFundsAttachment) &lt;= 4194304','Uploaded file is too large Maximum upload limit per file is 4MB')</t>
  </si>
  <si>
    <t>customExpression('saleContractAttachment == \'\' || fileSizeBytes(saleContractAttachment) &lt;= 4194304','Uploaded file is too large Maximum upload limit per file is 4MB')</t>
  </si>
  <si>
    <t>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'void'</t>
  </si>
  <si>
    <t>Please upload a copy of the photo ID of additional applicant 1:</t>
  </si>
  <si>
    <t>Please upload a copy of the photo ID of additional applicant 2:</t>
  </si>
  <si>
    <t>Please upload a copy of the photo ID of additional applicant 3:</t>
  </si>
  <si>
    <t>Please upload a copy of the photo ID of additional applicant 4:</t>
  </si>
  <si>
    <t>1</t>
  </si>
  <si>
    <t>Please upload a copy of the photo ID of additional applicant 5:</t>
  </si>
  <si>
    <t>Photo ID - Applicant 1</t>
  </si>
  <si>
    <t>Photo ID - Applicant 5</t>
  </si>
  <si>
    <t>Photo ID - Applicant 4</t>
  </si>
  <si>
    <t>Photo ID - Applicant 3</t>
  </si>
  <si>
    <t>Photo ID - Applicant 2</t>
  </si>
  <si>
    <t>Photo Id Applicant 1</t>
  </si>
  <si>
    <t>Photo Id Applicant 2</t>
  </si>
  <si>
    <t>Photo Id Applicant 3</t>
  </si>
  <si>
    <t>Photo Id Applicant 4</t>
  </si>
  <si>
    <t>Photo Id Applicant 5</t>
  </si>
  <si>
    <t>customExpression('photoIdApplicant1 == \'\' || fileSizeBytes(photoIdApplicant1) &lt;= 4194304','Uploaded file is too large Maximum upload limit per file is 4MB')</t>
  </si>
  <si>
    <t>customExpression('photoIdApplicant2 == \'\' || fileSizeBytes(photoIdApplicant2) &lt;= 4194304','Uploaded file is too large Maximum upload limit per file is 4MB')</t>
  </si>
  <si>
    <t>customExpression('photoIdApplicant3 == \'\' || fileSizeBytes(photoIdApplicant3) &lt;= 4194304','Uploaded file is too large Maximum upload limit per file is 4MB')</t>
  </si>
  <si>
    <t>customExpression('photoIdApplicant4 == \'\' || fileSizeBytes(photoIdApplicant4) &lt;= 4194304','Uploaded file is too large Maximum upload limit per file is 4MB')</t>
  </si>
  <si>
    <t>customExpression('photoIdApplicant5 == \'\' || fileSizeBytes(photoIdApplicant5) &lt;= 4194304','Uploaded file is too large Maximum upload limit per file is 4MB')</t>
  </si>
  <si>
    <t>Applicants</t>
  </si>
  <si>
    <t>countRepeating(applicants) &lt; 1</t>
  </si>
  <si>
    <t>countRepeating(applicants) &lt; 2</t>
  </si>
  <si>
    <t>countRepeating(applicants) &lt; 3</t>
  </si>
  <si>
    <t>countRepeating(applicants) &lt; 4</t>
  </si>
  <si>
    <t>countRepeating(applicants) &lt; 5</t>
  </si>
  <si>
    <t>7px solid #b33345 !important</t>
  </si>
  <si>
    <t>#AAAAAA</t>
  </si>
  <si>
    <t>#999999</t>
  </si>
  <si>
    <t>Additional Supporting Documents</t>
  </si>
  <si>
    <t>Additional Supporting Document Attachment</t>
  </si>
  <si>
    <t>Please upload a copy of any other additional supporting documents:</t>
  </si>
  <si>
    <t>additionalSourceOfFunds != 'Sale of property'</t>
  </si>
  <si>
    <t>Text Entry</t>
  </si>
  <si>
    <t>hostname</t>
  </si>
  <si>
    <t>hostName(referrerUrl())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</si>
</sst>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quot;$&quot;* #,##0.00_-;_-&quot;$&quot;* &quot;-&quot;??_-;_-@_-"/>
    <numFmt numFmtId="164" formatCode="_-&quot;$&quot;* #,##0_-;\-&quot;$&quot;* #,##0_-;_-&quot;$&quot;* &quot;-&quot;??_-;_-@_-"/>
    <numFmt numFmtId="165" formatCode="0.0%"/>
    <numFmt numFmtId="166" formatCode="_-&quot;$&quot;* #,##0.00_-;\-&quot;$&quot;* #,##0.00_-;_-&quot;$&quot;* &quot;-&quot;_-;_-@_-"/>
  </numFmts>
  <fonts count="3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34"/>
      <scheme val="minor"/>
    </font>
    <font>
      <sz val="11"/>
      <color rgb="FF9CC399"/>
      <name val="Calibri"/>
      <family val="2"/>
      <scheme val="minor"/>
    </font>
    <font>
      <b/>
      <sz val="11"/>
      <color theme="0" tint="0.39994506668294322"/>
      <name val="Calibri"/>
      <family val="2"/>
      <scheme val="minor"/>
    </font>
    <font>
      <b/>
      <sz val="11"/>
      <color theme="1" tint="0.24994659260841701"/>
      <name val="Calibri"/>
      <family val="2"/>
      <scheme val="minor"/>
    </font>
    <font>
      <sz val="11"/>
      <color rgb="FFEEEEEE"/>
      <name val="Calibri"/>
      <family val="2"/>
      <scheme val="minor"/>
    </font>
    <font>
      <b/>
      <sz val="12"/>
      <color theme="0" tint="0.79998168889431442"/>
      <name val="Calibri"/>
      <family val="2"/>
      <scheme val="minor"/>
    </font>
    <font>
      <sz val="36"/>
      <color theme="0" tint="0.79998168889431442"/>
      <name val="Calibri Light"/>
      <family val="2"/>
      <scheme val="major"/>
    </font>
    <font>
      <sz val="11"/>
      <color theme="1" tint="0.749961851863155"/>
      <name val="Calibri"/>
      <family val="2"/>
      <scheme val="minor"/>
    </font>
    <font>
      <sz val="22"/>
      <color theme="0" tint="0.79989013336588644"/>
      <name val="Calibri Light"/>
      <family val="2"/>
      <scheme val="major"/>
    </font>
    <font>
      <sz val="16"/>
      <color theme="0" tint="0.79982909634693444"/>
      <name val="Calibri Light"/>
      <family val="2"/>
      <scheme val="major"/>
    </font>
  </fonts>
  <fills count="9">
    <fill>
      <patternFill patternType="none"/>
    </fill>
    <fill>
      <patternFill patternType="gray125"/>
    </fill>
    <fill>
      <patternFill patternType="solid">
        <fgColor rgb="FFF1F7ED"/>
        <bgColor indexed="64"/>
      </patternFill>
    </fill>
    <fill>
      <patternFill patternType="solid">
        <fgColor rgb="FF42683C"/>
        <bgColor indexed="64"/>
      </patternFill>
    </fill>
    <fill>
      <patternFill patternType="solid">
        <fgColor theme="1" tint="0.34998626667073579"/>
        <bgColor indexed="64"/>
      </patternFill>
    </fill>
    <fill>
      <patternFill patternType="solid">
        <fgColor theme="0" tint="0.39994506668294322"/>
        <bgColor indexed="64"/>
      </patternFill>
    </fill>
    <fill>
      <patternFill patternType="solid">
        <fgColor rgb="FF545454"/>
        <bgColor indexed="64"/>
      </patternFill>
    </fill>
    <fill>
      <patternFill patternType="solid">
        <fgColor rgb="FF414141"/>
        <bgColor indexed="64"/>
      </patternFill>
    </fill>
    <fill>
      <patternFill patternType="solid">
        <fgColor theme="1"/>
        <bgColor indexed="64"/>
      </patternFill>
    </fill>
  </fills>
  <borders count="11">
    <border>
      <left/>
      <right/>
      <top/>
      <bottom/>
      <diagonal/>
    </border>
    <border>
      <left style="thin">
        <color theme="1"/>
      </left>
      <right style="thin">
        <color theme="1"/>
      </right>
      <top style="thin">
        <color theme="1"/>
      </top>
      <bottom style="thin">
        <color theme="1"/>
      </bottom>
      <diagonal/>
    </border>
    <border>
      <left/>
      <right/>
      <top/>
      <bottom style="medium">
        <color theme="0" tint="-0.24994659260841701"/>
      </bottom>
      <diagonal/>
    </border>
    <border>
      <left style="thin">
        <color rgb="FF628448"/>
      </left>
      <right style="thin">
        <color rgb="FF628448"/>
      </right>
      <top style="thin">
        <color rgb="FF628448"/>
      </top>
      <bottom style="thin">
        <color rgb="FF628448"/>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top/>
      <bottom style="medium">
        <color rgb="FF7030A0"/>
      </bottom>
      <diagonal/>
    </border>
    <border>
      <left style="thin">
        <color rgb="FF363636"/>
      </left>
      <right style="thin">
        <color rgb="FF363636"/>
      </right>
      <top style="thin">
        <color rgb="FF363636"/>
      </top>
      <bottom style="thin">
        <color rgb="FF363636"/>
      </bottom>
      <diagonal/>
    </border>
    <border>
      <left/>
      <right/>
      <top/>
      <bottom style="medium">
        <color rgb="FF1F5F34"/>
      </bottom>
      <diagonal/>
    </border>
    <border>
      <left/>
      <right/>
      <top/>
      <bottom style="medium">
        <color rgb="FF287A43"/>
      </bottom>
      <diagonal/>
    </border>
    <border>
      <left style="thin">
        <color rgb="FF363636"/>
      </left>
      <right style="thin">
        <color rgb="FF363636"/>
      </right>
      <top style="thin">
        <color rgb="FF363636"/>
      </top>
      <bottom/>
      <diagonal/>
    </border>
  </borders>
  <cellStyleXfs count="15">
    <xf numFmtId="0" fontId="0" fillId="0" borderId="0">
      <alignment vertical="center"/>
    </xf>
    <xf numFmtId="44" fontId="21" fillId="0" borderId="0" applyFont="0" applyFill="0" applyBorder="0" applyAlignment="0" applyProtection="0"/>
    <xf numFmtId="9" fontId="21" fillId="0" borderId="0" applyFont="0" applyFill="0" applyBorder="0" applyAlignment="0" applyProtection="0"/>
    <xf numFmtId="0" fontId="25" fillId="5" borderId="1" applyNumberFormat="0" applyAlignment="0" applyProtection="0"/>
    <xf numFmtId="0" fontId="28" fillId="0" borderId="6" applyNumberFormat="0" applyFill="0" applyAlignment="0" applyProtection="0">
      <alignment vertical="center"/>
    </xf>
    <xf numFmtId="0" fontId="23" fillId="3" borderId="3" applyNumberFormat="0" applyAlignment="0" applyProtection="0"/>
    <xf numFmtId="0" fontId="26" fillId="6" borderId="5" applyNumberFormat="0" applyAlignment="0" applyProtection="0"/>
    <xf numFmtId="0" fontId="24" fillId="4" borderId="4" applyNumberFormat="0" applyAlignment="0" applyProtection="0"/>
    <xf numFmtId="0" fontId="20" fillId="2" borderId="0" applyNumberFormat="0" applyBorder="0" applyAlignment="0" applyProtection="0"/>
    <xf numFmtId="0" fontId="27" fillId="7" borderId="2" applyProtection="0">
      <alignment horizontal="left" vertical="top"/>
    </xf>
    <xf numFmtId="0" fontId="26" fillId="6" borderId="7" applyAlignment="0" applyProtection="0"/>
    <xf numFmtId="0" fontId="28" fillId="8" borderId="9" applyAlignment="0" applyProtection="0">
      <alignment vertical="center"/>
    </xf>
    <xf numFmtId="0" fontId="29" fillId="8" borderId="0">
      <alignment vertical="center"/>
    </xf>
    <xf numFmtId="0" fontId="30" fillId="8" borderId="8" applyAlignment="0" applyProtection="0">
      <alignment vertical="center"/>
    </xf>
    <xf numFmtId="0" fontId="31" fillId="8" borderId="8" applyAlignment="0" applyProtection="0">
      <alignment vertical="center"/>
    </xf>
  </cellStyleXfs>
  <cellXfs count="242">
    <xf numFmtId="0" fontId="0" fillId="0" borderId="0" xfId="0">
      <alignment vertical="center"/>
    </xf>
    <xf numFmtId="0" fontId="0" fillId="0" borderId="0" xfId="0" applyFill="1">
      <alignment vertical="center"/>
    </xf>
    <xf numFmtId="0" fontId="22" fillId="0" borderId="0" xfId="0" applyFont="1" applyFill="1">
      <alignment vertical="center"/>
    </xf>
    <xf numFmtId="0" fontId="29" fillId="8" borderId="0" xfId="12">
      <alignment vertical="center"/>
    </xf>
    <xf numFmtId="0" fontId="30" fillId="8" borderId="8" xfId="13">
      <alignment vertical="center"/>
    </xf>
    <xf numFmtId="44" fontId="0" fillId="0" borderId="0" xfId="1" applyFont="1" applyAlignment="1">
      <alignment vertical="center"/>
    </xf>
    <xf numFmtId="0" fontId="22" fillId="0" borderId="0" xfId="0" applyFont="1">
      <alignment vertical="center"/>
    </xf>
    <xf numFmtId="0" fontId="30" fillId="8" borderId="8" xfId="13" applyAlignment="1">
      <alignment vertical="center"/>
    </xf>
    <xf numFmtId="44" fontId="0" fillId="0" borderId="0" xfId="1" applyFont="1" applyAlignment="1">
      <alignment horizontal="right" vertical="center"/>
    </xf>
    <xf numFmtId="0" fontId="0" fillId="0" borderId="0" xfId="0" applyAlignment="1">
      <alignment horizontal="right" vertical="center"/>
    </xf>
    <xf numFmtId="0" fontId="0" fillId="0" borderId="0" xfId="0" applyProtection="1">
      <alignment vertical="center"/>
      <protection locked="0"/>
    </xf>
    <xf numFmtId="0" fontId="22" fillId="0" borderId="0" xfId="0" applyFont="1" applyProtection="1">
      <alignment vertical="center"/>
      <protection locked="0"/>
    </xf>
    <xf numFmtId="44" fontId="0" fillId="0" borderId="0" xfId="1" applyFont="1" applyAlignment="1" applyProtection="1">
      <alignment vertical="center"/>
      <protection locked="0"/>
    </xf>
    <xf numFmtId="14" fontId="26" fillId="6" borderId="7" xfId="10" applyNumberFormat="1" applyAlignment="1" applyProtection="1">
      <alignment vertical="center"/>
      <protection locked="0"/>
    </xf>
    <xf numFmtId="0" fontId="30" fillId="8" borderId="8" xfId="13" applyProtection="1">
      <alignment vertical="center"/>
    </xf>
    <xf numFmtId="0" fontId="0" fillId="0" borderId="0" xfId="0" applyProtection="1">
      <alignment vertical="center"/>
    </xf>
    <xf numFmtId="0" fontId="22" fillId="0" borderId="0" xfId="0" applyFont="1" applyProtection="1">
      <alignment vertical="center"/>
    </xf>
    <xf numFmtId="0" fontId="30" fillId="8" borderId="8" xfId="13" applyAlignment="1" applyProtection="1">
      <alignment vertical="center"/>
    </xf>
    <xf numFmtId="0" fontId="28" fillId="8" borderId="9" xfId="11" applyProtection="1">
      <alignment vertical="center"/>
    </xf>
    <xf numFmtId="0" fontId="28" fillId="8" borderId="9" xfId="11" applyFill="1" applyProtection="1">
      <alignment vertical="center"/>
    </xf>
    <xf numFmtId="0" fontId="29" fillId="8" borderId="0" xfId="12" applyProtection="1">
      <alignment vertical="center"/>
    </xf>
    <xf numFmtId="0" fontId="29" fillId="8" borderId="0" xfId="12" applyProtection="1">
      <alignment vertical="center"/>
      <protection locked="0"/>
    </xf>
    <xf numFmtId="0" fontId="29" fillId="8" borderId="0" xfId="12" applyAlignment="1">
      <alignment horizontal="left" vertical="center"/>
    </xf>
    <xf numFmtId="0" fontId="28" fillId="8" borderId="9" xfId="11" applyAlignment="1">
      <alignment horizontal="left" vertical="center"/>
    </xf>
    <xf numFmtId="0" fontId="0" fillId="0" borderId="0" xfId="0" applyAlignment="1" applyProtection="1">
      <alignment horizontal="left" vertical="center"/>
      <protection locked="0"/>
    </xf>
    <xf numFmtId="0" fontId="0" fillId="0" borderId="0" xfId="0" applyNumberFormat="1" applyFill="1" applyProtection="1">
      <alignment vertical="center"/>
      <protection locked="0"/>
    </xf>
    <xf numFmtId="0" fontId="0" fillId="0" borderId="0" xfId="0" applyFill="1" applyProtection="1">
      <alignment vertical="center"/>
      <protection locked="0"/>
    </xf>
    <xf numFmtId="0" fontId="22" fillId="0" borderId="0" xfId="0" applyFont="1" applyFill="1" applyProtection="1">
      <alignment vertical="center"/>
      <protection locked="0"/>
    </xf>
    <xf numFmtId="0" fontId="0" fillId="0" borderId="0" xfId="0" applyNumberFormat="1" applyAlignment="1" applyProtection="1">
      <alignment horizontal="left" vertical="center"/>
      <protection locked="0"/>
    </xf>
    <xf numFmtId="9" fontId="0" fillId="0" borderId="0" xfId="2" applyFont="1" applyAlignment="1" applyProtection="1">
      <alignment vertical="center"/>
      <protection locked="0"/>
    </xf>
    <xf numFmtId="0" fontId="28" fillId="8" borderId="9" xfId="11" applyAlignment="1" applyProtection="1">
      <alignment horizontal="left" vertical="center"/>
    </xf>
    <xf numFmtId="0" fontId="0" fillId="0" borderId="0" xfId="0" applyAlignment="1" applyProtection="1">
      <alignment horizontal="left" vertical="center"/>
    </xf>
    <xf numFmtId="0" fontId="30" fillId="8" borderId="8" xfId="13" applyAlignment="1" applyProtection="1">
      <alignment horizontal="left" vertical="center"/>
    </xf>
    <xf numFmtId="0" fontId="29" fillId="8" borderId="0" xfId="12" applyAlignment="1" applyProtection="1">
      <alignment horizontal="left" vertical="center"/>
    </xf>
    <xf numFmtId="14" fontId="0" fillId="0" borderId="0" xfId="0" applyNumberFormat="1" applyAlignment="1" applyProtection="1">
      <alignment horizontal="left" vertical="center"/>
      <protection locked="0"/>
    </xf>
    <xf numFmtId="14" fontId="28" fillId="8" borderId="9" xfId="11" applyNumberFormat="1" applyAlignment="1">
      <alignment horizontal="left" vertical="center"/>
    </xf>
    <xf numFmtId="14" fontId="29" fillId="8" borderId="0" xfId="12" applyNumberFormat="1" applyAlignment="1">
      <alignment horizontal="left" vertical="center"/>
    </xf>
    <xf numFmtId="14" fontId="29" fillId="8" borderId="0" xfId="12" applyNumberFormat="1" applyProtection="1">
      <alignment vertical="center"/>
      <protection locked="0"/>
    </xf>
    <xf numFmtId="14" fontId="0" fillId="0" borderId="0" xfId="0" applyNumberFormat="1" applyFill="1" applyProtection="1">
      <alignment vertical="center"/>
      <protection locked="0"/>
    </xf>
    <xf numFmtId="9" fontId="0" fillId="0" borderId="0" xfId="2" applyNumberFormat="1" applyFont="1" applyAlignment="1" applyProtection="1">
      <alignment vertical="center"/>
      <protection locked="0"/>
    </xf>
    <xf numFmtId="9" fontId="0" fillId="0" borderId="0" xfId="2" applyNumberFormat="1" applyFont="1" applyFill="1" applyAlignment="1" applyProtection="1">
      <alignment vertical="center"/>
      <protection locked="0"/>
    </xf>
    <xf numFmtId="9" fontId="0" fillId="0" borderId="0" xfId="0" applyNumberFormat="1" applyProtection="1">
      <alignment vertical="center"/>
      <protection locked="0"/>
    </xf>
    <xf numFmtId="165" fontId="0" fillId="0" borderId="0" xfId="2" applyNumberFormat="1" applyFont="1" applyAlignment="1" applyProtection="1">
      <alignment vertical="center"/>
      <protection locked="0"/>
    </xf>
    <xf numFmtId="14" fontId="0" fillId="0" borderId="0" xfId="0" applyNumberFormat="1" applyProtection="1">
      <alignment vertical="center"/>
      <protection locked="0"/>
    </xf>
    <xf numFmtId="44" fontId="0" fillId="0" borderId="0" xfId="0" applyNumberFormat="1" applyFill="1" applyProtection="1">
      <alignment vertical="center"/>
      <protection locked="0"/>
    </xf>
    <xf numFmtId="0" fontId="0" fillId="0" borderId="0" xfId="0" applyNumberFormat="1" applyFont="1" applyFill="1" applyBorder="1" applyAlignment="1" applyProtection="1">
      <alignment vertical="center"/>
    </xf>
    <xf numFmtId="0" fontId="30" fillId="8" borderId="8" xfId="13" applyAlignment="1" applyProtection="1">
      <alignment horizontal="left" vertical="center"/>
      <protection locked="0"/>
    </xf>
    <xf numFmtId="0" fontId="30" fillId="8" borderId="8" xfId="13" applyProtection="1">
      <alignment vertical="center"/>
      <protection locked="0"/>
    </xf>
    <xf numFmtId="0" fontId="0" fillId="0" borderId="0" xfId="0" applyNumberFormat="1" applyFill="1" applyAlignment="1" applyProtection="1">
      <alignment horizontal="left" vertical="center"/>
      <protection locked="0"/>
    </xf>
    <xf numFmtId="0" fontId="22" fillId="0" borderId="0" xfId="0" applyFont="1" applyFill="1" applyAlignment="1" applyProtection="1">
      <alignment horizontal="left" vertical="center"/>
      <protection locked="0"/>
    </xf>
    <xf numFmtId="0" fontId="0" fillId="0" borderId="0" xfId="0" applyFill="1" applyAlignment="1" applyProtection="1">
      <alignment horizontal="left" vertical="center"/>
      <protection locked="0"/>
    </xf>
    <xf numFmtId="9" fontId="0" fillId="0" borderId="0" xfId="2" applyFont="1" applyFill="1" applyAlignment="1" applyProtection="1">
      <alignment vertical="center"/>
      <protection locked="0"/>
    </xf>
    <xf numFmtId="44" fontId="0" fillId="0" borderId="0" xfId="1" applyFont="1" applyFill="1" applyAlignment="1" applyProtection="1">
      <alignment vertical="center"/>
      <protection locked="0"/>
    </xf>
    <xf numFmtId="44" fontId="22" fillId="0" borderId="0" xfId="1" applyFont="1" applyAlignment="1" applyProtection="1">
      <alignment vertical="center"/>
      <protection locked="0"/>
    </xf>
    <xf numFmtId="49" fontId="28" fillId="8" borderId="9" xfId="11" applyNumberFormat="1" applyFill="1" applyAlignment="1" applyProtection="1">
      <alignment horizontal="left" vertical="center"/>
    </xf>
    <xf numFmtId="49" fontId="22" fillId="0" borderId="0" xfId="0" applyNumberFormat="1" applyFont="1" applyAlignment="1" applyProtection="1">
      <alignment horizontal="left" vertical="center"/>
    </xf>
    <xf numFmtId="49" fontId="30" fillId="8" borderId="8" xfId="13" applyNumberFormat="1" applyAlignment="1" applyProtection="1">
      <alignment horizontal="left" vertical="center"/>
    </xf>
    <xf numFmtId="49" fontId="0" fillId="0" borderId="0" xfId="0" applyNumberFormat="1" applyFill="1" applyAlignment="1" applyProtection="1">
      <alignment horizontal="left" vertical="center"/>
      <protection locked="0"/>
    </xf>
    <xf numFmtId="49" fontId="0" fillId="0" borderId="0" xfId="0" applyNumberFormat="1" applyAlignment="1" applyProtection="1">
      <alignment horizontal="left" vertical="center"/>
      <protection locked="0"/>
    </xf>
    <xf numFmtId="49" fontId="29" fillId="8" borderId="0" xfId="12" applyNumberFormat="1" applyAlignment="1" applyProtection="1">
      <alignment horizontal="left" vertical="center"/>
    </xf>
    <xf numFmtId="49" fontId="22" fillId="0" borderId="0" xfId="0" applyNumberFormat="1" applyFont="1" applyAlignment="1" applyProtection="1">
      <alignment horizontal="left" vertical="center"/>
      <protection locked="0"/>
    </xf>
    <xf numFmtId="0" fontId="29" fillId="8" borderId="0" xfId="12" applyAlignment="1" applyProtection="1">
      <alignment vertical="center"/>
    </xf>
    <xf numFmtId="0" fontId="28" fillId="8" borderId="9" xfId="11" applyFill="1" applyAlignment="1" applyProtection="1">
      <alignment horizontal="left" vertical="center"/>
    </xf>
    <xf numFmtId="0" fontId="22" fillId="0" borderId="0" xfId="0" applyFont="1" applyAlignment="1" applyProtection="1">
      <alignment horizontal="left" vertical="center"/>
    </xf>
    <xf numFmtId="0" fontId="0" fillId="0" borderId="0" xfId="0" applyFill="1" applyProtection="1">
      <alignment vertical="center"/>
    </xf>
    <xf numFmtId="0" fontId="29" fillId="0" borderId="0" xfId="12" applyFill="1" applyProtection="1">
      <alignment vertical="center"/>
      <protection locked="0"/>
    </xf>
    <xf numFmtId="0" fontId="29" fillId="0" borderId="0" xfId="12" applyNumberFormat="1" applyFill="1" applyProtection="1">
      <alignment vertical="center"/>
      <protection locked="0"/>
    </xf>
    <xf numFmtId="0" fontId="31" fillId="8" borderId="8" xfId="14" applyAlignment="1" applyProtection="1">
      <alignment horizontal="left" vertical="center"/>
      <protection locked="0"/>
    </xf>
    <xf numFmtId="14" fontId="0" fillId="0" borderId="0" xfId="0" applyNumberFormat="1" applyFill="1" applyAlignment="1" applyProtection="1">
      <alignment horizontal="left" vertical="center"/>
      <protection locked="0"/>
    </xf>
    <xf numFmtId="14" fontId="29" fillId="8" borderId="0" xfId="12" applyNumberFormat="1" applyAlignment="1" applyProtection="1">
      <alignment horizontal="left" vertical="center"/>
    </xf>
    <xf numFmtId="14" fontId="28" fillId="8" borderId="9" xfId="11" applyNumberFormat="1" applyAlignment="1" applyProtection="1">
      <alignment horizontal="left" vertical="center"/>
    </xf>
    <xf numFmtId="14" fontId="22" fillId="0" borderId="0" xfId="0" applyNumberFormat="1" applyFont="1" applyAlignment="1" applyProtection="1">
      <alignment horizontal="left" vertical="center"/>
    </xf>
    <xf numFmtId="14" fontId="30" fillId="8" borderId="8" xfId="13" applyNumberFormat="1" applyAlignment="1" applyProtection="1">
      <alignment horizontal="left" vertical="center"/>
    </xf>
    <xf numFmtId="10" fontId="30" fillId="8" borderId="8" xfId="13" applyNumberFormat="1" applyAlignment="1" applyProtection="1">
      <alignment vertical="center"/>
    </xf>
    <xf numFmtId="49" fontId="30" fillId="8" borderId="8" xfId="13" applyNumberFormat="1" applyProtection="1">
      <alignment vertical="center"/>
    </xf>
    <xf numFmtId="49" fontId="0" fillId="0" borderId="0" xfId="0" applyNumberFormat="1" applyProtection="1">
      <alignment vertical="center"/>
      <protection locked="0"/>
    </xf>
    <xf numFmtId="49" fontId="22" fillId="0" borderId="0" xfId="0" applyNumberFormat="1" applyFont="1" applyProtection="1">
      <alignment vertical="center"/>
      <protection locked="0"/>
    </xf>
    <xf numFmtId="0" fontId="28" fillId="8" borderId="9" xfId="11">
      <alignment vertical="center"/>
    </xf>
    <xf numFmtId="0" fontId="22" fillId="0" borderId="0" xfId="0" applyFont="1" applyFill="1" applyAlignment="1" applyProtection="1">
      <alignment vertical="center"/>
      <protection locked="0"/>
    </xf>
    <xf numFmtId="0" fontId="22" fillId="0" borderId="0" xfId="0" applyFont="1" applyAlignment="1" applyProtection="1">
      <alignment horizontal="left" vertical="center"/>
      <protection locked="0"/>
    </xf>
    <xf numFmtId="49" fontId="0" fillId="0" borderId="0" xfId="0" applyNumberFormat="1" applyFill="1" applyProtection="1">
      <alignment vertical="center"/>
      <protection locked="0"/>
    </xf>
    <xf numFmtId="49" fontId="29" fillId="8" borderId="0" xfId="12" applyNumberFormat="1" applyProtection="1">
      <alignment vertical="center"/>
    </xf>
    <xf numFmtId="49" fontId="30" fillId="8" borderId="8" xfId="13" applyNumberFormat="1" applyProtection="1">
      <alignment vertical="center"/>
      <protection locked="0"/>
    </xf>
    <xf numFmtId="49" fontId="22" fillId="0" borderId="0" xfId="0" applyNumberFormat="1" applyFont="1" applyProtection="1">
      <alignment vertical="center"/>
    </xf>
    <xf numFmtId="0" fontId="29" fillId="8" borderId="0" xfId="12" applyNumberFormat="1" applyAlignment="1" applyProtection="1">
      <alignment horizontal="left" vertical="center"/>
    </xf>
    <xf numFmtId="0" fontId="30" fillId="8" borderId="8" xfId="13" applyNumberFormat="1" applyAlignment="1" applyProtection="1">
      <alignment horizontal="left" vertical="center"/>
    </xf>
    <xf numFmtId="0" fontId="29" fillId="8" borderId="0" xfId="12" applyNumberFormat="1" applyAlignment="1" applyProtection="1">
      <alignment vertical="center"/>
    </xf>
    <xf numFmtId="0" fontId="28" fillId="8" borderId="9" xfId="11" applyNumberFormat="1" applyFill="1" applyAlignment="1" applyProtection="1">
      <alignment vertical="center"/>
    </xf>
    <xf numFmtId="0" fontId="22" fillId="0" borderId="0" xfId="0" applyNumberFormat="1" applyFont="1" applyAlignment="1" applyProtection="1">
      <alignment vertical="center"/>
    </xf>
    <xf numFmtId="0" fontId="0" fillId="0" borderId="0" xfId="0" applyNumberFormat="1" applyFill="1" applyAlignment="1" applyProtection="1">
      <alignment vertical="center"/>
      <protection locked="0"/>
    </xf>
    <xf numFmtId="49" fontId="28" fillId="8" borderId="9" xfId="11" applyNumberFormat="1" applyAlignment="1" applyProtection="1">
      <alignment horizontal="left" vertical="center"/>
    </xf>
    <xf numFmtId="49" fontId="0" fillId="0" borderId="0" xfId="0" applyNumberFormat="1" applyAlignment="1" applyProtection="1">
      <alignment horizontal="left" vertical="center"/>
    </xf>
    <xf numFmtId="49" fontId="26" fillId="6" borderId="7" xfId="10" applyNumberFormat="1" applyAlignment="1" applyProtection="1">
      <alignment horizontal="left" vertical="center"/>
      <protection locked="0"/>
    </xf>
    <xf numFmtId="0" fontId="28" fillId="8" borderId="9" xfId="11" applyNumberFormat="1" applyAlignment="1" applyProtection="1">
      <alignment horizontal="left" vertical="center"/>
    </xf>
    <xf numFmtId="0" fontId="0" fillId="0" borderId="0" xfId="0" applyNumberFormat="1" applyAlignment="1" applyProtection="1">
      <alignment horizontal="left" vertical="center"/>
    </xf>
    <xf numFmtId="0" fontId="26" fillId="6" borderId="7" xfId="10" applyNumberFormat="1" applyAlignment="1" applyProtection="1">
      <alignment horizontal="left" vertical="center"/>
      <protection locked="0"/>
    </xf>
    <xf numFmtId="49" fontId="28" fillId="8" borderId="9" xfId="11" applyNumberFormat="1" applyFill="1" applyProtection="1">
      <alignment vertical="center"/>
    </xf>
    <xf numFmtId="0" fontId="31" fillId="8" borderId="8" xfId="14" applyProtection="1">
      <alignment vertical="center"/>
    </xf>
    <xf numFmtId="0" fontId="30" fillId="8" borderId="8" xfId="13" applyAlignment="1" applyProtection="1">
      <alignment vertical="center"/>
      <protection locked="0"/>
    </xf>
    <xf numFmtId="0" fontId="0" fillId="0" borderId="0" xfId="0" applyAlignment="1">
      <alignment horizontal="left" vertical="center"/>
    </xf>
    <xf numFmtId="0" fontId="30" fillId="8" borderId="8" xfId="13" applyAlignment="1">
      <alignment horizontal="left" vertical="center"/>
    </xf>
    <xf numFmtId="0" fontId="0" fillId="0" borderId="0" xfId="0" applyFill="1" applyAlignment="1">
      <alignment horizontal="left" vertical="center"/>
    </xf>
    <xf numFmtId="0" fontId="22" fillId="0" borderId="0" xfId="0" applyFont="1" applyFill="1" applyAlignment="1">
      <alignment horizontal="left" vertical="center"/>
    </xf>
    <xf numFmtId="0" fontId="22" fillId="0" borderId="0" xfId="0" applyFont="1" applyAlignment="1">
      <alignment horizontal="left" vertical="center"/>
    </xf>
    <xf numFmtId="0" fontId="0" fillId="0" borderId="0" xfId="0" applyNumberFormat="1" applyFill="1" applyAlignment="1">
      <alignment horizontal="left" vertical="center"/>
    </xf>
    <xf numFmtId="0" fontId="0" fillId="0" borderId="0" xfId="0" applyNumberFormat="1" applyAlignment="1">
      <alignment horizontal="left" vertical="center"/>
    </xf>
    <xf numFmtId="0" fontId="31" fillId="8" borderId="8" xfId="14">
      <alignment vertical="center"/>
    </xf>
    <xf numFmtId="0" fontId="31" fillId="8" borderId="8" xfId="14" applyAlignment="1">
      <alignment horizontal="left" vertical="center"/>
    </xf>
    <xf numFmtId="0" fontId="0" fillId="0" borderId="0" xfId="0" applyNumberFormat="1">
      <alignment vertical="center"/>
    </xf>
    <xf numFmtId="0" fontId="29" fillId="8" borderId="0" xfId="12" applyAlignment="1">
      <alignment horizontal="right" vertical="center"/>
    </xf>
    <xf numFmtId="0" fontId="28" fillId="8" borderId="9" xfId="11" applyAlignment="1">
      <alignment horizontal="right" vertical="center"/>
    </xf>
    <xf numFmtId="0" fontId="30" fillId="8" borderId="8" xfId="13" applyAlignment="1">
      <alignment horizontal="right" vertical="center"/>
    </xf>
    <xf numFmtId="0" fontId="22" fillId="0" borderId="0" xfId="0" applyFont="1" applyAlignment="1">
      <alignment horizontal="right" vertical="center"/>
    </xf>
    <xf numFmtId="44" fontId="0" fillId="0" borderId="0" xfId="0" applyNumberFormat="1" applyFill="1" applyAlignment="1">
      <alignment horizontal="right" vertical="center"/>
    </xf>
    <xf numFmtId="44" fontId="0" fillId="0" borderId="0" xfId="0" applyNumberFormat="1" applyAlignment="1">
      <alignment horizontal="right" vertical="center"/>
    </xf>
    <xf numFmtId="0" fontId="0" fillId="0" borderId="0" xfId="0" applyFill="1" applyAlignment="1">
      <alignment horizontal="right" vertical="center"/>
    </xf>
    <xf numFmtId="44" fontId="0" fillId="0" borderId="0" xfId="1" applyFont="1" applyFill="1" applyAlignment="1">
      <alignment horizontal="right" vertical="center"/>
    </xf>
    <xf numFmtId="44" fontId="0" fillId="0" borderId="0" xfId="1" applyNumberFormat="1" applyFont="1" applyFill="1" applyAlignment="1">
      <alignment horizontal="right" vertical="center"/>
    </xf>
    <xf numFmtId="44" fontId="30" fillId="8" borderId="8" xfId="13" applyNumberFormat="1" applyAlignment="1">
      <alignment horizontal="right" vertical="center"/>
    </xf>
    <xf numFmtId="44" fontId="30" fillId="8" borderId="8" xfId="1" applyFont="1" applyFill="1" applyBorder="1" applyAlignment="1">
      <alignment horizontal="right" vertical="center"/>
    </xf>
    <xf numFmtId="44" fontId="0" fillId="0" borderId="0" xfId="1" applyNumberFormat="1" applyFont="1" applyAlignment="1">
      <alignment horizontal="right" vertical="center"/>
    </xf>
    <xf numFmtId="49" fontId="30" fillId="8" borderId="8" xfId="13" applyNumberFormat="1" applyAlignment="1">
      <alignment horizontal="left" vertical="center"/>
    </xf>
    <xf numFmtId="49" fontId="0" fillId="0" borderId="0" xfId="0" applyNumberFormat="1" applyAlignment="1">
      <alignment horizontal="left" vertical="center"/>
    </xf>
    <xf numFmtId="49" fontId="31" fillId="8" borderId="8" xfId="14" applyNumberFormat="1" applyAlignment="1">
      <alignment horizontal="left" vertical="center"/>
    </xf>
    <xf numFmtId="49" fontId="28" fillId="8" borderId="9" xfId="11" applyNumberFormat="1" applyAlignment="1">
      <alignment horizontal="left" vertical="center"/>
    </xf>
    <xf numFmtId="49" fontId="29" fillId="8" borderId="0" xfId="12" applyNumberFormat="1" applyAlignment="1">
      <alignment horizontal="left" vertical="center"/>
    </xf>
    <xf numFmtId="49" fontId="22" fillId="0" borderId="0" xfId="0" applyNumberFormat="1" applyFont="1" applyAlignment="1">
      <alignment horizontal="left" vertical="center"/>
    </xf>
    <xf numFmtId="0" fontId="22" fillId="0" borderId="0" xfId="0" applyFont="1" applyFill="1" applyAlignment="1" applyProtection="1">
      <alignment horizontal="left" vertical="center" wrapText="1"/>
      <protection locked="0"/>
    </xf>
    <xf numFmtId="0" fontId="31" fillId="8" borderId="8" xfId="14" applyAlignment="1" applyProtection="1">
      <alignment horizontal="left" vertical="center"/>
    </xf>
    <xf numFmtId="14" fontId="31" fillId="8" borderId="8" xfId="14" applyNumberFormat="1" applyAlignment="1" applyProtection="1">
      <alignment horizontal="left" vertical="center"/>
    </xf>
    <xf numFmtId="10" fontId="31" fillId="8" borderId="8" xfId="14" applyNumberFormat="1" applyAlignment="1" applyProtection="1">
      <alignment vertical="center"/>
    </xf>
    <xf numFmtId="9" fontId="29" fillId="8" borderId="0" xfId="2" applyFont="1" applyFill="1" applyAlignment="1" applyProtection="1">
      <alignment vertical="center"/>
    </xf>
    <xf numFmtId="10" fontId="0" fillId="0" borderId="0" xfId="2" applyNumberFormat="1" applyFont="1" applyAlignment="1" applyProtection="1">
      <alignment vertical="center"/>
      <protection locked="0"/>
    </xf>
    <xf numFmtId="49" fontId="22" fillId="0" borderId="0" xfId="0" applyNumberFormat="1" applyFont="1" applyFill="1" applyAlignment="1" applyProtection="1">
      <alignment horizontal="left" vertical="center"/>
      <protection locked="0"/>
    </xf>
    <xf numFmtId="0" fontId="0" fillId="0" borderId="0" xfId="0" applyNumberFormat="1" applyProtection="1">
      <alignment vertical="center"/>
    </xf>
    <xf numFmtId="0" fontId="0" fillId="0" borderId="0" xfId="0" applyNumberFormat="1" applyProtection="1">
      <alignment vertical="center"/>
      <protection locked="0"/>
    </xf>
    <xf numFmtId="0" fontId="29" fillId="8" borderId="0" xfId="12" applyNumberFormat="1" applyProtection="1">
      <alignment vertical="center"/>
    </xf>
    <xf numFmtId="0" fontId="28" fillId="8" borderId="9" xfId="11" applyNumberFormat="1" applyFill="1" applyProtection="1">
      <alignment vertical="center"/>
    </xf>
    <xf numFmtId="0" fontId="22" fillId="0" borderId="0" xfId="0" applyNumberFormat="1" applyFont="1" applyProtection="1">
      <alignment vertical="center"/>
    </xf>
    <xf numFmtId="0" fontId="30" fillId="8" borderId="8" xfId="13" applyNumberFormat="1" applyProtection="1">
      <alignment vertical="center"/>
    </xf>
    <xf numFmtId="0" fontId="22" fillId="0" borderId="0" xfId="1" applyNumberFormat="1" applyFont="1" applyAlignment="1" applyProtection="1">
      <alignment vertical="center"/>
      <protection locked="0"/>
    </xf>
    <xf numFmtId="164" fontId="0" fillId="0" borderId="0" xfId="1" applyNumberFormat="1" applyFont="1" applyAlignment="1">
      <alignment vertical="center"/>
    </xf>
    <xf numFmtId="166" fontId="0" fillId="0" borderId="0" xfId="0" applyNumberFormat="1" applyFill="1" applyProtection="1">
      <alignment vertical="center"/>
      <protection locked="0"/>
    </xf>
    <xf numFmtId="49" fontId="0" fillId="0" borderId="0" xfId="0" applyNumberFormat="1" applyFill="1" applyAlignment="1">
      <alignment horizontal="left" vertical="center"/>
    </xf>
    <xf numFmtId="49" fontId="22" fillId="0" borderId="0" xfId="0" applyNumberFormat="1" applyFont="1" applyFill="1" applyProtection="1">
      <alignment vertical="center"/>
      <protection locked="0"/>
    </xf>
    <xf numFmtId="49" fontId="22" fillId="0" borderId="0" xfId="0" applyNumberFormat="1" applyFont="1" applyFill="1" applyAlignment="1" applyProtection="1">
      <alignment vertical="center"/>
      <protection locked="0"/>
    </xf>
    <xf numFmtId="44" fontId="0" fillId="0" borderId="0" xfId="1" applyFont="1" applyFill="1" applyAlignment="1">
      <alignment vertical="center"/>
    </xf>
    <xf numFmtId="0" fontId="22" fillId="0" borderId="0" xfId="0" applyNumberFormat="1" applyFont="1" applyFill="1" applyAlignment="1" applyProtection="1">
      <alignment horizontal="left" vertical="center"/>
      <protection locked="0"/>
    </xf>
    <xf numFmtId="0" fontId="19" fillId="0" borderId="0" xfId="0" applyFont="1" applyProtection="1">
      <alignment vertical="center"/>
    </xf>
    <xf numFmtId="0" fontId="0" fillId="0" borderId="0" xfId="0" applyNumberFormat="1" applyFill="1">
      <alignment vertical="center"/>
    </xf>
    <xf numFmtId="0" fontId="22" fillId="0" borderId="0" xfId="0" applyNumberFormat="1" applyFont="1">
      <alignment vertical="center"/>
    </xf>
    <xf numFmtId="0" fontId="22" fillId="0" borderId="0" xfId="0" applyFont="1" applyFill="1" applyAlignment="1">
      <alignment vertical="center" wrapText="1"/>
    </xf>
    <xf numFmtId="0" fontId="22" fillId="0" borderId="0" xfId="0" applyNumberFormat="1" applyFont="1" applyFill="1" applyAlignment="1">
      <alignment vertical="center"/>
    </xf>
    <xf numFmtId="0" fontId="22" fillId="0" borderId="0" xfId="0" applyFont="1" applyFill="1" applyProtection="1">
      <alignment vertical="center"/>
    </xf>
    <xf numFmtId="0" fontId="0" fillId="0" borderId="0" xfId="0" applyFill="1" applyAlignment="1">
      <alignment vertical="center" wrapText="1"/>
    </xf>
    <xf numFmtId="0" fontId="22" fillId="0" borderId="0" xfId="0" applyFont="1" applyAlignment="1">
      <alignment vertical="center" wrapText="1"/>
    </xf>
    <xf numFmtId="0" fontId="22" fillId="0" borderId="0" xfId="0" applyFont="1" applyAlignment="1">
      <alignment vertical="center"/>
    </xf>
    <xf numFmtId="0" fontId="0" fillId="0" borderId="0" xfId="0" applyNumberFormat="1" applyFill="1" applyAlignment="1">
      <alignment vertical="center"/>
    </xf>
    <xf numFmtId="0" fontId="0" fillId="0" borderId="0" xfId="0" applyAlignment="1">
      <alignment vertical="center"/>
    </xf>
    <xf numFmtId="0" fontId="0" fillId="0" borderId="0" xfId="0" applyFill="1" applyAlignment="1">
      <alignment vertical="center"/>
    </xf>
    <xf numFmtId="0" fontId="29" fillId="8" borderId="0" xfId="12" applyAlignment="1">
      <alignment vertical="center"/>
    </xf>
    <xf numFmtId="0" fontId="19" fillId="0" borderId="0" xfId="0" applyFont="1" applyAlignment="1" applyProtection="1">
      <alignment horizontal="left" vertical="center"/>
    </xf>
    <xf numFmtId="0" fontId="19" fillId="0" borderId="0" xfId="0" applyFont="1" applyProtection="1">
      <alignment vertical="center"/>
      <protection locked="0"/>
    </xf>
    <xf numFmtId="0" fontId="19" fillId="0" borderId="0" xfId="0" applyNumberFormat="1" applyFont="1" applyAlignment="1" applyProtection="1">
      <alignment vertical="center"/>
      <protection locked="0"/>
    </xf>
    <xf numFmtId="0" fontId="19" fillId="0" borderId="0" xfId="0" applyFont="1" applyAlignment="1" applyProtection="1">
      <alignment horizontal="left" vertical="center"/>
      <protection locked="0"/>
    </xf>
    <xf numFmtId="0" fontId="19" fillId="0" borderId="0" xfId="0" applyFont="1" applyFill="1" applyProtection="1">
      <alignment vertical="center"/>
      <protection locked="0"/>
    </xf>
    <xf numFmtId="49" fontId="19" fillId="0" borderId="0" xfId="0" applyNumberFormat="1" applyFont="1" applyProtection="1">
      <alignment vertical="center"/>
      <protection locked="0"/>
    </xf>
    <xf numFmtId="0" fontId="19" fillId="0" borderId="0" xfId="0" applyNumberFormat="1" applyFont="1" applyFill="1" applyBorder="1" applyAlignment="1" applyProtection="1">
      <alignment vertical="center"/>
    </xf>
    <xf numFmtId="44" fontId="19" fillId="0" borderId="0" xfId="0" applyNumberFormat="1" applyFont="1" applyFill="1" applyBorder="1" applyAlignment="1" applyProtection="1">
      <alignment horizontal="right" vertical="center"/>
    </xf>
    <xf numFmtId="0" fontId="19" fillId="0" borderId="0" xfId="0" applyFont="1">
      <alignment vertical="center"/>
    </xf>
    <xf numFmtId="0" fontId="19" fillId="0" borderId="0" xfId="0" applyNumberFormat="1" applyFont="1">
      <alignment vertical="center"/>
    </xf>
    <xf numFmtId="0" fontId="19" fillId="0" borderId="0" xfId="0" applyFont="1" applyFill="1" applyAlignment="1" applyProtection="1">
      <alignment horizontal="left" vertical="center"/>
      <protection locked="0"/>
    </xf>
    <xf numFmtId="0" fontId="19" fillId="0" borderId="0" xfId="0" applyFont="1" applyFill="1">
      <alignment vertical="center"/>
    </xf>
    <xf numFmtId="49" fontId="19" fillId="0" borderId="0" xfId="0" applyNumberFormat="1" applyFont="1" applyAlignment="1" applyProtection="1">
      <alignment horizontal="left" vertical="center"/>
      <protection locked="0"/>
    </xf>
    <xf numFmtId="0" fontId="19" fillId="0" borderId="0" xfId="0" applyFont="1" applyAlignment="1">
      <alignment horizontal="left" vertical="center"/>
    </xf>
    <xf numFmtId="0" fontId="19" fillId="0" borderId="0" xfId="0" applyFont="1" applyFill="1" applyAlignment="1">
      <alignment horizontal="left" vertical="center"/>
    </xf>
    <xf numFmtId="0" fontId="19" fillId="0" borderId="0" xfId="0" applyFont="1" applyFill="1" applyAlignment="1">
      <alignment horizontal="left" vertical="center" wrapText="1"/>
    </xf>
    <xf numFmtId="49" fontId="19" fillId="0" borderId="0" xfId="0" applyNumberFormat="1" applyFont="1" applyFill="1" applyAlignment="1" applyProtection="1">
      <alignment horizontal="left" vertical="center"/>
      <protection locked="0"/>
    </xf>
    <xf numFmtId="0" fontId="19" fillId="0" borderId="0" xfId="0" applyNumberFormat="1" applyFont="1" applyFill="1" applyAlignment="1" applyProtection="1">
      <alignment horizontal="left" vertical="center"/>
      <protection locked="0"/>
    </xf>
    <xf numFmtId="0" fontId="19" fillId="0" borderId="0" xfId="0" applyNumberFormat="1" applyFont="1" applyFill="1" applyProtection="1">
      <alignment vertical="center"/>
      <protection locked="0"/>
    </xf>
    <xf numFmtId="0" fontId="30" fillId="8" borderId="8" xfId="13" applyNumberFormat="1" applyAlignment="1">
      <alignment horizontal="left" vertical="center"/>
    </xf>
    <xf numFmtId="0" fontId="18" fillId="0" borderId="0" xfId="0" applyFont="1" applyProtection="1">
      <alignment vertical="center"/>
    </xf>
    <xf numFmtId="0" fontId="0" fillId="0" borderId="0" xfId="0" quotePrefix="1">
      <alignment vertical="center"/>
    </xf>
    <xf numFmtId="0" fontId="17" fillId="0" borderId="0" xfId="0" applyFont="1" applyFill="1" applyAlignment="1">
      <alignment horizontal="left" vertical="center"/>
    </xf>
    <xf numFmtId="0" fontId="16" fillId="0" borderId="0" xfId="0" applyFont="1" applyFill="1" applyAlignment="1">
      <alignment horizontal="left" vertical="center"/>
    </xf>
    <xf numFmtId="49" fontId="22" fillId="0" borderId="0" xfId="0" applyNumberFormat="1" applyFont="1" applyFill="1" applyAlignment="1">
      <alignment horizontal="left" vertical="center"/>
    </xf>
    <xf numFmtId="0" fontId="0" fillId="0" borderId="0" xfId="0" applyFill="1" applyBorder="1" applyProtection="1">
      <alignment vertical="center"/>
      <protection locked="0"/>
    </xf>
    <xf numFmtId="0" fontId="0" fillId="0" borderId="0" xfId="0" applyBorder="1" applyProtection="1">
      <alignment vertical="center"/>
      <protection locked="0"/>
    </xf>
    <xf numFmtId="0" fontId="0" fillId="0" borderId="0" xfId="0" applyNumberFormat="1" applyFill="1" applyBorder="1" applyProtection="1">
      <alignment vertical="center"/>
      <protection locked="0"/>
    </xf>
    <xf numFmtId="49" fontId="0" fillId="0" borderId="0" xfId="0" applyNumberFormat="1" applyFill="1" applyBorder="1" applyAlignment="1" applyProtection="1">
      <alignment horizontal="left" vertical="center"/>
      <protection locked="0"/>
    </xf>
    <xf numFmtId="49" fontId="0" fillId="0" borderId="0" xfId="0" applyNumberFormat="1" applyBorder="1" applyProtection="1">
      <alignment vertical="center"/>
      <protection locked="0"/>
    </xf>
    <xf numFmtId="49" fontId="0" fillId="0" borderId="0" xfId="0" applyNumberFormat="1" applyBorder="1" applyAlignment="1" applyProtection="1">
      <alignment horizontal="left" vertical="center"/>
      <protection locked="0"/>
    </xf>
    <xf numFmtId="49" fontId="0" fillId="0" borderId="0" xfId="0" applyNumberFormat="1" applyFill="1" applyBorder="1" applyProtection="1">
      <alignment vertical="center"/>
      <protection locked="0"/>
    </xf>
    <xf numFmtId="0" fontId="0" fillId="0" borderId="0" xfId="0" applyNumberFormat="1" applyBorder="1" applyProtection="1">
      <alignment vertical="center"/>
      <protection locked="0"/>
    </xf>
    <xf numFmtId="0" fontId="0" fillId="0" borderId="0" xfId="0" applyNumberFormat="1" applyBorder="1" applyAlignment="1" applyProtection="1">
      <alignment vertical="center"/>
      <protection locked="0"/>
    </xf>
    <xf numFmtId="0" fontId="0" fillId="0" borderId="0" xfId="0" applyNumberFormat="1" applyFill="1" applyBorder="1" applyAlignment="1" applyProtection="1">
      <alignment vertical="center"/>
      <protection locked="0"/>
    </xf>
    <xf numFmtId="0" fontId="0" fillId="0" borderId="0" xfId="0" applyBorder="1" applyAlignment="1" applyProtection="1">
      <alignment horizontal="left" vertical="center"/>
      <protection locked="0"/>
    </xf>
    <xf numFmtId="0" fontId="0" fillId="0" borderId="0" xfId="0" applyNumberFormat="1" applyFill="1" applyBorder="1" applyAlignment="1" applyProtection="1">
      <alignment horizontal="left" vertical="center"/>
      <protection locked="0"/>
    </xf>
    <xf numFmtId="0" fontId="0" fillId="0" borderId="0" xfId="0" applyNumberFormat="1" applyBorder="1" applyAlignment="1" applyProtection="1">
      <alignment horizontal="left" vertical="center"/>
      <protection locked="0"/>
    </xf>
    <xf numFmtId="0" fontId="15" fillId="0" borderId="0" xfId="0" applyFont="1" applyFill="1" applyProtection="1">
      <alignment vertical="center"/>
      <protection locked="0"/>
    </xf>
    <xf numFmtId="49" fontId="0" fillId="0" borderId="0" xfId="0" quotePrefix="1" applyNumberFormat="1" applyFill="1" applyProtection="1">
      <alignment vertical="center"/>
      <protection locked="0"/>
    </xf>
    <xf numFmtId="14" fontId="19" fillId="0" borderId="0" xfId="0" applyNumberFormat="1" applyFont="1" applyAlignment="1" applyProtection="1">
      <alignment vertical="center"/>
      <protection locked="0"/>
    </xf>
    <xf numFmtId="0" fontId="14" fillId="0" borderId="0" xfId="0" applyFont="1" applyFill="1" applyAlignment="1" applyProtection="1">
      <alignment horizontal="left" vertical="center"/>
      <protection locked="0"/>
    </xf>
    <xf numFmtId="0" fontId="13" fillId="0" borderId="0" xfId="0" applyFont="1" applyProtection="1">
      <alignment vertical="center"/>
      <protection locked="0"/>
    </xf>
    <xf numFmtId="49" fontId="13" fillId="0" borderId="0" xfId="0" applyNumberFormat="1" applyFont="1" applyAlignment="1" applyProtection="1">
      <alignment horizontal="left" vertical="center"/>
      <protection locked="0"/>
    </xf>
    <xf numFmtId="0" fontId="26" fillId="6" borderId="7" xfId="10" applyAlignment="1" applyProtection="1">
      <alignment horizontal="left" vertical="center"/>
      <protection locked="0"/>
    </xf>
    <xf numFmtId="0" fontId="26" fillId="6" borderId="7" xfId="10" applyAlignment="1">
      <alignment horizontal="left" vertical="center"/>
    </xf>
    <xf numFmtId="49" fontId="26" fillId="6" borderId="10" xfId="10" applyNumberFormat="1" applyBorder="1" applyAlignment="1" applyProtection="1">
      <alignment horizontal="left" vertical="center"/>
      <protection locked="0"/>
    </xf>
    <xf numFmtId="0" fontId="13" fillId="0" borderId="0" xfId="0" applyFont="1" applyAlignment="1" applyProtection="1">
      <alignment horizontal="left" vertical="center"/>
      <protection locked="0"/>
    </xf>
    <xf numFmtId="0" fontId="12" fillId="0" borderId="0" xfId="0" applyFont="1" applyAlignment="1" applyProtection="1">
      <alignment horizontal="left" vertical="center"/>
      <protection locked="0"/>
    </xf>
    <xf numFmtId="0" fontId="12" fillId="0" borderId="0" xfId="0" applyFont="1" applyFill="1" applyAlignment="1" applyProtection="1">
      <alignment horizontal="left" vertical="center"/>
      <protection locked="0"/>
    </xf>
    <xf numFmtId="49" fontId="11" fillId="0" borderId="0" xfId="0" applyNumberFormat="1" applyFont="1" applyFill="1" applyAlignment="1" applyProtection="1">
      <alignment horizontal="left" vertical="center"/>
      <protection locked="0"/>
    </xf>
    <xf numFmtId="0" fontId="11" fillId="0" borderId="0" xfId="0" applyFont="1">
      <alignment vertical="center"/>
    </xf>
    <xf numFmtId="0" fontId="11" fillId="0" borderId="0" xfId="0" applyNumberFormat="1" applyFont="1">
      <alignment vertical="center"/>
    </xf>
    <xf numFmtId="0" fontId="10" fillId="0" borderId="0" xfId="0" applyFont="1" applyFill="1" applyAlignment="1">
      <alignment horizontal="left" vertical="center"/>
    </xf>
    <xf numFmtId="49" fontId="9" fillId="0" borderId="0" xfId="0" applyNumberFormat="1" applyFont="1" applyFill="1" applyAlignment="1" applyProtection="1">
      <alignment horizontal="left" vertical="center"/>
      <protection locked="0"/>
    </xf>
    <xf numFmtId="0" fontId="9" fillId="0" borderId="0" xfId="0" applyNumberFormat="1" applyFont="1" applyFill="1" applyAlignment="1" applyProtection="1">
      <alignment horizontal="left" vertical="center"/>
      <protection locked="0"/>
    </xf>
    <xf numFmtId="49" fontId="9" fillId="0" borderId="0" xfId="0" applyNumberFormat="1" applyFont="1" applyAlignment="1" applyProtection="1">
      <alignment horizontal="left" vertical="center"/>
      <protection locked="0"/>
    </xf>
    <xf numFmtId="0" fontId="9" fillId="0" borderId="0" xfId="0" applyFont="1" applyAlignment="1" applyProtection="1">
      <alignment horizontal="left" vertical="center"/>
      <protection locked="0"/>
    </xf>
    <xf numFmtId="0" fontId="9" fillId="0" borderId="0" xfId="0" applyNumberFormat="1" applyFont="1" applyAlignment="1" applyProtection="1">
      <alignment horizontal="left" vertical="center"/>
      <protection locked="0"/>
    </xf>
    <xf numFmtId="0" fontId="22" fillId="0" borderId="0" xfId="0" applyNumberFormat="1" applyFont="1" applyAlignment="1" applyProtection="1">
      <alignment horizontal="left" vertical="center"/>
      <protection locked="0"/>
    </xf>
    <xf numFmtId="0" fontId="9" fillId="0" borderId="0" xfId="0" applyFont="1" applyFill="1" applyAlignment="1">
      <alignment horizontal="left" vertical="center"/>
    </xf>
    <xf numFmtId="0" fontId="0" fillId="0" borderId="0" xfId="0" applyNumberFormat="1" applyAlignment="1" applyProtection="1">
      <alignment vertical="center"/>
      <protection locked="0"/>
    </xf>
    <xf numFmtId="49" fontId="22" fillId="0" borderId="0" xfId="0" quotePrefix="1" applyNumberFormat="1" applyFont="1" applyAlignment="1" applyProtection="1">
      <alignment horizontal="left" vertical="center"/>
      <protection locked="0"/>
    </xf>
    <xf numFmtId="0" fontId="31" fillId="8" borderId="8" xfId="14" applyProtection="1">
      <alignment vertical="center"/>
      <protection locked="0"/>
    </xf>
    <xf numFmtId="0" fontId="8" fillId="0" borderId="0" xfId="0" applyFont="1" applyFill="1" applyAlignment="1" applyProtection="1">
      <alignment horizontal="left" vertical="center"/>
      <protection locked="0"/>
    </xf>
    <xf numFmtId="0" fontId="0" fillId="0" borderId="0" xfId="0" quotePrefix="1" applyFill="1" applyProtection="1">
      <alignment vertical="center"/>
      <protection locked="0"/>
    </xf>
    <xf numFmtId="0" fontId="22" fillId="0" borderId="0" xfId="0" quotePrefix="1" applyNumberFormat="1" applyFont="1" applyFill="1" applyAlignment="1" applyProtection="1">
      <alignment vertical="center" wrapText="1"/>
      <protection locked="0"/>
    </xf>
    <xf numFmtId="0" fontId="8" fillId="0" borderId="0" xfId="0" applyFont="1" applyProtection="1">
      <alignment vertical="center"/>
      <protection locked="0"/>
    </xf>
    <xf numFmtId="0" fontId="7" fillId="0" borderId="0" xfId="0" applyFont="1" applyFill="1" applyProtection="1">
      <alignment vertical="center"/>
      <protection locked="0"/>
    </xf>
    <xf numFmtId="0" fontId="6" fillId="0" borderId="0" xfId="0" applyFont="1" applyProtection="1">
      <alignment vertical="center"/>
      <protection locked="0"/>
    </xf>
    <xf numFmtId="0" fontId="19" fillId="0" borderId="0" xfId="0" applyNumberFormat="1" applyFont="1" applyFill="1">
      <alignment vertical="center"/>
    </xf>
    <xf numFmtId="0" fontId="5" fillId="0" borderId="0" xfId="0" applyFont="1" applyProtection="1">
      <alignment vertical="center"/>
      <protection locked="0"/>
    </xf>
    <xf numFmtId="0" fontId="22" fillId="0" borderId="0" xfId="0" applyNumberFormat="1" applyFont="1" applyFill="1">
      <alignment vertical="center"/>
    </xf>
    <xf numFmtId="0" fontId="4" fillId="0" borderId="0" xfId="0" applyFont="1" applyFill="1" applyAlignment="1">
      <alignment horizontal="left" vertical="center"/>
    </xf>
    <xf numFmtId="49" fontId="4" fillId="0" borderId="0" xfId="0" applyNumberFormat="1" applyFont="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0" fontId="4" fillId="0" borderId="0" xfId="0" applyNumberFormat="1" applyFont="1" applyAlignment="1" applyProtection="1">
      <alignment horizontal="left" vertical="center"/>
      <protection locked="0"/>
    </xf>
    <xf numFmtId="0" fontId="3" fillId="0" borderId="0" xfId="0" applyFont="1" applyProtection="1">
      <alignment vertical="center"/>
    </xf>
    <xf numFmtId="0" fontId="2" fillId="0" borderId="0" xfId="0" applyFont="1" applyFill="1" applyAlignment="1" applyProtection="1">
      <alignment horizontal="left" vertical="center"/>
      <protection locked="0"/>
    </xf>
    <xf numFmtId="0" fontId="1" fillId="0" borderId="0" xfId="0" applyFont="1" applyAlignment="1" applyProtection="1">
      <alignment horizontal="left" vertical="center"/>
      <protection locked="0"/>
    </xf>
    <xf numFmtId="0" fontId="1" fillId="0" borderId="0" xfId="0" applyFont="1" applyFill="1" applyAlignment="1" applyProtection="1">
      <alignment horizontal="left" vertical="center"/>
      <protection locked="0"/>
    </xf>
  </cellXfs>
  <cellStyles count="15">
    <cellStyle name="20% - Accent6" xfId="8" builtinId="50" customBuiltin="1"/>
    <cellStyle name="Calculation" xfId="7" builtinId="22" customBuiltin="1"/>
    <cellStyle name="Check Cell" xfId="3" builtinId="23" customBuiltin="1"/>
    <cellStyle name="Currency" xfId="1" builtinId="4"/>
    <cellStyle name="Heading 1" xfId="4" builtinId="16" customBuiltin="1"/>
    <cellStyle name="Input" xfId="5" builtinId="20" customBuiltin="1"/>
    <cellStyle name="Normal" xfId="0" builtinId="0" customBuiltin="1"/>
    <cellStyle name="Output" xfId="6" builtinId="21" customBuiltin="1"/>
    <cellStyle name="Percent" xfId="2" builtinId="5"/>
    <cellStyle name="uBind Heading 1" xfId="11" xr:uid="{00000000-0005-0000-0000-000009000000}"/>
    <cellStyle name="uBind Heading 2" xfId="13" xr:uid="{00000000-0005-0000-0000-00000A000000}"/>
    <cellStyle name="uBind Heading 3" xfId="14" xr:uid="{00000000-0005-0000-0000-00000B000000}"/>
    <cellStyle name="uBind Input" xfId="10" xr:uid="{00000000-0005-0000-0000-00000C000000}"/>
    <cellStyle name="uBind Normal" xfId="12" xr:uid="{00000000-0005-0000-0000-00000D000000}"/>
    <cellStyle name="uBind Table Head" xfId="9" xr:uid="{00000000-0005-0000-0000-00000E000000}"/>
  </cellStyles>
  <dxfs count="561">
    <dxf>
      <font>
        <b/>
        <i val="0"/>
        <color theme="0" tint="0.79998168889431442"/>
      </font>
      <fill>
        <patternFill>
          <bgColor theme="1" tint="0.24994659260841701"/>
        </patternFill>
      </fill>
    </dxf>
    <dxf>
      <font>
        <b/>
        <i val="0"/>
        <color theme="0" tint="0.79998168889431442"/>
      </font>
      <fill>
        <patternFill>
          <bgColor theme="1" tint="0.24994659260841701"/>
        </patternFill>
      </fill>
    </dxf>
    <dxf>
      <font>
        <b/>
        <i val="0"/>
        <color theme="0" tint="0.79998168889431442"/>
      </font>
      <fill>
        <patternFill>
          <bgColor rgb="FF505050"/>
        </patternFill>
      </fill>
    </dxf>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164" formatCode="_-&quot;$&quot;* #,##0_-;\-&quot;$&quot;* #,##0_-;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numFmt numFmtId="19" formatCode="d/mm/yyyy"/>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dxf>
    <dxf>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4" formatCode="_-&quot;$&quot;* #,##0.00_-;\-&quot;$&quot;* #,##0.00_-;_-&quot;$&quot;* &quot;-&quot;??_-;_-@_-"/>
      <alignment horizontal="right" vertical="center" textRotation="0" wrapText="0" indent="0" justifyLastLine="0" shrinkToFit="0" readingOrder="0"/>
    </dxf>
    <dxf>
      <numFmt numFmtId="3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3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34" formatCode="_-&quot;$&quot;* #,##0.00_-;\-&quot;$&quot;* #,##0.00_-;_-&quot;$&quot;* &quot;-&quot;??_-;_-@_-"/>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3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3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1" hidden="0"/>
    </dxf>
    <dxf>
      <protection locked="1" hidden="0"/>
    </dxf>
    <dxf>
      <protection locked="1" hidden="0"/>
    </dxf>
    <dxf>
      <protection locked="1" hidden="0"/>
    </dxf>
    <dxf>
      <protection locked="1" hidden="0"/>
    </dxf>
    <dxf>
      <protection locked="1" hidden="0"/>
    </dxf>
    <dxf>
      <protection locked="1"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protection locked="0" hidden="0"/>
    </dxf>
    <dxf>
      <protection locked="0" hidden="0"/>
    </dxf>
    <dxf>
      <numFmt numFmtId="19" formatCode="d/mm/yyyy"/>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19" formatCode="d/mm/yyyy"/>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protection locked="0" hidden="0"/>
    </dxf>
    <dxf>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numFmt numFmtId="30" formatCode="@"/>
      <protection locked="0" hidden="0"/>
    </dxf>
    <dxf>
      <protection locked="0" hidden="0"/>
    </dxf>
    <dxf>
      <protection locked="1"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numFmt numFmtId="30" formatCode="@"/>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protection locked="0" hidden="0"/>
    </dxf>
    <dxf>
      <numFmt numFmtId="0" formatCode="General"/>
      <protection locked="0" hidden="0"/>
    </dxf>
    <dxf>
      <numFmt numFmtId="0" formatCode="General"/>
      <fill>
        <patternFill patternType="none">
          <fgColor indexed="64"/>
          <bgColor indexed="65"/>
        </patternFill>
      </fill>
      <alignment horizontal="general" vertical="center" textRotation="0" wrapText="0" indent="0" justifyLastLine="0" shrinkToFit="0" readingOrder="0"/>
      <protection locked="0" hidden="0"/>
    </dxf>
    <dxf>
      <numFmt numFmtId="0" formatCode="General"/>
      <alignment horizontal="general" vertical="center" textRotation="0" wrapText="0" indent="0" justifyLastLine="0" shrinkToFit="0" readingOrder="0"/>
      <protection locked="0" hidden="0"/>
    </dxf>
    <dxf>
      <numFmt numFmtId="0" formatCode="General"/>
      <protection locked="0" hidden="0"/>
    </dxf>
    <dxf>
      <numFmt numFmtId="30" formatCode="@"/>
      <protection locked="0" hidden="0"/>
    </dxf>
    <dxf>
      <protection locked="0"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family val="2"/>
        <charset val="134"/>
        <scheme val="minor"/>
      </font>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protection locked="0" hidden="0"/>
    </dxf>
    <dxf>
      <numFmt numFmtId="30" formatCode="@"/>
      <protection locked="0" hidden="0"/>
    </dxf>
    <dxf>
      <numFmt numFmtId="30" formatCode="@"/>
      <alignment horizontal="left" vertical="center" textRotation="0" wrapText="0" indent="0" justifyLastLine="0" shrinkToFit="0" readingOrder="0"/>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solid">
          <fgColor theme="9" tint="-0.249977111117893"/>
          <bgColor theme="9" tint="-0.249977111117893"/>
        </patternFill>
      </fill>
    </dxf>
    <dxf>
      <fill>
        <patternFill patternType="solid">
          <fgColor theme="9" tint="-0.249977111117893"/>
          <bgColor theme="9" tint="-0.249977111117893"/>
        </patternFill>
      </fill>
    </dxf>
    <dxf>
      <font>
        <b/>
        <color theme="0"/>
      </font>
      <fill>
        <patternFill patternType="solid">
          <fgColor theme="9" tint="-0.249977111117893"/>
          <bgColor theme="9" tint="-0.249977111117893"/>
        </patternFill>
      </fill>
      <border>
        <left style="medium">
          <color theme="0"/>
        </left>
      </border>
    </dxf>
    <dxf>
      <font>
        <b/>
        <color theme="0"/>
      </font>
      <fill>
        <patternFill patternType="solid">
          <fgColor theme="9" tint="-0.249977111117893"/>
          <bgColor theme="9" tint="-0.249977111117893"/>
        </patternFill>
      </fill>
      <border>
        <right style="medium">
          <color theme="0"/>
        </right>
      </border>
    </dxf>
    <dxf>
      <font>
        <b/>
        <i val="0"/>
        <color theme="0" tint="0.59996337778862885"/>
      </font>
      <fill>
        <patternFill patternType="solid">
          <fgColor theme="9" tint="-0.499984740745262"/>
          <bgColor rgb="FF434343"/>
        </patternFill>
      </fill>
      <border>
        <top style="medium">
          <color theme="0"/>
        </top>
        <vertical/>
      </border>
    </dxf>
    <dxf>
      <font>
        <b/>
        <i val="0"/>
        <color theme="0" tint="0.59996337778862885"/>
      </font>
      <fill>
        <patternFill patternType="solid">
          <fgColor theme="1"/>
          <bgColor rgb="FF434343"/>
        </patternFill>
      </fill>
      <border>
        <bottom style="medium">
          <color theme="0" tint="-0.24994659260841701"/>
        </bottom>
        <vertical/>
      </border>
    </dxf>
    <dxf>
      <font>
        <color theme="0"/>
      </font>
      <fill>
        <patternFill patternType="solid">
          <fgColor theme="9"/>
          <bgColor theme="9"/>
        </patternFill>
      </fill>
      <border>
        <left style="thin">
          <color rgb="FF303030"/>
        </left>
        <right style="thin">
          <color rgb="FF303030"/>
        </right>
        <top style="thin">
          <color rgb="FF303030"/>
        </top>
        <bottom style="thin">
          <color rgb="FF303030"/>
        </bottom>
        <vertical style="thin">
          <color rgb="FF303030"/>
        </vertical>
        <horizontal style="thin">
          <color rgb="FF30303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1"/>
      </font>
    </dxf>
    <dxf>
      <font>
        <b/>
        <color theme="1"/>
      </font>
    </dxf>
    <dxf>
      <font>
        <b/>
        <color theme="1"/>
      </font>
      <border>
        <top style="medium">
          <color theme="9"/>
        </top>
      </border>
    </dxf>
    <dxf>
      <font>
        <b/>
        <color theme="1"/>
      </font>
    </dxf>
    <dxf>
      <font>
        <color theme="1"/>
      </font>
      <fill>
        <patternFill patternType="solid">
          <fgColor theme="9" tint="0.79998168889431442"/>
          <bgColor theme="9" tint="0.79998168889431442"/>
        </patternFill>
      </fill>
      <border>
        <left style="thin">
          <color theme="9" tint="0.39997558519241921"/>
        </left>
        <right style="thin">
          <color theme="9" tint="0.39997558519241921"/>
        </right>
        <top style="thin">
          <color theme="9" tint="0.39997558519241921"/>
        </top>
        <bottom style="thin">
          <color theme="9" tint="0.39997558519241921"/>
        </bottom>
        <vertical style="thin">
          <color theme="9" tint="0.39997558519241921"/>
        </vertical>
        <horizontal style="thin">
          <color theme="9" tint="0.39997558519241921"/>
        </horizontal>
      </border>
    </dxf>
  </dxfs>
  <tableStyles count="2" defaultTableStyle="TableStyleMedium2" defaultPivotStyle="PivotStyleLight16">
    <tableStyle name="TableStyleMedium28 2" pivot="0" count="7" xr9:uid="{00000000-0011-0000-FFFF-FFFF00000000}">
      <tableStyleElement type="wholeTable" dxfId="560"/>
      <tableStyleElement type="headerRow" dxfId="559"/>
      <tableStyleElement type="totalRow" dxfId="558"/>
      <tableStyleElement type="firstColumn" dxfId="557"/>
      <tableStyleElement type="lastColumn" dxfId="556"/>
      <tableStyleElement type="firstRowStripe" dxfId="555"/>
      <tableStyleElement type="firstColumnStripe" dxfId="554"/>
    </tableStyle>
    <tableStyle name="uBind Table" pivot="0" count="7" xr9:uid="{00000000-0011-0000-FFFF-FFFF01000000}">
      <tableStyleElement type="wholeTable" dxfId="553"/>
      <tableStyleElement type="headerRow" dxfId="552"/>
      <tableStyleElement type="totalRow" dxfId="551"/>
      <tableStyleElement type="firstColumn" dxfId="550"/>
      <tableStyleElement type="lastColumn" dxfId="549"/>
      <tableStyleElement type="firstRowStripe" dxfId="548"/>
      <tableStyleElement type="firstColumnStripe" dxfId="547"/>
    </tableStyle>
  </tableStyles>
  <colors>
    <mruColors>
      <color rgb="FF1F5F34"/>
      <color rgb="FF505050"/>
      <color rgb="FF287A43"/>
      <color rgb="FF267440"/>
      <color rgb="FF285637"/>
      <color rgb="FF2E8A4D"/>
      <color rgb="FF349C57"/>
      <color rgb="FF434343"/>
      <color rgb="FF613066"/>
      <color rgb="FFA13B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43</xdr:col>
      <xdr:colOff>57150</xdr:colOff>
      <xdr:row>1</xdr:row>
      <xdr:rowOff>19050</xdr:rowOff>
    </xdr:from>
    <xdr:to>
      <xdr:col>43</xdr:col>
      <xdr:colOff>1152525</xdr:colOff>
      <xdr:row>1</xdr:row>
      <xdr:rowOff>406282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18725" y="285750"/>
          <a:ext cx="1095375" cy="387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47</xdr:col>
      <xdr:colOff>57150</xdr:colOff>
      <xdr:row>0</xdr:row>
      <xdr:rowOff>257175</xdr:rowOff>
    </xdr:from>
    <xdr:to>
      <xdr:col>47</xdr:col>
      <xdr:colOff>1152525</xdr:colOff>
      <xdr:row>1</xdr:row>
      <xdr:rowOff>377707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395150" y="257175"/>
          <a:ext cx="1095375" cy="38723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_Question_Sets" displayName="Table_Question_Sets" ref="B4:BV78" totalsRowShown="0" headerRowDxfId="546" dataDxfId="545" headerRowCellStyle="uBind Normal" dataCellStyle="uBind Normal">
  <autoFilter ref="B4:BV78"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autoFilter>
  <tableColumns count="73">
    <tableColumn id="2" xr3:uid="{00000000-0010-0000-0000-000002000000}" name="Property" dataDxfId="544" dataCellStyle="Normal"/>
    <tableColumn id="19" xr3:uid="{00000000-0010-0000-0000-000013000000}" name="Header" dataDxfId="543"/>
    <tableColumn id="4" xr3:uid="{00000000-0010-0000-0000-000004000000}" name="Type" dataDxfId="542" dataCellStyle="Normal">
      <calculatedColumnFormula>IF(Table_Question_Sets[[#This Row],[Header]]="Yes","",
IF(INDIRECT(SUBSTITUTE(ADDRESS(1,COLUMN(),4),"1","")&amp;ROW()-1)="",
INDIRECT(SUBSTITUTE(ADDRESS(1,COLUMN(Table_Question_Sets[[#This Row],[Property]]),4),"1","")&amp;ROW()-1),
INDIRECT(SUBSTITUTE(ADDRESS(1,COLUMN(),4),"1","")&amp;ROW()-1)))</calculatedColumnFormula>
    </tableColumn>
    <tableColumn id="1" xr3:uid="{00000000-0010-0000-0000-000001000000}" name="Key" dataDxfId="541" dataCellStyle="Normal">
      <calculatedColumnFormula>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calculatedColumnFormula>
    </tableColumn>
    <tableColumn id="43" xr3:uid="{00000000-0010-0000-0000-00002B000000}" name="Field Code" dataDxfId="540">
      <calculatedColumnFormula>IF(Table_Question_Sets[[#This Row],[Header]]="Yes","",IF(Table_Question_Sets[[#This Row],[Property]]&lt;&gt;"",SUBSTITUTE(Table_Question_Sets[[#This Row],[Property]]," ",""),""))</calculatedColumnFormula>
    </tableColumn>
    <tableColumn id="3" xr3:uid="{00000000-0010-0000-0000-000003000000}" name="Value" dataDxfId="539" dataCellStyle="uBind Input"/>
    <tableColumn id="6" xr3:uid="{00000000-0010-0000-0000-000006000000}" name="Data Type" dataDxfId="538" dataCellStyle="Normal"/>
    <tableColumn id="7" xr3:uid="{00000000-0010-0000-0000-000007000000}" name="Field Type" dataDxfId="537" dataCellStyle="Normal"/>
    <tableColumn id="48" xr3:uid="{00000000-0010-0000-0000-000030000000}" name="Option Set" dataDxfId="536"/>
    <tableColumn id="12" xr3:uid="{00000000-0010-0000-0000-00000C000000}" name="Required" dataDxfId="535" dataCellStyle="Normal"/>
    <tableColumn id="44" xr3:uid="{00000000-0010-0000-0000-00002C000000}" name="Min Qty" dataDxfId="534"/>
    <tableColumn id="45" xr3:uid="{00000000-0010-0000-0000-00002D000000}" name="Max Qty" dataDxfId="533"/>
    <tableColumn id="10" xr3:uid="{00000000-0010-0000-0000-00000A000000}" name="Row" dataDxfId="532"/>
    <tableColumn id="24" xr3:uid="{00000000-0010-0000-0000-000018000000}" name="X" dataDxfId="531"/>
    <tableColumn id="25" xr3:uid="{00000000-0010-0000-0000-000019000000}" name="S" dataDxfId="530"/>
    <tableColumn id="26" xr3:uid="{00000000-0010-0000-0000-00001A000000}" name="M" dataDxfId="529"/>
    <tableColumn id="27" xr3:uid="{00000000-0010-0000-0000-00001B000000}" name="L" dataDxfId="528"/>
    <tableColumn id="65" xr3:uid="{00000000-0010-0000-0000-000041000000}" name="Width"/>
    <tableColumn id="5" xr3:uid="{00000000-0010-0000-0000-000005000000}" name="Label" dataDxfId="527" dataCellStyle="Normal"/>
    <tableColumn id="49" xr3:uid="{00000000-0010-0000-0000-000031000000}" name="Question" dataDxfId="526"/>
    <tableColumn id="14" xr3:uid="{00000000-0010-0000-0000-00000E000000}" name="Hide Condition" dataDxfId="525" dataCellStyle="Normal"/>
    <tableColumn id="11" xr3:uid="{00000000-0010-0000-0000-00000B000000}" name="Validation Rules" dataDxfId="524" dataCellStyle="Normal"/>
    <tableColumn id="30" xr3:uid="{00000000-0010-0000-0000-00001E000000}" name="Heading 2" dataDxfId="523"/>
    <tableColumn id="32" xr3:uid="{00000000-0010-0000-0000-000020000000}" name="Heading 3" dataDxfId="522"/>
    <tableColumn id="37" xr3:uid="{00000000-0010-0000-0000-000025000000}" name="Heading 4" dataDxfId="521"/>
    <tableColumn id="33" xr3:uid="{00000000-0010-0000-0000-000021000000}" name="Paragraph" dataDxfId="520"/>
    <tableColumn id="69" xr3:uid="{00000000-0010-0000-0000-000045000000}" name="HTML" dataDxfId="519"/>
    <tableColumn id="58" xr3:uid="{00000000-0010-0000-0000-00003A000000}" name="Terms" dataDxfId="518"/>
    <tableColumn id="8" xr3:uid="{00000000-0010-0000-0000-000008000000}" name="Placeholder" dataDxfId="517" dataCellStyle="Normal"/>
    <tableColumn id="17" xr3:uid="{00000000-0010-0000-0000-000011000000}" name="Help Message" dataDxfId="516" dataCellStyle="Normal"/>
    <tableColumn id="46" xr3:uid="{00000000-0010-0000-0000-00002E000000}" name="Tooltip" dataDxfId="515"/>
    <tableColumn id="68" xr3:uid="{00000000-0010-0000-0000-000044000000}" name="Icon" dataDxfId="514"/>
    <tableColumn id="9" xr3:uid="{00000000-0010-0000-0000-000009000000}" name="Default Value" dataDxfId="513" dataCellStyle="Normal"/>
    <tableColumn id="64" xr3:uid="{00000000-0010-0000-0000-000040000000}" name="Calculated Value"/>
    <tableColumn id="72" xr3:uid="{C4040B9B-C499-4A67-AFC1-6C6AE2984B6D}" name="Calculated Trigger"/>
    <tableColumn id="74" xr3:uid="{B63B508C-8AA4-49B1-A970-6BC1B776B80E}" name="Calculated Condition"/>
    <tableColumn id="35" xr3:uid="{00000000-0010-0000-0000-000023000000}" name="Assumed Value" dataDxfId="512"/>
    <tableColumn id="36" xr3:uid="{00000000-0010-0000-0000-000024000000}" name="Used Value" dataDxfId="511">
      <calculatedColumnFormula>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calculatedColumnFormula>
    </tableColumn>
    <tableColumn id="23" xr3:uid="{00000000-0010-0000-0000-000017000000}" name="Custom Invalid"/>
    <tableColumn id="47" xr3:uid="{00000000-0010-0000-0000-00002F000000}" name="Invalid" dataDxfId="510">
      <calculatedColumnFormula>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calculatedColumnFormula>
    </tableColumn>
    <tableColumn id="63" xr3:uid="{00000000-0010-0000-0000-00003F000000}" name="Invalid Rollup" dataDxfId="509">
      <calculatedColumnFormula>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calculatedColumnFormula>
    </tableColumn>
    <tableColumn id="13" xr3:uid="{00000000-0010-0000-0000-00000D000000}" name="Disabled Condition" dataDxfId="508" dataCellStyle="Normal"/>
    <tableColumn id="42" xr3:uid="{00000000-0010-0000-0000-00002A000000}" name="Summary Label" dataDxfId="507"/>
    <tableColumn id="51" xr3:uid="{00000000-0010-0000-0000-000033000000}" name="Affects Premium" dataDxfId="506"/>
    <tableColumn id="52" xr3:uid="{00000000-0010-0000-0000-000034000000}" name="Affects Triggers" dataDxfId="505"/>
    <tableColumn id="16" xr3:uid="{00000000-0010-0000-0000-000010000000}" name="Workflow Role" dataDxfId="504"/>
    <tableColumn id="70" xr3:uid="{00000000-0010-0000-0000-000046000000}" name="Private" dataDxfId="503"/>
    <tableColumn id="66" xr3:uid="{00000000-0010-0000-0000-000042000000}" name="Container Class" dataDxfId="502"/>
    <tableColumn id="67" xr3:uid="{00000000-0010-0000-0000-000043000000}" name="Container Style" dataDxfId="501"/>
    <tableColumn id="21" xr3:uid="{00000000-0010-0000-0000-000015000000}" name="Text" dataDxfId="500" dataCellStyle="Normal">
      <calculatedColumnFormula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calculatedColumnFormula>
    </tableColumn>
    <tableColumn id="22" xr3:uid="{00000000-0010-0000-0000-000016000000}" name="String" dataDxfId="499" dataCellStyle="Normal">
      <calculatedColumnFormula>IF(OR(Table_Question_Sets[[#This Row],[Header]]="Yes",Table_Question_Sets[[#This Row],[Text]]=""),"",IF(OR(Table_Question_Sets[[#This Row],[Text]]="true",Table_Question_Sets[[#This Row],[Text]]="false",ISNUMBER(Table_Question_Sets[[#This Row],[Text]])),Table_Question_Sets[[#This Row],[Text]],""""&amp;Table_Question_Sets[[#This Row],[Text]]&amp;""""))</calculatedColumnFormula>
    </tableColumn>
    <tableColumn id="41" xr3:uid="{00000000-0010-0000-0000-000029000000}" name="Summary Key Mapping" dataDxfId="498">
      <calculatedColumnFormula>IF(AND(Table_Question_Sets[[#This Row],[Header]]&lt;&gt;"Yes",Table_Question_Sets[[#This Row],[Property]]&lt;&gt;"",Table_Question_Sets[[#This Row],[Summary Label]]&lt;&gt;""),""""&amp;Table_Question_Sets[[#This Row],[Key]]&amp;""": """&amp;Table_Question_Sets[[#This Row],[Summary Label]]&amp;"""","")</calculatedColumnFormula>
    </tableColumn>
    <tableColumn id="29" xr3:uid="{00000000-0010-0000-0000-00001D000000}" name="Config Count Fwd" dataDxfId="497">
      <calculatedColumnFormula>IF(Table_Question_Sets[[#This Row],[Header]]="Yes","",_xlfn.NUMBERVALUE(INDIRECT(SUBSTITUTE(ADDRESS(1,COLUMN(),4),"1","")&amp;ROW()-1))+IF(Table_Question_Sets[[#This Row],[Property]]&lt;&gt;"",1,0))</calculatedColumnFormula>
    </tableColumn>
    <tableColumn id="28" xr3:uid="{00000000-0010-0000-0000-00001C000000}" name="Config Count Back" dataDxfId="496">
      <calculatedColumnFormula>IF(Table_Question_Sets[[#This Row],[Header]]="Yes","",_xlfn.NUMBERVALUE(INDIRECT(SUBSTITUTE(ADDRESS(1,COLUMN(),4),"1","")&amp;ROW()+1))+IF(Table_Question_Sets[[#This Row],[Property]]&lt;&gt;"",1,0))</calculatedColumnFormula>
    </tableColumn>
    <tableColumn id="20" xr3:uid="{00000000-0010-0000-0000-000014000000}" name="Config Options" dataDxfId="495">
      <calculatedColumnFormula array="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calculatedColumnFormula>
    </tableColumn>
    <tableColumn id="50" xr3:uid="{00000000-0010-0000-0000-000032000000}" name="Config Validators" dataDxfId="494">
      <calculatedColumnFormula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calculatedColumnFormula>
    </tableColumn>
    <tableColumn id="54" xr3:uid="{00000000-0010-0000-0000-000036000000}" name="Config TO Repeating" dataDxfId="493">
      <calculatedColumnFormula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calculatedColumnFormula>
    </tableColumn>
    <tableColumn id="55" xr3:uid="{00000000-0010-0000-0000-000037000000}" name="Config TO" dataDxfId="492">
      <calculatedColumnFormula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calculatedColumnFormula>
    </tableColumn>
    <tableColumn id="34" xr3:uid="{00000000-0010-0000-0000-000022000000}" name="Config Field" dataDxfId="491">
      <calculatedColumnFormula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calculatedColumnFormula>
    </tableColumn>
    <tableColumn id="15" xr3:uid="{00000000-0010-0000-0000-00000F000000}" name="Config Content" dataDxfId="490" dataCellStyle="Normal">
      <calculatedColumnFormula xml:space="preserve">
IF(Table_Question_Sets[[#This Row],[Row]]="Yes","]},{""className"": ""row"",""fieldGroup"": [","")&amp;
Table_Question_Sets[[#This Row],[Config Field]]</calculatedColumnFormula>
    </tableColumn>
    <tableColumn id="56" xr3:uid="{00000000-0010-0000-0000-000038000000}" name="Config Rollup" dataDxfId="489">
      <calculatedColumnFormula>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calculatedColumnFormula>
    </tableColumn>
    <tableColumn id="57" xr3:uid="{00000000-0010-0000-0000-000039000000}" name="Config Use Row" dataDxfId="488">
      <calculatedColumnFormula>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calculatedColumnFormula>
    </tableColumn>
    <tableColumn id="53" xr3:uid="{00000000-0010-0000-0000-000035000000}" name="Config Keys Nested" dataDxfId="487">
      <calculatedColumnFormula>IF(AND(Table_Question_Sets[[#This Row],[Header]]="",Table_Question_Sets[[#This Row],[Property]]&lt;&gt;"",Table_Question_Sets[[#This Row],[Field Type]]&lt;&gt;""),
""""&amp;Table_Question_Sets[[#This Row],[Key]]&amp;"""","")</calculatedColumnFormula>
    </tableColumn>
    <tableColumn id="59" xr3:uid="{00000000-0010-0000-0000-00003B000000}" name="Config Keys Nested Rollup" dataDxfId="486">
      <calculatedColumnFormula>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calculatedColumnFormula>
    </tableColumn>
    <tableColumn id="18" xr3:uid="{00000000-0010-0000-0000-000012000000}" name="Config Workflow Roles" dataDxfId="485">
      <calculatedColumnFormula>IF(AND(Table_Question_Sets[[#This Row],[Header]]&lt;&gt;"Yes",Table_Question_Sets[[#This Row],[Property]]&lt;&gt;"",Table_Question_Sets[[#This Row],[Workflow Role]]&lt;&gt;""),
""""&amp;Table_Question_Sets[[#This Row],[Workflow Role]]&amp;""":"""&amp;Table_Question_Sets[[#This Row],[Key]]&amp;"""","")</calculatedColumnFormula>
    </tableColumn>
    <tableColumn id="71" xr3:uid="{00000000-0010-0000-0000-000047000000}" name="Config Private Fields" dataDxfId="484">
      <calculatedColumnFormula>IF(AND(Table_Question_Sets[[#This Row],[Header]]&lt;&gt;"Yes",Table_Question_Sets[[#This Row],[Property]]&lt;&gt;"",Table_Question_Sets[[#This Row],[Private]]="Yes"),
""""&amp;Table_Question_Sets[[#This Row],[Key]]&amp;"""","")</calculatedColumnFormula>
    </tableColumn>
    <tableColumn id="40" xr3:uid="{00000000-0010-0000-0000-000028000000}" name="Calculation Count Back" dataDxfId="483">
      <calculatedColumnFormula>IF(Table_Question_Sets[[#This Row],[Header]]="Yes","",_xlfn.NUMBERVALUE(INDIRECT(SUBSTITUTE(ADDRESS(1,COLUMN(),4),"1","")&amp;ROW()+1))+IF(OR(Table_Question_Sets[[#This Row],[Value]]&lt;&gt;"",AND(Table_Question_Sets[[#This Row],[Data Type]]="Repeating",Table_Question_Sets[[#This Row],[Calculation Repeating]]&lt;&gt;"")),1,0))</calculatedColumnFormula>
    </tableColumn>
    <tableColumn id="39" xr3:uid="{00000000-0010-0000-0000-000027000000}" name="Calculation Repeating" dataDxfId="482">
      <calculatedColumnFormula xml:space="preserve">
IF(Table_Question_Sets[[#This Row],[Data Type]]="Repeating",
OFFSET(Table_Repeating_Question_Sets[[#Headers],[Property]],MATCH(Table_Question_Sets[[#This Row],[Property]],Table_Repeating_Question_Sets[Property],0),MATCH("Calculation",Table_Repeating_Question_Sets[#Headers],0)-1,1,1),
"")</calculatedColumnFormula>
    </tableColumn>
    <tableColumn id="38" xr3:uid="{00000000-0010-0000-0000-000026000000}" name="Calculation" dataDxfId="481">
      <calculatedColumnFormula>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calculatedColumnFormula>
    </tableColumn>
    <tableColumn id="61" xr3:uid="{00000000-0010-0000-0000-00003D000000}" name="Calculation Rollup" dataDxfId="480">
      <calculatedColumnFormula>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calculatedColumnFormula>
    </tableColumn>
    <tableColumn id="31" xr3:uid="{00000000-0010-0000-0000-00001F000000}" name="Output Config" dataDxfId="479">
      <calculatedColumnFormula>IF(ISNUMBER(Table_Question_Sets[[#This Row],[Config Use Row]]),INDEX(Table_Question_Sets[Config Rollup],Table_Question_Sets[[#This Row],[Config Use Row]]),"")</calculatedColumnFormula>
    </tableColumn>
    <tableColumn id="60" xr3:uid="{00000000-0010-0000-0000-00003C000000}" name="Output Config Keys Nested" dataDxfId="478">
      <calculatedColumnFormula>IF(ISNUMBER(Table_Question_Sets[[#This Row],[Config Use Row]]),INDEX(Table_Question_Sets[Config Keys Nested Rollup],Table_Question_Sets[[#This Row],[Config Use Row]]),"")</calculatedColumnFormula>
    </tableColumn>
    <tableColumn id="62" xr3:uid="{00000000-0010-0000-0000-00003E000000}" name="Output Calculation" dataDxfId="477">
      <calculatedColumnFormula>IF(ISNUMBER(Table_Question_Sets[[#This Row],[Config Use Row]]),INDEX(Table_Question_Sets[Calculation Rollup],Table_Question_Sets[[#This Row],[Config Use Row]]),"")</calculatedColumnFormula>
    </tableColumn>
  </tableColumns>
  <tableStyleInfo name="uBind 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1000000}" name="Table_Repeating_Question_Sets" displayName="Table_Repeating_Question_Sets" ref="B4:CQ19" totalsRowShown="0" headerRowDxfId="476" dataDxfId="475" headerRowCellStyle="Normal" dataCellStyle="Normal">
  <autoFilter ref="B4:CQ19"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autoFilter>
  <tableColumns count="94">
    <tableColumn id="2" xr3:uid="{00000000-0010-0000-0100-000002000000}" name="Property" dataDxfId="474" dataCellStyle="Normal"/>
    <tableColumn id="19" xr3:uid="{00000000-0010-0000-0100-000013000000}" name="Header" dataDxfId="473" dataCellStyle="Normal"/>
    <tableColumn id="4" xr3:uid="{00000000-0010-0000-0100-000004000000}" name="Type" dataDxfId="472" dataCellStyle="Normal">
      <calculatedColumnFormula>IF(Table_Repeating_Question_Sets[[#This Row],[Header]]="Yes","",
IF(INDIRECT(SUBSTITUTE(ADDRESS(1,COLUMN(),4),"1","")&amp;ROW()-1)="",
INDIRECT(SUBSTITUTE(ADDRESS(1,COLUMN(Table_Repeating_Question_Sets[[#This Row],[Property]]),4),"1","")&amp;ROW()-1),
INDIRECT(SUBSTITUTE(ADDRESS(1,COLUMN(),4),"1","")&amp;ROW()-1)))</calculatedColumnFormula>
    </tableColumn>
    <tableColumn id="1" xr3:uid="{00000000-0010-0000-0100-000001000000}" name="Key" dataDxfId="471" dataCellStyle="Normal">
      <calculatedColumnFormula>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calculatedColumnFormula>
    </tableColumn>
    <tableColumn id="62" xr3:uid="{00000000-0010-0000-0100-00003E000000}" name="Field Key Prefix" dataDxfId="470">
      <calculatedColumnFormula>IF(Table_Repeating_Question_Sets[[#This Row],[Header]]="Yes","",IF(INDIRECT(SUBSTITUTE(ADDRESS(1,COLUMN(),4),"1","")&amp;ROW()-1)="",
INDIRECT(SUBSTITUTE(ADDRESS(1,COLUMN(Table_Repeating_Question_Sets[[#This Row],[Property]]),4),"1","")&amp;ROW()-1),INDIRECT(SUBSTITUTE(ADDRESS(1,COLUMN(),4),"1","")&amp;ROW()-1)))</calculatedColumnFormula>
    </tableColumn>
    <tableColumn id="61" xr3:uid="{00000000-0010-0000-0100-00003D000000}" name="Field Key" dataDxfId="469">
      <calculatedColumnFormula>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calculatedColumnFormula>
    </tableColumn>
    <tableColumn id="31" xr3:uid="{00000000-0010-0000-0100-00001F000000}" name="Field Code" dataDxfId="468">
      <calculatedColumnFormula>IF(Table_Repeating_Question_Sets[[#This Row],[Header]]="Yes","",IF(Table_Repeating_Question_Sets[[#This Row],[Property]]&lt;&gt;"",SUBSTITUTE(Table_Repeating_Question_Sets[[#This Row],[Property]]," ",""),""))</calculatedColumnFormula>
    </tableColumn>
    <tableColumn id="3" xr3:uid="{00000000-0010-0000-0100-000003000000}" name="Value 1" dataDxfId="467" dataCellStyle="uBind Input"/>
    <tableColumn id="20" xr3:uid="{00000000-0010-0000-0100-000014000000}" name="Value 2" dataDxfId="466" dataCellStyle="uBind Input"/>
    <tableColumn id="23" xr3:uid="{00000000-0010-0000-0100-000017000000}" name="Value 3" dataDxfId="465" dataCellStyle="uBind Input"/>
    <tableColumn id="24" xr3:uid="{00000000-0010-0000-0100-000018000000}" name="Value 4" dataDxfId="464" dataCellStyle="uBind Input"/>
    <tableColumn id="25" xr3:uid="{00000000-0010-0000-0100-000019000000}" name="Value 5" dataDxfId="463" dataCellStyle="uBind Input"/>
    <tableColumn id="26" xr3:uid="{00000000-0010-0000-0100-00001A000000}" name="Value 6" dataDxfId="462" dataCellStyle="uBind Input"/>
    <tableColumn id="27" xr3:uid="{00000000-0010-0000-0100-00001B000000}" name="Value 7" dataDxfId="461" dataCellStyle="uBind Input"/>
    <tableColumn id="28" xr3:uid="{00000000-0010-0000-0100-00001C000000}" name="Value 8" dataDxfId="460" dataCellStyle="uBind Input"/>
    <tableColumn id="29" xr3:uid="{00000000-0010-0000-0100-00001D000000}" name="Value 9" dataDxfId="459" dataCellStyle="uBind Input"/>
    <tableColumn id="30" xr3:uid="{00000000-0010-0000-0100-00001E000000}" name="Value 10" dataDxfId="458" dataCellStyle="uBind Input"/>
    <tableColumn id="32" xr3:uid="{00000000-0010-0000-0100-000020000000}" name="Total" dataDxfId="457" dataCellStyle="uBind Input">
      <calculatedColumnFormula>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calculatedColumnFormula>
    </tableColumn>
    <tableColumn id="55" xr3:uid="{00000000-0010-0000-0100-000037000000}" name="Count" dataDxfId="456" dataCellStyle="uBind Input">
      <calculatedColumnFormula>IF(Table_Repeating_Question_Sets[[#This Row],[Header]]&lt;&gt;"Yes",COUNTA(Table_Repeating_Question_Sets[[#This Row],[Value 1]:[Value 10]]),"")</calculatedColumnFormula>
    </tableColumn>
    <tableColumn id="6" xr3:uid="{00000000-0010-0000-0100-000006000000}" name="Data Type" dataDxfId="455" dataCellStyle="Normal"/>
    <tableColumn id="7" xr3:uid="{00000000-0010-0000-0100-000007000000}" name="Field Type" dataDxfId="454" dataCellStyle="Normal"/>
    <tableColumn id="51" xr3:uid="{00000000-0010-0000-0100-000033000000}" name="Option Set" dataDxfId="453"/>
    <tableColumn id="12" xr3:uid="{00000000-0010-0000-0100-00000C000000}" name="Required" dataDxfId="452" dataCellStyle="Normal"/>
    <tableColumn id="10" xr3:uid="{00000000-0010-0000-0100-00000A000000}" name="Row" dataDxfId="451"/>
    <tableColumn id="16" xr3:uid="{00000000-0010-0000-0100-000010000000}" name="X" dataDxfId="450"/>
    <tableColumn id="18" xr3:uid="{00000000-0010-0000-0100-000012000000}" name="S" dataDxfId="449"/>
    <tableColumn id="82" xr3:uid="{00000000-0010-0000-0100-000052000000}" name="M" dataDxfId="448"/>
    <tableColumn id="83" xr3:uid="{00000000-0010-0000-0100-000053000000}" name="L" dataDxfId="447"/>
    <tableColumn id="91" xr3:uid="{00000000-0010-0000-0100-00005B000000}" name="Width" dataDxfId="446"/>
    <tableColumn id="5" xr3:uid="{00000000-0010-0000-0100-000005000000}" name="Label" dataDxfId="445" dataCellStyle="Normal"/>
    <tableColumn id="56" xr3:uid="{00000000-0010-0000-0100-000038000000}" name="Question" dataDxfId="444"/>
    <tableColumn id="14" xr3:uid="{00000000-0010-0000-0100-00000E000000}" name="Hide Condition" dataDxfId="443" dataCellStyle="Normal"/>
    <tableColumn id="11" xr3:uid="{00000000-0010-0000-0100-00000B000000}" name="Validation Rules" dataDxfId="442" dataCellStyle="Normal"/>
    <tableColumn id="86" xr3:uid="{00000000-0010-0000-0100-000056000000}" name="Heading 2" dataDxfId="441"/>
    <tableColumn id="87" xr3:uid="{00000000-0010-0000-0100-000057000000}" name="Heading 3" dataDxfId="440"/>
    <tableColumn id="75" xr3:uid="{00000000-0010-0000-0100-00004B000000}" name="Heading 4" dataDxfId="439"/>
    <tableColumn id="88" xr3:uid="{00000000-0010-0000-0100-000058000000}" name="Paragraph" dataDxfId="438"/>
    <tableColumn id="80" xr3:uid="{00000000-0010-0000-0100-000050000000}" name="Terms" dataDxfId="437"/>
    <tableColumn id="8" xr3:uid="{00000000-0010-0000-0100-000008000000}" name="Placeholder" dataDxfId="436" dataCellStyle="Normal"/>
    <tableColumn id="17" xr3:uid="{00000000-0010-0000-0100-000011000000}" name="Help Message" dataDxfId="435" dataCellStyle="Normal"/>
    <tableColumn id="57" xr3:uid="{00000000-0010-0000-0100-000039000000}" name="Tooltip" dataDxfId="434"/>
    <tableColumn id="94" xr3:uid="{00000000-0010-0000-0100-00005E000000}" name="Icon" dataDxfId="433"/>
    <tableColumn id="9" xr3:uid="{00000000-0010-0000-0100-000009000000}" name="Default Value" dataDxfId="432" dataCellStyle="Normal"/>
    <tableColumn id="90" xr3:uid="{00000000-0010-0000-0100-00005A000000}" name="Calculated Value" dataDxfId="431"/>
    <tableColumn id="13" xr3:uid="{00000000-0010-0000-0100-00000D000000}" name="Disabled Condition" dataDxfId="430" dataCellStyle="Normal"/>
    <tableColumn id="66" xr3:uid="{00000000-0010-0000-0100-000042000000}" name="Affects Premium" dataDxfId="429"/>
    <tableColumn id="65" xr3:uid="{00000000-0010-0000-0100-000041000000}" name="Affects Triggers" dataDxfId="428"/>
    <tableColumn id="92" xr3:uid="{00000000-0010-0000-0100-00005C000000}" name="Container Class" dataDxfId="427"/>
    <tableColumn id="93" xr3:uid="{00000000-0010-0000-0100-00005D000000}" name="Container Style" dataDxfId="426"/>
    <tableColumn id="37" xr3:uid="{00000000-0010-0000-0100-000025000000}" name="Count 1" dataDxfId="425" dataCellStyle="Normal">
      <calculatedColumnFormula>IF(Table_Repeating_Question_Sets[[#This Row],[Header]]="Yes","",_xlfn.NUMBERVALUE(INDIRECT(SUBSTITUTE(ADDRESS(1,COLUMN(Table_Repeating_Question_Sets[[#This Row],[Count 1]]),4),"1","")&amp;ROW(Table_Repeating_Question_Sets[[#This Row],[Count 1]])+1))+IF(Table_Repeating_Question_Sets[[#This Row],[Value 1]]&lt;&gt;"",1,0))</calculatedColumnFormula>
    </tableColumn>
    <tableColumn id="22" xr3:uid="{00000000-0010-0000-0100-000016000000}" name="Invalid 1" dataDxfId="424">
      <calculatedColumnFormula>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calculatedColumnFormula>
    </tableColumn>
    <tableColumn id="40" xr3:uid="{00000000-0010-0000-0100-000028000000}" name="Calculation 1" dataDxfId="423" dataCellStyle="Normal">
      <calculatedColumnFormula>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calculatedColumnFormula>
    </tableColumn>
    <tableColumn id="43" xr3:uid="{00000000-0010-0000-0100-00002B000000}" name="Count 2" dataDxfId="422" dataCellStyle="Normal">
      <calculatedColumnFormula>IF(Table_Repeating_Question_Sets[[#This Row],[Header]]="Yes","",_xlfn.NUMBERVALUE(INDIRECT(SUBSTITUTE(ADDRESS(1,COLUMN(Table_Repeating_Question_Sets[[#This Row],[Count 2]]),4),"1","")&amp;ROW(Table_Repeating_Question_Sets[[#This Row],[Count 2]])+1))+IF(Table_Repeating_Question_Sets[[#This Row],[Value 2]]&lt;&gt;"",1,0))</calculatedColumnFormula>
    </tableColumn>
    <tableColumn id="33" xr3:uid="{00000000-0010-0000-0100-000021000000}" name="Invalid 2" dataDxfId="421">
      <calculatedColumnFormula>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calculatedColumnFormula>
    </tableColumn>
    <tableColumn id="36" xr3:uid="{00000000-0010-0000-0100-000024000000}" name="Calculation 2" dataDxfId="420" dataCellStyle="Normal">
      <calculatedColumnFormula>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calculatedColumnFormula>
    </tableColumn>
    <tableColumn id="41" xr3:uid="{00000000-0010-0000-0100-000029000000}" name="Count 3" dataDxfId="419" dataCellStyle="Normal">
      <calculatedColumnFormula>IF(Table_Repeating_Question_Sets[[#This Row],[Header]]="Yes","",_xlfn.NUMBERVALUE(INDIRECT(SUBSTITUTE(ADDRESS(1,COLUMN(Table_Repeating_Question_Sets[[#This Row],[Count 3]]),4),"1","")&amp;ROW(Table_Repeating_Question_Sets[[#This Row],[Count 3]])+1))+IF(Table_Repeating_Question_Sets[[#This Row],[Value 3]]&lt;&gt;"",1,0))</calculatedColumnFormula>
    </tableColumn>
    <tableColumn id="34" xr3:uid="{00000000-0010-0000-0100-000022000000}" name="Invalid 3" dataDxfId="418">
      <calculatedColumnFormula>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calculatedColumnFormula>
    </tableColumn>
    <tableColumn id="42" xr3:uid="{00000000-0010-0000-0100-00002A000000}" name="Calculation 3" dataDxfId="417" dataCellStyle="Normal">
      <calculatedColumnFormula>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calculatedColumnFormula>
    </tableColumn>
    <tableColumn id="48" xr3:uid="{00000000-0010-0000-0100-000030000000}" name="Count 4" dataDxfId="416" dataCellStyle="Normal">
      <calculatedColumnFormula>IF(Table_Repeating_Question_Sets[[#This Row],[Header]]="Yes","",_xlfn.NUMBERVALUE(INDIRECT(SUBSTITUTE(ADDRESS(1,COLUMN(Table_Repeating_Question_Sets[[#This Row],[Count 4]]),4),"1","")&amp;ROW(Table_Repeating_Question_Sets[[#This Row],[Count 4]])+1))+IF(Table_Repeating_Question_Sets[[#This Row],[Value 4]]&lt;&gt;"",1,0))</calculatedColumnFormula>
    </tableColumn>
    <tableColumn id="35" xr3:uid="{00000000-0010-0000-0100-000023000000}" name="Invalid 4" dataDxfId="415">
      <calculatedColumnFormula>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calculatedColumnFormula>
    </tableColumn>
    <tableColumn id="49" xr3:uid="{00000000-0010-0000-0100-000031000000}" name="Calculation 4" dataDxfId="414" dataCellStyle="Normal">
      <calculatedColumnFormula>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calculatedColumnFormula>
    </tableColumn>
    <tableColumn id="53" xr3:uid="{00000000-0010-0000-0100-000035000000}" name="Count 5" dataDxfId="413" dataCellStyle="Normal">
      <calculatedColumnFormula>IF(Table_Repeating_Question_Sets[[#This Row],[Header]]="Yes","",_xlfn.NUMBERVALUE(INDIRECT(SUBSTITUTE(ADDRESS(1,COLUMN(Table_Repeating_Question_Sets[[#This Row],[Count 5]]),4),"1","")&amp;ROW(Table_Repeating_Question_Sets[[#This Row],[Count 5]])+1))+IF(Table_Repeating_Question_Sets[[#This Row],[Value 5]]&lt;&gt;"",1,0))</calculatedColumnFormula>
    </tableColumn>
    <tableColumn id="38" xr3:uid="{00000000-0010-0000-0100-000026000000}" name="Invalid 5" dataDxfId="412">
      <calculatedColumnFormula>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calculatedColumnFormula>
    </tableColumn>
    <tableColumn id="54" xr3:uid="{00000000-0010-0000-0100-000036000000}" name="Calculation 5" dataDxfId="411" dataCellStyle="Normal">
      <calculatedColumnFormula>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calculatedColumnFormula>
    </tableColumn>
    <tableColumn id="58" xr3:uid="{00000000-0010-0000-0100-00003A000000}" name="Count 6" dataDxfId="410" dataCellStyle="Normal">
      <calculatedColumnFormula>IF(Table_Repeating_Question_Sets[[#This Row],[Header]]="Yes","",_xlfn.NUMBERVALUE(INDIRECT(SUBSTITUTE(ADDRESS(1,COLUMN(Table_Repeating_Question_Sets[[#This Row],[Count 6]]),4),"1","")&amp;ROW(Table_Repeating_Question_Sets[[#This Row],[Count 6]])+1))+IF(Table_Repeating_Question_Sets[[#This Row],[Value 6]]&lt;&gt;"",1,0))</calculatedColumnFormula>
    </tableColumn>
    <tableColumn id="39" xr3:uid="{00000000-0010-0000-0100-000027000000}" name="Invalid 6" dataDxfId="409">
      <calculatedColumnFormula>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calculatedColumnFormula>
    </tableColumn>
    <tableColumn id="59" xr3:uid="{00000000-0010-0000-0100-00003B000000}" name="Calculation 6" dataDxfId="408" dataCellStyle="Normal">
      <calculatedColumnFormula>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calculatedColumnFormula>
    </tableColumn>
    <tableColumn id="63" xr3:uid="{00000000-0010-0000-0100-00003F000000}" name="Count 7" dataDxfId="407" dataCellStyle="Normal">
      <calculatedColumnFormula>IF(Table_Repeating_Question_Sets[[#This Row],[Header]]="Yes","",_xlfn.NUMBERVALUE(INDIRECT(SUBSTITUTE(ADDRESS(1,COLUMN(Table_Repeating_Question_Sets[[#This Row],[Count 7]]),4),"1","")&amp;ROW(Table_Repeating_Question_Sets[[#This Row],[Count 7]])+1))+IF(Table_Repeating_Question_Sets[[#This Row],[Value 7]]&lt;&gt;"",1,0))</calculatedColumnFormula>
    </tableColumn>
    <tableColumn id="45" xr3:uid="{00000000-0010-0000-0100-00002D000000}" name="Invalid 7" dataDxfId="406">
      <calculatedColumnFormula>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calculatedColumnFormula>
    </tableColumn>
    <tableColumn id="64" xr3:uid="{00000000-0010-0000-0100-000040000000}" name="Calculation 7" dataDxfId="405" dataCellStyle="Normal">
      <calculatedColumnFormula>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calculatedColumnFormula>
    </tableColumn>
    <tableColumn id="68" xr3:uid="{00000000-0010-0000-0100-000044000000}" name="Count 8" dataDxfId="404" dataCellStyle="Normal">
      <calculatedColumnFormula>IF(Table_Repeating_Question_Sets[[#This Row],[Header]]="Yes","",_xlfn.NUMBERVALUE(INDIRECT(SUBSTITUTE(ADDRESS(1,COLUMN(Table_Repeating_Question_Sets[[#This Row],[Count 8]]),4),"1","")&amp;ROW(Table_Repeating_Question_Sets[[#This Row],[Count 8]])+1))+IF(Table_Repeating_Question_Sets[[#This Row],[Value 8]]&lt;&gt;"",1,0))</calculatedColumnFormula>
    </tableColumn>
    <tableColumn id="46" xr3:uid="{00000000-0010-0000-0100-00002E000000}" name="Invalid 8" dataDxfId="403">
      <calculatedColumnFormula>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calculatedColumnFormula>
    </tableColumn>
    <tableColumn id="69" xr3:uid="{00000000-0010-0000-0100-000045000000}" name="Calculation 8" dataDxfId="402" dataCellStyle="Normal">
      <calculatedColumnFormula>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calculatedColumnFormula>
    </tableColumn>
    <tableColumn id="73" xr3:uid="{00000000-0010-0000-0100-000049000000}" name="Count 9" dataDxfId="401" dataCellStyle="Normal">
      <calculatedColumnFormula>IF(Table_Repeating_Question_Sets[[#This Row],[Header]]="Yes","",_xlfn.NUMBERVALUE(INDIRECT(SUBSTITUTE(ADDRESS(1,COLUMN(Table_Repeating_Question_Sets[[#This Row],[Count 9]]),4),"1","")&amp;ROW(Table_Repeating_Question_Sets[[#This Row],[Count 9]])+1))+IF(Table_Repeating_Question_Sets[[#This Row],[Value 9]]&lt;&gt;"",1,0))</calculatedColumnFormula>
    </tableColumn>
    <tableColumn id="47" xr3:uid="{00000000-0010-0000-0100-00002F000000}" name="Invalid 9" dataDxfId="400">
      <calculatedColumnFormula>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calculatedColumnFormula>
    </tableColumn>
    <tableColumn id="74" xr3:uid="{00000000-0010-0000-0100-00004A000000}" name="Calculation 9" dataDxfId="399" dataCellStyle="Normal">
      <calculatedColumnFormula>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calculatedColumnFormula>
    </tableColumn>
    <tableColumn id="78" xr3:uid="{00000000-0010-0000-0100-00004E000000}" name="Count 10" dataDxfId="398" dataCellStyle="Normal">
      <calculatedColumnFormula>IF(Table_Repeating_Question_Sets[[#This Row],[Header]]="Yes","",_xlfn.NUMBERVALUE(INDIRECT(SUBSTITUTE(ADDRESS(1,COLUMN(Table_Repeating_Question_Sets[[#This Row],[Count 10]]),4),"1","")&amp;ROW(Table_Repeating_Question_Sets[[#This Row],[Count 10]])+1))+IF(Table_Repeating_Question_Sets[[#This Row],[Value 10]]&lt;&gt;"",1,0))</calculatedColumnFormula>
    </tableColumn>
    <tableColumn id="50" xr3:uid="{00000000-0010-0000-0100-000032000000}" name="Invalid 10" dataDxfId="397">
      <calculatedColumnFormula>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calculatedColumnFormula>
    </tableColumn>
    <tableColumn id="79" xr3:uid="{00000000-0010-0000-0100-00004F000000}" name="Calculation 10" dataDxfId="396"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52" xr3:uid="{00000000-0010-0000-0100-000034000000}" name="Invalid" dataDxfId="395">
      <calculatedColumnFormula>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calculatedColumnFormula>
    </tableColumn>
    <tableColumn id="44" xr3:uid="{00000000-0010-0000-0100-00002C000000}" name="Calculation" dataDxfId="394"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85" xr3:uid="{00000000-0010-0000-0100-000055000000}" name="Config Count Fwd" dataDxfId="393">
      <calculatedColumnFormula>IF(Table_Repeating_Question_Sets[[#This Row],[Header]]="Yes","",_xlfn.NUMBERVALUE(INDIRECT(SUBSTITUTE(ADDRESS(1,COLUMN(Table_Repeating_Question_Sets[[#This Row],[Config Count Fwd]]),4),"1","")&amp;ROW(Table_Repeating_Question_Sets[[#This Row],[Config Count Fwd]])-1))+IF(Table_Repeating_Question_Sets[[#This Row],[Property]]&lt;&gt;"",1,0))</calculatedColumnFormula>
    </tableColumn>
    <tableColumn id="84" xr3:uid="{00000000-0010-0000-0100-000054000000}" name="Config Count Back" dataDxfId="392">
      <calculatedColumnFormula>IF(Table_Repeating_Question_Sets[[#This Row],[Header]]="Yes","",_xlfn.NUMBERVALUE(INDIRECT(SUBSTITUTE(ADDRESS(1,COLUMN(Table_Repeating_Question_Sets[[#This Row],[Config Count Back]]),4),"1","")&amp;ROW(Table_Repeating_Question_Sets[[#This Row],[Config Count Back]])+1))+IF(Table_Repeating_Question_Sets[[#This Row],[Property]]&lt;&gt;"",1,0))</calculatedColumnFormula>
    </tableColumn>
    <tableColumn id="81" xr3:uid="{00000000-0010-0000-0100-000051000000}" name="Config Options" dataDxfId="391" dataCellStyle="Normal">
      <calculatedColumnFormula array="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calculatedColumnFormula>
    </tableColumn>
    <tableColumn id="60" xr3:uid="{00000000-0010-0000-0100-00003C000000}" name="Config Validators" dataDxfId="390">
      <calculatedColumnFormula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calculatedColumnFormula>
    </tableColumn>
    <tableColumn id="70" xr3:uid="{00000000-0010-0000-0100-000046000000}" name="Config TO" dataDxfId="389">
      <calculatedColumnFormula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calculatedColumnFormula>
    </tableColumn>
    <tableColumn id="89" xr3:uid="{00000000-0010-0000-0100-000059000000}" name="Config Field" dataDxfId="388">
      <calculatedColumnFormula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calculatedColumnFormula>
    </tableColumn>
    <tableColumn id="15" xr3:uid="{00000000-0010-0000-0100-00000F000000}" name="Config Content" dataDxfId="387" dataCellStyle="Normal">
      <calculatedColumnFormula xml:space="preserve">
IF(Table_Repeating_Question_Sets[[#This Row],[Row]]="Yes","]},{""className"": ""row"",""fieldGroup"": [","")&amp;
Table_Repeating_Question_Sets[[#This Row],[Config Field]]</calculatedColumnFormula>
    </tableColumn>
    <tableColumn id="71" xr3:uid="{00000000-0010-0000-0100-000047000000}" name="Config Rollup" dataDxfId="386">
      <calculatedColumnFormula>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calculatedColumnFormula>
    </tableColumn>
    <tableColumn id="72" xr3:uid="{00000000-0010-0000-0100-000048000000}" name="Config Use Row" dataDxfId="385">
      <calculatedColumnFormula>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calculatedColumnFormula>
    </tableColumn>
    <tableColumn id="67" xr3:uid="{00000000-0010-0000-0100-000043000000}" name="Config Keys Nested" dataDxfId="384" dataCellStyle="Normal">
      <calculatedColumnFormula>IF(AND(Table_Repeating_Question_Sets[[#This Row],[Header]]="",Table_Repeating_Question_Sets[[#This Row],[Property]]&lt;&gt;"",Table_Repeating_Question_Sets[[#This Row],[Field Type]]&lt;&gt;""),
""""&amp;Table_Repeating_Question_Sets[[#This Row],[Key]]&amp;"""","")</calculatedColumnFormula>
    </tableColumn>
    <tableColumn id="76" xr3:uid="{00000000-0010-0000-0100-00004C000000}" name="Config Keys Nested Rollup" dataDxfId="383" dataCellStyle="Normal">
      <calculatedColumnFormula>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calculatedColumnFormula>
    </tableColumn>
    <tableColumn id="21" xr3:uid="{00000000-0010-0000-0100-000015000000}" name="Output Config" dataDxfId="382" dataCellStyle="Normal">
      <calculatedColumnFormula>IF(ISNUMBER(Table_Repeating_Question_Sets[[#This Row],[Config Use Row]]),INDEX(Table_Repeating_Question_Sets[Config Rollup],Table_Repeating_Question_Sets[[#This Row],[Config Use Row]]),"")</calculatedColumnFormula>
    </tableColumn>
    <tableColumn id="77" xr3:uid="{00000000-0010-0000-0100-00004D000000}" name="Output Config Keys Nested" dataDxfId="381" dataCellStyle="Normal">
      <calculatedColumnFormula>IF(ISNUMBER(Table_Repeating_Question_Sets[[#This Row],[Config Use Row]]),INDEX(Table_Repeating_Question_Sets[Config Keys Nested Rollup],Table_Repeating_Question_Sets[[#This Row],[Config Use Row]]),"")</calculatedColumnFormula>
    </tableColumn>
  </tableColumns>
  <tableStyleInfo name="uBind 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2000000}" name="Table_Question_Options" displayName="Table_Question_Options" ref="B5:I82" totalsRowShown="0" headerRowDxfId="380" dataDxfId="379" headerRowCellStyle="Normal" dataCellStyle="Normal">
  <autoFilter ref="B5:I82"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200-000001000000}" name="Value" dataDxfId="378" dataCellStyle="Normal"/>
    <tableColumn id="5" xr3:uid="{00000000-0010-0000-0200-000005000000}" name="Header" dataDxfId="377"/>
    <tableColumn id="2" xr3:uid="{00000000-0010-0000-0200-000002000000}" name="Display" dataDxfId="376" dataCellStyle="Normal"/>
    <tableColumn id="3" xr3:uid="{00000000-0010-0000-0200-000003000000}" name="Icon" dataDxfId="375" dataCellStyle="Normal"/>
    <tableColumn id="4" xr3:uid="{00000000-0010-0000-0200-000004000000}" name="Hide Condition" dataDxfId="374" dataCellStyle="Normal"/>
    <tableColumn id="8" xr3:uid="{00000000-0010-0000-0200-000008000000}" name="Config Buttons" dataDxfId="373">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calculatedColumnFormula>
    </tableColumn>
    <tableColumn id="7" xr3:uid="{00000000-0010-0000-0200-000007000000}" name="Config Radio" dataDxfId="372" dataCellStyle="uBind Normal">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calculatedColumnFormula>
    </tableColumn>
    <tableColumn id="6" xr3:uid="{00000000-0010-0000-0200-000006000000}" name="Config Select" dataDxfId="371" dataCellStyle="Normal">
      <calculatedColumnFormula>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calculatedColumnFormula>
    </tableColumn>
  </tableColumns>
  <tableStyleInfo name="uBind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Triggers" displayName="Table_Triggers" ref="B4:P15" totalsRowShown="0" headerRowDxfId="370" dataDxfId="369" headerRowCellStyle="Normal" dataCellStyle="Normal">
  <autoFilter ref="B4:P15"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300-000001000000}" name="Property" dataDxfId="368" dataCellStyle="Normal"/>
    <tableColumn id="9" xr3:uid="{00000000-0010-0000-0300-000009000000}" name="Header" dataDxfId="367" dataCellStyle="Normal"/>
    <tableColumn id="4" xr3:uid="{00000000-0010-0000-0300-000004000000}" name="Type" dataDxfId="366" dataCellStyle="Normal">
      <calculatedColumnFormula>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calculatedColumnFormula>
    </tableColumn>
    <tableColumn id="3" xr3:uid="{00000000-0010-0000-0300-000003000000}" name="Key" dataDxfId="365" dataCellStyle="Normal">
      <calculatedColumnFormula>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calculatedColumnFormula>
    </tableColumn>
    <tableColumn id="12" xr3:uid="{00000000-0010-0000-0300-00000C000000}" name="Field Code" dataDxfId="364">
      <calculatedColumnFormula>IF(Table_Triggers[[#This Row],[Header]]="Yes","",IF(Table_Triggers[[#This Row],[Property]]&lt;&gt;"",SUBSTITUTE(Table_Triggers[[#This Row],[Type]]," ","")&amp;SUBSTITUTE(Table_Triggers[[#This Row],[Property]]," ",""),""))</calculatedColumnFormula>
    </tableColumn>
    <tableColumn id="7" xr3:uid="{00000000-0010-0000-0300-000007000000}" name="Text" dataDxfId="363" dataCellStyle="Normal">
      <calculatedColumnFormula>IF(Table_Triggers[[#This Row],[Header]]&lt;&gt;"Yes",IF(Table_Triggers[[#This Row],[Value]]=FALSE,"false",IF(Table_Triggers[[#This Row],[Value]]=TRUE,"true","")),"")</calculatedColumnFormula>
    </tableColumn>
    <tableColumn id="6" xr3:uid="{00000000-0010-0000-0300-000006000000}" name="Config" dataDxfId="362">
      <calculatedColumnFormula xml:space="preserve">
IF(AND(Table_Triggers[[#This Row],[Header]]&lt;&gt;"Yes",Table_Triggers[[#This Row],[Property]]&lt;&gt;"",Table_Triggers[[#This Row],[Text]]&lt;&gt;""),
"""" &amp;  Table_Triggers[[#This Row],[Key]] &amp; """: """ &amp; Table_Triggers[[#This Row],[Message]] &amp; """",
"")</calculatedColumnFormula>
    </tableColumn>
    <tableColumn id="13" xr3:uid="{00000000-0010-0000-0300-00000D000000}" name="Config Rollup" dataDxfId="361">
      <calculatedColumnFormula>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calculatedColumnFormula>
    </tableColumn>
    <tableColumn id="14" xr3:uid="{00000000-0010-0000-0300-00000E000000}" name="Config Use Row" dataDxfId="360">
      <calculatedColumnFormula>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calculatedColumnFormula>
    </tableColumn>
    <tableColumn id="11" xr3:uid="{00000000-0010-0000-0300-00000B000000}" name="Output Config" dataDxfId="359">
      <calculatedColumnFormula>IF(ISNUMBER(Table_Triggers[[#This Row],[Config Use Row]]),INDEX(Table_Triggers[Config Rollup],Table_Triggers[[#This Row],[Config Use Row]]),"")</calculatedColumnFormula>
    </tableColumn>
    <tableColumn id="16" xr3:uid="{00000000-0010-0000-0300-000010000000}" name="Calculation" dataDxfId="358">
      <calculatedColumnFormula xml:space="preserve">
IF(AND(Table_Triggers[[#This Row],[Header]]&lt;&gt;"Yes",Table_Triggers[[#This Row],[Property]]&lt;&gt;"",Table_Triggers[[#This Row],[Text]]&lt;&gt;""),
""""&amp;Table_Triggers[[#This Row],[Key]]&amp;""":"&amp;Table_Triggers[[#This Row],[Text]],
"")</calculatedColumnFormula>
    </tableColumn>
    <tableColumn id="17" xr3:uid="{00000000-0010-0000-0300-000011000000}" name="Calculation Rollup" dataDxfId="357">
      <calculatedColumnFormula>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calculatedColumnFormula>
    </tableColumn>
    <tableColumn id="8" xr3:uid="{00000000-0010-0000-0300-000008000000}" name="Output Calculation" dataDxfId="356">
      <calculatedColumnFormula>IF(ISNUMBER(Table_Triggers[[#This Row],[Config Use Row]]),INDEX(Table_Triggers[Calculation Rollup],Table_Triggers[[#This Row],[Config Use Row]]),"")</calculatedColumnFormula>
    </tableColumn>
    <tableColumn id="2" xr3:uid="{00000000-0010-0000-0300-000002000000}" name="Value" dataDxfId="355" dataCellStyle="Normal"/>
    <tableColumn id="10" xr3:uid="{00000000-0010-0000-0300-00000A000000}" name="Message" dataDxfId="354" dataCellStyle="Normal"/>
  </tableColumns>
  <tableStyleInfo name="uBind 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Table_Risk_1" displayName="Table_Risk_1" ref="B4:N37" headerRowDxfId="353" dataDxfId="352" totalsRowDxfId="351" headerRowCellStyle="Normal" dataCellStyle="Normal" totalsRowCellStyle="Normal">
  <autoFilter ref="B4:N37"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400-000003000000}" name="Property" dataDxfId="350" totalsRowDxfId="349" dataCellStyle="Normal"/>
    <tableColumn id="5" xr3:uid="{00000000-0010-0000-0400-000005000000}" name="Header" dataDxfId="348" totalsRowDxfId="347" dataCellStyle="Normal"/>
    <tableColumn id="2" xr3:uid="{00000000-0010-0000-0400-000002000000}" name="Type" totalsRowLabel="Total" dataDxfId="346" totalsRowDxfId="345" dataCellStyle="Normal">
      <calculatedColumnFormula>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calculatedColumnFormula>
    </tableColumn>
    <tableColumn id="1" xr3:uid="{00000000-0010-0000-0400-000001000000}" name="Key" dataDxfId="344" totalsRowDxfId="343" dataCellStyle="Normal">
      <calculatedColumnFormula>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calculatedColumnFormula>
    </tableColumn>
    <tableColumn id="8" xr3:uid="{00000000-0010-0000-0400-000008000000}" name="Field Code" dataDxfId="342" totalsRowDxfId="341">
      <calculatedColumnFormula>IF(Table_Risk_1[[#This Row],[Header]]="Yes","",IF(Table_Risk_1[[#This Row],[Property]]&lt;&gt;"",Risk_1_Prefix&amp;SUBSTITUTE(Table_Risk_1[[#This Row],[Type]]," ","")&amp;SUBSTITUTE(Table_Risk_1[[#This Row],[Property]]," ",""),""))</calculatedColumnFormula>
    </tableColumn>
    <tableColumn id="6" xr3:uid="{00000000-0010-0000-0400-000006000000}" name="Text" dataDxfId="340" totalsRowDxfId="339">
      <calculatedColumnFormula>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calculatedColumnFormula>
    </tableColumn>
    <tableColumn id="9" xr3:uid="{00000000-0010-0000-0400-000009000000}" name="String" dataDxfId="338" totalsRowDxfId="337" dataCellStyle="Normal">
      <calculatedColumnFormula>IF(OR(Table_Risk_1[[#This Row],[Header]]="Yes",Table_Risk_1[[#This Row],[Property]]=""),"",IF(OR(Table_Risk_1[[#This Row],[Text]]="true",Table_Risk_1[[#This Row],[Text]]="false",ISNUMBER(Table_Risk_1[[#This Row],[Text]])),Table_Risk_1[[#This Row],[Text]],""""&amp;Table_Risk_1[[#This Row],[Text]]&amp;""""))</calculatedColumnFormula>
    </tableColumn>
    <tableColumn id="14" xr3:uid="{00000000-0010-0000-0400-00000E000000}" name="Output Calculation" dataDxfId="336" totalsRowDxfId="335">
      <calculatedColumnFormula>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calculatedColumnFormula>
    </tableColumn>
    <tableColumn id="4" xr3:uid="{00000000-0010-0000-0400-000004000000}" name="Value" dataDxfId="334" dataCellStyle="Normal"/>
    <tableColumn id="10" xr3:uid="{00000000-0010-0000-0400-00000A000000}" name="Test 1" dataDxfId="333" totalsRowDxfId="332" dataCellStyle="Normal"/>
    <tableColumn id="11" xr3:uid="{00000000-0010-0000-0400-00000B000000}" name="Test 2" dataDxfId="331" totalsRowDxfId="330" dataCellStyle="Normal"/>
    <tableColumn id="12" xr3:uid="{00000000-0010-0000-0400-00000C000000}" name="Test 3" dataDxfId="329" totalsRowDxfId="328" dataCellStyle="Normal"/>
    <tableColumn id="13" xr3:uid="{00000000-0010-0000-0400-00000D000000}" name="Test 4" dataDxfId="327" totalsRowDxfId="326" dataCellStyle="Normal"/>
  </tableColumns>
  <tableStyleInfo name="uBind 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5000000}" name="Table_Risk_2" displayName="Table_Risk_2" ref="B4:N37" headerRowDxfId="325" dataDxfId="324" totalsRowDxfId="323" headerRowCellStyle="Normal" dataCellStyle="Normal" totalsRowCellStyle="Normal">
  <autoFilter ref="B4:N37"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500-000003000000}" name="Property" dataDxfId="322" totalsRowDxfId="321" dataCellStyle="Normal"/>
    <tableColumn id="5" xr3:uid="{00000000-0010-0000-0500-000005000000}" name="Header" dataDxfId="320" totalsRowDxfId="319" dataCellStyle="Normal"/>
    <tableColumn id="2" xr3:uid="{00000000-0010-0000-0500-000002000000}" name="Type" totalsRowLabel="Total" dataDxfId="318" totalsRowDxfId="317" dataCellStyle="Normal">
      <calculatedColumnFormula>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calculatedColumnFormula>
    </tableColumn>
    <tableColumn id="1" xr3:uid="{00000000-0010-0000-0500-000001000000}" name="Key" dataDxfId="316" totalsRowDxfId="315" dataCellStyle="Normal">
      <calculatedColumnFormula>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calculatedColumnFormula>
    </tableColumn>
    <tableColumn id="8" xr3:uid="{00000000-0010-0000-0500-000008000000}" name="Field Code" dataDxfId="314" totalsRowDxfId="313">
      <calculatedColumnFormula>IF(Table_Risk_2[[#This Row],[Header]]="Yes","",IF(Table_Risk_2[[#This Row],[Property]]&lt;&gt;"",Risk_2_Prefix&amp;SUBSTITUTE(Table_Risk_2[[#This Row],[Type]]," ","")&amp;SUBSTITUTE(Table_Risk_2[[#This Row],[Property]]," ",""),""))</calculatedColumnFormula>
    </tableColumn>
    <tableColumn id="9" xr3:uid="{00000000-0010-0000-0500-000009000000}" name="Text" dataDxfId="312" totalsRowDxfId="311" dataCellStyle="Normal">
      <calculatedColumnFormula>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calculatedColumnFormula>
    </tableColumn>
    <tableColumn id="6" xr3:uid="{00000000-0010-0000-0500-000006000000}" name="String" dataDxfId="310" totalsRowDxfId="309" dataCellStyle="Normal">
      <calculatedColumnFormula>IF(OR(Table_Risk_2[[#This Row],[Header]]="Yes",Table_Risk_2[[#This Row],[Property]]=""),"",IF(OR(Table_Risk_2[[#This Row],[Text]]="true",Table_Risk_2[[#This Row],[Text]]="false",ISNUMBER(Table_Risk_2[[#This Row],[Text]])),Table_Risk_2[[#This Row],[Text]],""""&amp;Table_Risk_2[[#This Row],[Text]]&amp;""""))</calculatedColumnFormula>
    </tableColumn>
    <tableColumn id="14" xr3:uid="{00000000-0010-0000-0500-00000E000000}" name="Output Calculation" dataDxfId="308" totalsRowDxfId="307">
      <calculatedColumnFormula>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calculatedColumnFormula>
    </tableColumn>
    <tableColumn id="4" xr3:uid="{00000000-0010-0000-0500-000004000000}" name="Value" dataDxfId="306" totalsRowDxfId="305" dataCellStyle="Normal"/>
    <tableColumn id="10" xr3:uid="{00000000-0010-0000-0500-00000A000000}" name="Test 1" dataDxfId="304" totalsRowDxfId="303" dataCellStyle="Normal"/>
    <tableColumn id="11" xr3:uid="{00000000-0010-0000-0500-00000B000000}" name="Test 2" dataDxfId="302" totalsRowDxfId="301" dataCellStyle="Normal"/>
    <tableColumn id="12" xr3:uid="{00000000-0010-0000-0500-00000C000000}" name="Test 3" dataDxfId="300" totalsRowDxfId="299" dataCellStyle="Normal"/>
    <tableColumn id="13" xr3:uid="{00000000-0010-0000-0500-00000D000000}" name="Test 4" dataDxfId="298" totalsRowDxfId="297" dataCellStyle="Normal"/>
  </tableColumns>
  <tableStyleInfo name="uBind 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6000000}" name="Table_Statutory_Rates" displayName="Table_Statutory_Rates" ref="B6:M22" totalsRowShown="0" headerRowDxfId="296" dataDxfId="295" headerRowCellStyle="Normal" dataCellStyle="Normal">
  <autoFilter ref="B6:M22"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600-000001000000}" name="Effective Date" dataDxfId="294" dataCellStyle="Normal"/>
    <tableColumn id="14" xr3:uid="{00000000-0010-0000-0600-00000E000000}" name="Header" dataDxfId="293"/>
    <tableColumn id="13" xr3:uid="{00000000-0010-0000-0600-00000D000000}" name="Type" dataDxfId="292">
      <calculatedColumnFormula>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calculatedColumnFormula>
    </tableColumn>
    <tableColumn id="15" xr3:uid="{00000000-0010-0000-0600-00000F000000}" name="Next Value" dataDxfId="291">
      <calculatedColumnFormula>IF(INDIRECT(SUBSTITUTE(ADDRESS(1,COLUMN(Table_Statutory_Rates[[#This Row],[Effective Date]]),4),"1","")&amp;ROW()+1)&lt;&gt;"",INDIRECT(SUBSTITUTE(ADDRESS(1,COLUMN(Table_Statutory_Rates[[#This Row],[Effective Date]]),4),"1","")&amp;ROW()+1),"END")</calculatedColumnFormula>
    </tableColumn>
    <tableColumn id="2" xr3:uid="{00000000-0010-0000-0600-000002000000}" name="ACT" dataDxfId="290" dataCellStyle="Percent"/>
    <tableColumn id="3" xr3:uid="{00000000-0010-0000-0600-000003000000}" name="NSW" dataDxfId="289" dataCellStyle="Percent"/>
    <tableColumn id="5" xr3:uid="{00000000-0010-0000-0600-000005000000}" name="NT" dataDxfId="288" dataCellStyle="Percent"/>
    <tableColumn id="9" xr3:uid="{00000000-0010-0000-0600-000009000000}" name="QLD" dataDxfId="287" dataCellStyle="Percent"/>
    <tableColumn id="4" xr3:uid="{00000000-0010-0000-0600-000004000000}" name="SA" dataDxfId="286" dataCellStyle="Percent"/>
    <tableColumn id="10" xr3:uid="{00000000-0010-0000-0600-00000A000000}" name="TAS" dataDxfId="285" dataCellStyle="Percent">
      <calculatedColumnFormula>Table_Statutory_Rates[[#This Row],[SA]]</calculatedColumnFormula>
    </tableColumn>
    <tableColumn id="11" xr3:uid="{00000000-0010-0000-0600-00000B000000}" name="VIC" dataDxfId="284" dataCellStyle="Percent">
      <calculatedColumnFormula>Table_Statutory_Rates[[#This Row],[TAS]]</calculatedColumnFormula>
    </tableColumn>
    <tableColumn id="12" xr3:uid="{00000000-0010-0000-0600-00000C000000}" name="WA" dataDxfId="283" dataCellStyle="Percent">
      <calculatedColumnFormula>Table_Statutory_Rates[[#This Row],[VIC]]</calculatedColumnFormula>
    </tableColumn>
  </tableColumns>
  <tableStyleInfo name="uBind Tab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Table_Risk_Types" displayName="Table_Risk_Types" ref="B29:B34" totalsRowShown="0" headerRowDxfId="282" dataDxfId="281" headerRowCellStyle="Normal" dataCellStyle="Normal">
  <autoFilter ref="B29:B34" xr:uid="{00000000-0009-0000-0100-00000C000000}">
    <filterColumn colId="0" hiddenButton="1"/>
  </autoFilter>
  <tableColumns count="1">
    <tableColumn id="1" xr3:uid="{00000000-0010-0000-0700-000001000000}" name="Value" dataDxfId="280" dataCellStyle="Normal"/>
  </tableColumns>
  <tableStyleInfo name="uBind Tab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8000000}" name="Table_ESL" displayName="Table_ESL" ref="B38:B40" totalsRowShown="0" headerRowDxfId="279" dataDxfId="278" headerRowCellStyle="Normal" dataCellStyle="Normal">
  <autoFilter ref="B38:B40" xr:uid="{00000000-0009-0000-0100-000011000000}">
    <filterColumn colId="0" hiddenButton="1"/>
  </autoFilter>
  <tableColumns count="1">
    <tableColumn id="1" xr3:uid="{00000000-0010-0000-0800-000001000000}" name="Value" dataDxfId="277" dataCellStyle="Normal"/>
  </tableColumns>
  <tableStyleInfo name="uBind Tab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9000000}" name="Table_Payment_Options" displayName="Table_Payment_Options" ref="B6:F17" totalsRowShown="0" headerRowDxfId="276" dataDxfId="275" headerRowCellStyle="Normal" dataCellStyle="Normal">
  <autoFilter ref="B6:F17" xr:uid="{00000000-0009-0000-0100-00000F000000}">
    <filterColumn colId="0" hiddenButton="1"/>
    <filterColumn colId="1" hiddenButton="1"/>
    <filterColumn colId="2" hiddenButton="1"/>
    <filterColumn colId="3" hiddenButton="1"/>
    <filterColumn colId="4" hiddenButton="1"/>
  </autoFilter>
  <tableColumns count="5">
    <tableColumn id="1" xr3:uid="{00000000-0010-0000-0900-000001000000}" name="Item" dataDxfId="274" dataCellStyle="Normal"/>
    <tableColumn id="2" xr3:uid="{00000000-0010-0000-0900-000002000000}" name="Yearly" dataDxfId="273" dataCellStyle="Normal"/>
    <tableColumn id="3" xr3:uid="{00000000-0010-0000-0900-000003000000}" name="Monthly" dataDxfId="272" dataCellStyle="Normal"/>
    <tableColumn id="4" xr3:uid="{00000000-0010-0000-0900-000004000000}" name="Fortnightly" dataDxfId="271" dataCellStyle="Normal"/>
    <tableColumn id="5" xr3:uid="{00000000-0010-0000-0900-000005000000}" name="Weekly" dataDxfId="270" dataCellStyle="Normal"/>
  </tableColumns>
  <tableStyleInfo name="uBind Tab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A000000}" name="Table_Payment_Methods" displayName="Table_Payment_Methods" ref="B21:F31" totalsRowShown="0" headerRowDxfId="269" dataDxfId="268" headerRowCellStyle="Normal" dataCellStyle="Normal">
  <autoFilter ref="B21:F31" xr:uid="{00000000-0009-0000-0100-000022000000}">
    <filterColumn colId="0" hiddenButton="1"/>
    <filterColumn colId="1" hiddenButton="1"/>
    <filterColumn colId="2" hiddenButton="1"/>
    <filterColumn colId="3" hiddenButton="1"/>
    <filterColumn colId="4" hiddenButton="1"/>
  </autoFilter>
  <tableColumns count="5">
    <tableColumn id="1" xr3:uid="{00000000-0010-0000-0A00-000001000000}" name="Item" dataDxfId="267" dataCellStyle="Normal"/>
    <tableColumn id="5" xr3:uid="{00000000-0010-0000-0A00-000005000000}" name="Pay now with credit card" dataDxfId="266"/>
    <tableColumn id="2" xr3:uid="{00000000-0010-0000-0A00-000002000000}" name="Send me an invoice" dataDxfId="265" dataCellStyle="Normal"/>
    <tableColumn id="3" xr3:uid="{00000000-0010-0000-0A00-000003000000}" name="Visa" dataDxfId="264" dataCellStyle="Normal"/>
    <tableColumn id="4" xr3:uid="{00000000-0010-0000-0A00-000004000000}" name="Mastercard" dataDxfId="263" dataCellStyle="Normal"/>
  </tableColumns>
  <tableStyleInfo name="uBind 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Table_Premium_Breakdown" displayName="Table_Premium_Breakdown" ref="B6:M16" totalsRowCount="1" headerRowCellStyle="Normal" dataCellStyle="Normal">
  <autoFilter ref="B6:M1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B00-000001000000}" name="Item" totalsRowLabel="Total" totalsRowDxfId="262" dataCellStyle="Normal"/>
    <tableColumn id="3" xr3:uid="{00000000-0010-0000-0B00-000003000000}" name="Premium" totalsRowFunction="custom" dataDxfId="261" totalsRowDxfId="260" dataCellStyle="Currency">
      <totalsRowFormula>SUM(Table_Premium_Breakdown[Premium])</totalsRowFormula>
    </tableColumn>
    <tableColumn id="2" xr3:uid="{00000000-0010-0000-0B00-000002000000}" name="ESL" totalsRowFunction="custom" dataDxfId="259" totalsRowDxfId="258" dataCellStyle="Currency">
      <calculatedColumnFormula>'Risk 2'!J33</calculatedColumnFormula>
      <totalsRowFormula>SUM(Table_Premium_Breakdown[ESL])</totalsRowFormula>
    </tableColumn>
    <tableColumn id="5" xr3:uid="{00000000-0010-0000-0B00-000005000000}" name="GST" totalsRowFunction="custom" dataDxfId="257" totalsRowDxfId="256" dataCellStyle="Currency">
      <totalsRowFormula>SUM(Table_Premium_Breakdown[GST])</totalsRowFormula>
    </tableColumn>
    <tableColumn id="6" xr3:uid="{00000000-0010-0000-0B00-000006000000}" name="Stamp Duty" totalsRowFunction="custom" dataDxfId="255" totalsRowDxfId="254" dataCellStyle="Currency">
      <totalsRowFormula>SUM(Table_Premium_Breakdown[Stamp Duty])</totalsRowFormula>
    </tableColumn>
    <tableColumn id="9" xr3:uid="{00000000-0010-0000-0B00-000009000000}" name="Service Fees" totalsRowFunction="custom" dataDxfId="253" totalsRowDxfId="252">
      <totalsRowFormula>SUM(Table_Premium_Breakdown[Service Fees])</totalsRowFormula>
    </tableColumn>
    <tableColumn id="15" xr3:uid="{00000000-0010-0000-0B00-00000F000000}" name="Sub Total 1" totalsRowFunction="custom" dataDxfId="251" totalsRowDxfId="250" dataCellStyle="Currency">
      <calculatedColumnFormula>SUM(Table_Premium_Breakdown[[#This Row],[Premium]:[Service Fees]])</calculatedColumnFormula>
      <totalsRowFormula>SUM(Table_Premium_Breakdown[Sub Total 1])</totalsRowFormula>
    </tableColumn>
    <tableColumn id="10" xr3:uid="{00000000-0010-0000-0B00-00000A000000}" name="Interest" totalsRowFunction="custom" dataDxfId="249" totalsRowDxfId="248" dataCellStyle="Currency">
      <totalsRowFormula>SUM(Table_Premium_Breakdown[Interest])</totalsRowFormula>
    </tableColumn>
    <tableColumn id="13" xr3:uid="{00000000-0010-0000-0B00-00000D000000}" name="Sub Total 2" totalsRowFunction="custom" dataDxfId="247" totalsRowDxfId="246">
      <totalsRowFormula>SUM(Table_Premium_Breakdown[Sub Total 2])</totalsRowFormula>
    </tableColumn>
    <tableColumn id="12" xr3:uid="{00000000-0010-0000-0B00-00000C000000}" name="Merchant Fees" totalsRowFunction="custom" totalsRowDxfId="245">
      <totalsRowFormula>SUM(Table_Premium_Breakdown[Merchant Fees])</totalsRowFormula>
    </tableColumn>
    <tableColumn id="11" xr3:uid="{00000000-0010-0000-0B00-00000B000000}" name="Transaction Costs" totalsRowFunction="custom" dataDxfId="244" totalsRowDxfId="243">
      <totalsRowFormula>SUM(Table_Premium_Breakdown[Transaction Costs])</totalsRowFormula>
    </tableColumn>
    <tableColumn id="7" xr3:uid="{00000000-0010-0000-0B00-000007000000}" name="Total" totalsRowFunction="custom" dataDxfId="242" totalsRowDxfId="241" dataCellStyle="Currency">
      <calculatedColumnFormula>SUM(Table_Premium_Breakdown[[#This Row],[Sub Total 2]:[Transaction Costs]])</calculatedColumnFormula>
      <totalsRowFormula>SUM(Table_Premium_Breakdown[Total])</totalsRowFormula>
    </tableColumn>
  </tableColumns>
  <tableStyleInfo name="uBind 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_Broker_Fee" displayName="Table_Broker_Fee" ref="B27:C30" totalsRowCount="1" headerRowCellStyle="Normal" dataCellStyle="Normal">
  <autoFilter ref="B27:C29" xr:uid="{00000000-0009-0000-0100-000012000000}">
    <filterColumn colId="0" hiddenButton="1"/>
    <filterColumn colId="1" hiddenButton="1"/>
  </autoFilter>
  <tableColumns count="2">
    <tableColumn id="1" xr3:uid="{00000000-0010-0000-0C00-000001000000}" name="Item" totalsRowLabel="Total" totalsRowDxfId="240" dataCellStyle="Normal"/>
    <tableColumn id="2" xr3:uid="{00000000-0010-0000-0C00-000002000000}" name="Amount" totalsRowFunction="custom" dataDxfId="239" totalsRowDxfId="238" dataCellStyle="Currency">
      <calculatedColumnFormula>Settings_Financial_Service_Fee_Once_Off+(Table_Premium_Breakdown[[#Totals],[Premium]]*Settings_Financial_Service_Fee_Premium_Percent)</calculatedColumnFormula>
      <totalsRowFormula>SUM(Table_Broker_Fee[Amount])</totalsRowFormula>
    </tableColumn>
  </tableColumns>
  <tableStyleInfo name="uBind 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D000000}" name="Table_Instalments" displayName="Table_Instalments" ref="B21:C23" totalsRowShown="0" headerRowCellStyle="Normal" dataCellStyle="Normal">
  <autoFilter ref="B21:C23" xr:uid="{00000000-0009-0000-0100-00000B000000}">
    <filterColumn colId="0" hiddenButton="1"/>
    <filterColumn colId="1" hiddenButton="1"/>
  </autoFilter>
  <tableColumns count="2">
    <tableColumn id="1" xr3:uid="{00000000-0010-0000-0D00-000001000000}" name="Property" dataCellStyle="Normal"/>
    <tableColumn id="2" xr3:uid="{00000000-0010-0000-0D00-000002000000}" name="Value" dataDxfId="237" dataCellStyle="Normal">
      <calculatedColumnFormula xml:space="preserve">
IF(Input_Payment_Option="Yearly",1,
IF(Input_Payment_Option="Monthly",12,
IF(Input_Payment_Option="Fortnightly",26,
IF(Input_Payment_Option="Weekly",52,
1))))</calculatedColumnFormula>
    </tableColumn>
  </tableColumns>
  <tableStyleInfo name="uBind 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E000000}" name="Table_Settings" displayName="Table_Settings" ref="B4:K45" totalsRowShown="0" headerRowCellStyle="Normal" dataCellStyle="Normal">
  <autoFilter ref="B4:K45"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E00-000001000000}" name="Property" dataCellStyle="Normal"/>
    <tableColumn id="3" xr3:uid="{00000000-0010-0000-0E00-000003000000}" name="Header"/>
    <tableColumn id="4" xr3:uid="{00000000-0010-0000-0E00-000004000000}" name="Type" dataDxfId="236"/>
    <tableColumn id="5" xr3:uid="{00000000-0010-0000-0E00-000005000000}" name="Key" dataDxfId="235"/>
    <tableColumn id="6" xr3:uid="{00000000-0010-0000-0E00-000006000000}" name="Field Code" dataDxfId="234"/>
    <tableColumn id="7" xr3:uid="{00000000-0010-0000-0E00-000007000000}" name="Text" dataDxfId="233"/>
    <tableColumn id="10" xr3:uid="{00000000-0010-0000-0E00-00000A000000}" name="String" dataDxfId="232"/>
    <tableColumn id="8" xr3:uid="{00000000-0010-0000-0E00-000008000000}" name="Config" dataDxfId="231"/>
    <tableColumn id="9" xr3:uid="{00000000-0010-0000-0E00-000009000000}" name="Config Min" dataDxfId="230"/>
    <tableColumn id="2" xr3:uid="{00000000-0010-0000-0E00-000002000000}" name="Value" dataDxfId="229" dataCellStyle="Normal"/>
  </tableColumns>
  <tableStyleInfo name="uBind 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F000000}" name="Table_Styles" displayName="Table_Styles" ref="B4:CG152" totalsRowShown="0" dataDxfId="228" headerRowCellStyle="Normal" dataCellStyle="Normal">
  <autoFilter ref="B4:CG152"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autoFilter>
  <tableColumns count="84">
    <tableColumn id="1" xr3:uid="{00000000-0010-0000-0F00-000001000000}" name="Element" dataDxfId="227" dataCellStyle="Normal"/>
    <tableColumn id="57" xr3:uid="{00000000-0010-0000-0F00-000039000000}" name="Selector" dataDxfId="226"/>
    <tableColumn id="2" xr3:uid="{00000000-0010-0000-0F00-000002000000}" name="Font Family" dataDxfId="225" dataCellStyle="Normal"/>
    <tableColumn id="21" xr3:uid="{00000000-0010-0000-0F00-000015000000}" name="Font Family Default" dataDxfId="224"/>
    <tableColumn id="22" xr3:uid="{00000000-0010-0000-0F00-000016000000}" name="Font Family Used" dataDxfId="223">
      <calculatedColumnFormula>IF(Table_Styles[[#This Row],[Font Family]]&lt;&gt;"",Table_Styles[[#This Row],[Font Family]],IF(Table_Styles[[#This Row],[Font Family Default]]&lt;&gt;"",Table_Styles[[#This Row],[Font Family Default]],""))</calculatedColumnFormula>
    </tableColumn>
    <tableColumn id="3" xr3:uid="{00000000-0010-0000-0F00-000003000000}" name="Font Size" dataDxfId="222" dataCellStyle="Normal"/>
    <tableColumn id="23" xr3:uid="{00000000-0010-0000-0F00-000017000000}" name="Font Size Default" dataDxfId="221"/>
    <tableColumn id="24" xr3:uid="{00000000-0010-0000-0F00-000018000000}" name="Font Size Used" dataDxfId="220">
      <calculatedColumnFormula>IF(Table_Styles[[#This Row],[Font Size]]&lt;&gt;"",Table_Styles[[#This Row],[Font Size]],IF(Table_Styles[[#This Row],[Font Size Default]]&lt;&gt;"",Table_Styles[[#This Row],[Font Size Default]],""))</calculatedColumnFormula>
    </tableColumn>
    <tableColumn id="4" xr3:uid="{00000000-0010-0000-0F00-000004000000}" name="Font Weight" dataDxfId="219" dataCellStyle="Normal"/>
    <tableColumn id="25" xr3:uid="{00000000-0010-0000-0F00-000019000000}" name="Font Weight Default" dataDxfId="218"/>
    <tableColumn id="26" xr3:uid="{00000000-0010-0000-0F00-00001A000000}" name="Font Weight Used" dataDxfId="217">
      <calculatedColumnFormula>IF(Table_Styles[[#This Row],[Font Weight]]&lt;&gt;"",Table_Styles[[#This Row],[Font Weight]],IF(Table_Styles[[#This Row],[Font Weight Default]]&lt;&gt;"",Table_Styles[[#This Row],[Font Weight Default]],""))</calculatedColumnFormula>
    </tableColumn>
    <tableColumn id="5" xr3:uid="{00000000-0010-0000-0F00-000005000000}" name="Colour" dataDxfId="216" dataCellStyle="Normal"/>
    <tableColumn id="27" xr3:uid="{00000000-0010-0000-0F00-00001B000000}" name="Colour Default" dataDxfId="215"/>
    <tableColumn id="28" xr3:uid="{00000000-0010-0000-0F00-00001C000000}" name="Colour Used" dataDxfId="214"/>
    <tableColumn id="6" xr3:uid="{00000000-0010-0000-0F00-000006000000}" name="Background" dataDxfId="213" dataCellStyle="Normal"/>
    <tableColumn id="29" xr3:uid="{00000000-0010-0000-0F00-00001D000000}" name="Background Default" dataDxfId="212"/>
    <tableColumn id="30" xr3:uid="{00000000-0010-0000-0F00-00001E000000}" name="Background Used" dataDxfId="211"/>
    <tableColumn id="7" xr3:uid="{00000000-0010-0000-0F00-000007000000}" name="Border" dataDxfId="210" dataCellStyle="Normal"/>
    <tableColumn id="31" xr3:uid="{00000000-0010-0000-0F00-00001F000000}" name="Border Default" dataDxfId="209"/>
    <tableColumn id="32" xr3:uid="{00000000-0010-0000-0F00-000020000000}" name="Border Used" dataDxfId="208"/>
    <tableColumn id="64" xr3:uid="{00000000-0010-0000-0F00-000040000000}" name="Border Radius" dataDxfId="207"/>
    <tableColumn id="63" xr3:uid="{00000000-0010-0000-0F00-00003F000000}" name="Border Radius Default" dataDxfId="206"/>
    <tableColumn id="62" xr3:uid="{00000000-0010-0000-0F00-00003E000000}" name="Border Radius Used" dataDxfId="205"/>
    <tableColumn id="8" xr3:uid="{00000000-0010-0000-0F00-000008000000}" name="MT" dataDxfId="204" dataCellStyle="Normal"/>
    <tableColumn id="33" xr3:uid="{00000000-0010-0000-0F00-000021000000}" name="MT Default" dataDxfId="203"/>
    <tableColumn id="34" xr3:uid="{00000000-0010-0000-0F00-000022000000}" name="MT Used" dataDxfId="202"/>
    <tableColumn id="9" xr3:uid="{00000000-0010-0000-0F00-000009000000}" name="MR" dataDxfId="201" dataCellStyle="Normal"/>
    <tableColumn id="35" xr3:uid="{00000000-0010-0000-0F00-000023000000}" name="MR Default" dataDxfId="200"/>
    <tableColumn id="36" xr3:uid="{00000000-0010-0000-0F00-000024000000}" name="MR Used" dataDxfId="199"/>
    <tableColumn id="10" xr3:uid="{00000000-0010-0000-0F00-00000A000000}" name="MB" dataDxfId="198" dataCellStyle="Normal"/>
    <tableColumn id="37" xr3:uid="{00000000-0010-0000-0F00-000025000000}" name="MB Default" dataDxfId="197"/>
    <tableColumn id="38" xr3:uid="{00000000-0010-0000-0F00-000026000000}" name="MB Used" dataDxfId="196"/>
    <tableColumn id="11" xr3:uid="{00000000-0010-0000-0F00-00000B000000}" name="ML" dataDxfId="195" dataCellStyle="Normal"/>
    <tableColumn id="39" xr3:uid="{00000000-0010-0000-0F00-000027000000}" name="ML Default" dataDxfId="194"/>
    <tableColumn id="40" xr3:uid="{00000000-0010-0000-0F00-000028000000}" name="ML Used" dataDxfId="193"/>
    <tableColumn id="12" xr3:uid="{00000000-0010-0000-0F00-00000C000000}" name="PT" dataDxfId="192" dataCellStyle="Normal"/>
    <tableColumn id="41" xr3:uid="{00000000-0010-0000-0F00-000029000000}" name="PT Default" dataDxfId="191"/>
    <tableColumn id="42" xr3:uid="{00000000-0010-0000-0F00-00002A000000}" name="PT Used" dataDxfId="190"/>
    <tableColumn id="13" xr3:uid="{00000000-0010-0000-0F00-00000D000000}" name="PR" dataDxfId="189" dataCellStyle="Normal"/>
    <tableColumn id="43" xr3:uid="{00000000-0010-0000-0F00-00002B000000}" name="PR Default" dataDxfId="188"/>
    <tableColumn id="44" xr3:uid="{00000000-0010-0000-0F00-00002C000000}" name="PR Used" dataDxfId="187"/>
    <tableColumn id="14" xr3:uid="{00000000-0010-0000-0F00-00000E000000}" name="PB" dataDxfId="186" dataCellStyle="Normal"/>
    <tableColumn id="45" xr3:uid="{00000000-0010-0000-0F00-00002D000000}" name="PB Default" dataDxfId="185"/>
    <tableColumn id="46" xr3:uid="{00000000-0010-0000-0F00-00002E000000}" name="PB Used" dataDxfId="184"/>
    <tableColumn id="15" xr3:uid="{00000000-0010-0000-0F00-00000F000000}" name="PL" dataDxfId="183" dataCellStyle="Normal"/>
    <tableColumn id="47" xr3:uid="{00000000-0010-0000-0F00-00002F000000}" name="PL Default" dataDxfId="182"/>
    <tableColumn id="48" xr3:uid="{00000000-0010-0000-0F00-000030000000}" name="PL Used" dataDxfId="181"/>
    <tableColumn id="16" xr3:uid="{00000000-0010-0000-0F00-000010000000}" name="BT" dataDxfId="180" dataCellStyle="Normal"/>
    <tableColumn id="49" xr3:uid="{00000000-0010-0000-0F00-000031000000}" name="BT Default" dataDxfId="179"/>
    <tableColumn id="50" xr3:uid="{00000000-0010-0000-0F00-000032000000}" name="BT Used" dataDxfId="178"/>
    <tableColumn id="17" xr3:uid="{00000000-0010-0000-0F00-000011000000}" name="BR" dataDxfId="177" dataCellStyle="Normal"/>
    <tableColumn id="51" xr3:uid="{00000000-0010-0000-0F00-000033000000}" name="BR Default" dataDxfId="176"/>
    <tableColumn id="52" xr3:uid="{00000000-0010-0000-0F00-000034000000}" name="BR Used" dataDxfId="175"/>
    <tableColumn id="18" xr3:uid="{00000000-0010-0000-0F00-000012000000}" name="BB" dataDxfId="174" dataCellStyle="Normal"/>
    <tableColumn id="53" xr3:uid="{00000000-0010-0000-0F00-000035000000}" name="BB Default" dataDxfId="173"/>
    <tableColumn id="54" xr3:uid="{00000000-0010-0000-0F00-000036000000}" name="BB Used" dataDxfId="172"/>
    <tableColumn id="19" xr3:uid="{00000000-0010-0000-0F00-000013000000}" name="BL" dataDxfId="171" dataCellStyle="Normal"/>
    <tableColumn id="55" xr3:uid="{00000000-0010-0000-0F00-000037000000}" name="BL Default" dataDxfId="170"/>
    <tableColumn id="56" xr3:uid="{00000000-0010-0000-0F00-000038000000}" name="BL Used" dataDxfId="169"/>
    <tableColumn id="66" xr3:uid="{00000000-0010-0000-0F00-000042000000}" name="Width" dataDxfId="168"/>
    <tableColumn id="67" xr3:uid="{00000000-0010-0000-0F00-000043000000}" name="Width Default" dataDxfId="167"/>
    <tableColumn id="69" xr3:uid="{00000000-0010-0000-0F00-000045000000}" name="Width Used" dataDxfId="166">
      <calculatedColumnFormula>IF(Table_Styles[[#This Row],[Width]]&lt;&gt;"",Table_Styles[[#This Row],[Width]],IF(Table_Styles[[#This Row],[Width Default]]&lt;&gt;"",Table_Styles[[#This Row],[Width Default]],""))</calculatedColumnFormula>
    </tableColumn>
    <tableColumn id="70" xr3:uid="{00000000-0010-0000-0F00-000046000000}" name="Height" dataDxfId="165"/>
    <tableColumn id="71" xr3:uid="{00000000-0010-0000-0F00-000047000000}" name="Height Default" dataDxfId="164"/>
    <tableColumn id="72" xr3:uid="{00000000-0010-0000-0F00-000048000000}" name="Height Used" dataDxfId="163"/>
    <tableColumn id="73" xr3:uid="{00000000-0010-0000-0F00-000049000000}" name="Top" dataDxfId="162"/>
    <tableColumn id="74" xr3:uid="{00000000-0010-0000-0F00-00004A000000}" name="Top Default" dataDxfId="161"/>
    <tableColumn id="75" xr3:uid="{00000000-0010-0000-0F00-00004B000000}" name="Top Used" dataDxfId="160"/>
    <tableColumn id="79" xr3:uid="{00000000-0010-0000-0F00-00004F000000}" name="Right" dataDxfId="159"/>
    <tableColumn id="80" xr3:uid="{00000000-0010-0000-0F00-000050000000}" name="Right Default" dataDxfId="158"/>
    <tableColumn id="81" xr3:uid="{00000000-0010-0000-0F00-000051000000}" name="Right Used" dataDxfId="157"/>
    <tableColumn id="82" xr3:uid="{00000000-0010-0000-0F00-000052000000}" name="Bottom" dataDxfId="156"/>
    <tableColumn id="83" xr3:uid="{00000000-0010-0000-0F00-000053000000}" name="Bottom Default" dataDxfId="155"/>
    <tableColumn id="84" xr3:uid="{00000000-0010-0000-0F00-000054000000}" name="Bottom Used" dataDxfId="154"/>
    <tableColumn id="76" xr3:uid="{00000000-0010-0000-0F00-00004C000000}" name="Left" dataDxfId="153"/>
    <tableColumn id="77" xr3:uid="{00000000-0010-0000-0F00-00004D000000}" name="Left Default" dataDxfId="152"/>
    <tableColumn id="78" xr3:uid="{00000000-0010-0000-0F00-00004E000000}" name="Left Used" dataDxfId="151"/>
    <tableColumn id="20" xr3:uid="{00000000-0010-0000-0F00-000014000000}" name="Custom" dataDxfId="150" dataCellStyle="Normal"/>
    <tableColumn id="59" xr3:uid="{00000000-0010-0000-0F00-00003B000000}" name="Font" dataDxfId="149">
      <calculatedColumnFormula>IF(AND(Table_Styles[[#This Row],[Selector]]&lt;&gt;"",Table_Styles[[#This Row],[Font Family Used]]&lt;&gt;"",Table_Styles[[#This Row],[Font Weight Used]]&lt;&gt;""),Table_Styles[[#This Row],[Font Family Used]]&amp;" "&amp;Table_Styles[[#This Row],[Font Weight Used]],"")</calculatedColumnFormula>
    </tableColumn>
    <tableColumn id="60" xr3:uid="{00000000-0010-0000-0F00-00003C000000}" name="Unique Font" dataDxfId="148">
      <calculatedColumnFormula>IF(AND(Table_Styles[[#This Row],[Selector]],COUNTIF(OFFSET(CC:CC,0,0,ROW()-1,1),"="&amp;Table_Styles[[#This Row],[Font]])=0),Table_Styles[[#This Row],[Font]],"")</calculatedColumnFormula>
    </tableColumn>
    <tableColumn id="68" xr3:uid="{00000000-0010-0000-0F00-000044000000}" name="Config Font" dataDxfId="147">
      <calculatedColumnFormula>IF(Table_Styles[[#This Row],[Unique Font]]&lt;&gt;"",
"{""fontFamily"":"""&amp;Table_Styles[[#This Row],[Font Family Used]]&amp;""",""fontWeight"":"&amp;Table_Styles[[#This Row],[Font Weight Used]]&amp;"}","")</calculatedColumnFormula>
    </tableColumn>
    <tableColumn id="65" xr3:uid="{00000000-0010-0000-0F00-000041000000}" name="Config Properties" dataDxfId="146">
      <calculatedColumnFormula>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calculatedColumnFormula>
    </tableColumn>
    <tableColumn id="58" xr3:uid="{00000000-0010-0000-0F00-00003A000000}" name="Config" dataDxfId="145" dataCellStyle="Normal">
      <calculatedColumnFormula>IF(AND(Table_Styles[[#This Row],[Selector]]&lt;&gt;"", Table_Styles[[#This Row],[Config Properties]]&lt;&gt;""),
Table_Styles[[#This Row],[Selector]]&amp;" { "&amp;Table_Styles[[#This Row],[Config Properties]]&amp;" }","")</calculatedColumnFormula>
    </tableColumn>
    <tableColumn id="61" xr3:uid="{00000000-0010-0000-0F00-00003D000000}" name="Config Min" dataDxfId="144" dataCellStyle="Normal">
      <calculatedColumnFormula xml:space="preserve">
SUBSTITUTE(SUBSTITUTE(SUBSTITUTE(SUBSTITUTE(SUBSTITUTE(SUBSTITUTE(SUBSTITUTE(SUBSTITUTE(Table_Styles[[#This Row],[Config]],
" {","{"),
"{ ","{"),
" }","}"),
"} ","}"),
" ,",","),
", ",","),
" :",":"),
": ",":")</calculatedColumnFormula>
    </tableColumn>
  </tableColumns>
  <tableStyleInfo name="uBind 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0000000}" name="Table_Text" displayName="Table_Text" ref="B4:L121" totalsRowShown="0" headerRowDxfId="143" dataDxfId="142" headerRowCellStyle="Normal" dataCellStyle="Normal">
  <autoFilter ref="B4:L121"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000-000001000000}" name="Property" dataDxfId="141" dataCellStyle="Normal"/>
    <tableColumn id="9" xr3:uid="{00000000-0010-0000-1000-000009000000}" name="Header" dataDxfId="140" dataCellStyle="Normal"/>
    <tableColumn id="4" xr3:uid="{00000000-0010-0000-1000-000004000000}" name="Type" dataDxfId="139" dataCellStyle="Normal">
      <calculatedColumnFormula>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calculatedColumnFormula>
    </tableColumn>
    <tableColumn id="3" xr3:uid="{00000000-0010-0000-1000-000003000000}" name="Key" dataDxfId="138" dataCellStyle="Normal">
      <calculatedColumnFormula>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calculatedColumnFormula>
    </tableColumn>
    <tableColumn id="13" xr3:uid="{00000000-0010-0000-1000-00000D000000}" name="Field Code" dataDxfId="137">
      <calculatedColumnFormula>IF(Table_Text[[#This Row],[Header]]="Yes","",IF(Table_Text[[#This Row],[Property]]&lt;&gt;"",SUBSTITUTE(Table_Text[[#This Row],[Type]]," ","")&amp;SUBSTITUTE(Table_Text[[#This Row],[Property]]," ",""),""))</calculatedColumnFormula>
    </tableColumn>
    <tableColumn id="10" xr3:uid="{00000000-0010-0000-1000-00000A000000}" name="Config" dataDxfId="136">
      <calculatedColumnFormula>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calculatedColumnFormula>
    </tableColumn>
    <tableColumn id="11" xr3:uid="{00000000-0010-0000-1000-00000B000000}" name="Config Min" dataDxfId="135" dataCellStyle="uBind Normal">
      <calculatedColumnFormula>SUBSTITUTE(SUBSTITUTE(SUBSTITUTE(SUBSTITUTE(SUBSTITUTE(SUBSTITUTE(SUBSTITUTE(SUBSTITUTE(
TRIM(CLEAN(Table_Text[[#This Row],[Config]])),
" {","{"),
"{ ","{"),
" }","}"),
"} ","}"),
" [","["),
"[ ","["),
" ]","]"),
"] ","]")</calculatedColumnFormula>
    </tableColumn>
    <tableColumn id="5" xr3:uid="{00000000-0010-0000-1000-000005000000}" name="Quote" dataDxfId="134" dataCellStyle="Normal">
      <calculatedColumnFormula>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calculatedColumnFormula>
    </tableColumn>
    <tableColumn id="12" xr3:uid="{00000000-0010-0000-1000-00000C000000}" name="Quote Min" dataDxfId="133">
      <calculatedColumnFormula>SUBSTITUTE(SUBSTITUTE(SUBSTITUTE(SUBSTITUTE(SUBSTITUTE(SUBSTITUTE(SUBSTITUTE(SUBSTITUTE(
TRIM(CLEAN(Table_Text[[#This Row],[Quote]])),
" {","{"),
"{ ","{"),
" }","}"),
"} ","}"),
" [","["),
"[ ","["),
" ]","]"),
"] ","]")</calculatedColumnFormula>
    </tableColumn>
    <tableColumn id="6" xr3:uid="{00000000-0010-0000-1000-000006000000}" name="Icon" dataDxfId="132" dataCellStyle="Normal"/>
    <tableColumn id="2" xr3:uid="{00000000-0010-0000-1000-000002000000}" name="Text" dataDxfId="131" dataCellStyle="Normal"/>
  </tableColumns>
  <tableStyleInfo name="uBind 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1000000}" name="Table_Drop_Down" displayName="Table_Drop_Down" ref="B28:B54" totalsRowShown="0" headerRowCellStyle="Normal" dataCellStyle="Normal">
  <autoFilter ref="B28:B54" xr:uid="{00000000-0009-0000-0100-00000A000000}">
    <filterColumn colId="0" hiddenButton="1"/>
  </autoFilter>
  <tableColumns count="1">
    <tableColumn id="1" xr3:uid="{00000000-0010-0000-1100-000001000000}" name="Value" dataCellStyle="Normal"/>
  </tableColumns>
  <tableStyleInfo name="uBind Tab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2000000}" name="Table_Data_Type_Field_Types" displayName="Table_Data_Type_Field_Types" ref="B6:K24" totalsRowShown="0" headerRowCellStyle="Normal" dataCellStyle="Normal">
  <autoFilter ref="B6:K24" xr:uid="{00000000-0009-0000-0100-00001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1200-000001000000}" name="Data Type" dataCellStyle="Normal"/>
    <tableColumn id="2" xr3:uid="{00000000-0010-0000-1200-000002000000}" name="Repeating" dataCellStyle="Normal"/>
    <tableColumn id="3" xr3:uid="{00000000-0010-0000-1200-000003000000}" name="Repeating Types" dataDxfId="130" dataCellStyle="Normal">
      <calculatedColumnFormula>IF(Table_Data_Type_Field_Types[[#This Row],[Repeating]]&lt;&gt;"No",""&amp;Table_Data_Type_Field_Types[[#This Row],[Data Type]],"")</calculatedColumnFormula>
    </tableColumn>
    <tableColumn id="4" xr3:uid="{00000000-0010-0000-1200-000004000000}" name="Field 1" dataCellStyle="Normal"/>
    <tableColumn id="5" xr3:uid="{00000000-0010-0000-1200-000005000000}" name="Field 2" dataCellStyle="Normal"/>
    <tableColumn id="6" xr3:uid="{00000000-0010-0000-1200-000006000000}" name="Field 3" dataCellStyle="Normal"/>
    <tableColumn id="7" xr3:uid="{00000000-0010-0000-1200-000007000000}" name="Field 4" dataCellStyle="Normal"/>
    <tableColumn id="8" xr3:uid="{00000000-0010-0000-1200-000008000000}" name="Field 5" dataCellStyle="Normal"/>
    <tableColumn id="9" xr3:uid="{00000000-0010-0000-1200-000009000000}" name="Field 6" dataCellStyle="Normal"/>
    <tableColumn id="10" xr3:uid="{00000000-0010-0000-1200-00000A000000}" name="Field 7" dataCellStyle="Normal"/>
  </tableColumns>
  <tableStyleInfo name="uBind Tabl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3000000}" name="Table_Policy" displayName="Table_Policy" ref="B6:L12" totalsRowShown="0" headerRowDxfId="129" dataDxfId="128">
  <autoFilter ref="B6:L12"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00000000-0010-0000-1300-000002000000}" name="Property" dataDxfId="127" dataCellStyle="uBind Normal"/>
    <tableColumn id="9" xr3:uid="{00000000-0010-0000-1300-000009000000}" name="Header" dataDxfId="126"/>
    <tableColumn id="4" xr3:uid="{00000000-0010-0000-1300-000004000000}" name="Type" dataDxfId="125" dataCellStyle="Normal"/>
    <tableColumn id="1" xr3:uid="{00000000-0010-0000-1300-000001000000}" name="Key" dataDxfId="124" dataCellStyle="Normal">
      <calculatedColumnFormula>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calculatedColumnFormula>
    </tableColumn>
    <tableColumn id="11" xr3:uid="{00000000-0010-0000-1300-00000B000000}" name="Field Code" dataDxfId="123">
      <calculatedColumnFormula>IF(Table_Policy[[#This Row],[Header]]="Yes","",IF(Table_Policy[[#This Row],[Property]]&lt;&gt;"",SUBSTITUTE(Table_Policy[[#This Row],[Type]]," ","")&amp;SUBSTITUTE(Table_Policy[[#This Row],[Property]]," ",""),""))</calculatedColumnFormula>
    </tableColumn>
    <tableColumn id="5" xr3:uid="{00000000-0010-0000-1300-000005000000}" name="Text" dataDxfId="122" dataCellStyle="Normal">
      <calculatedColumnFormula>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calculatedColumnFormula>
    </tableColumn>
    <tableColumn id="6" xr3:uid="{00000000-0010-0000-1300-000006000000}" name="String" dataDxfId="121" dataCellStyle="Normal">
      <calculatedColumnFormula>IF(OR(Table_Policy[[#This Row],[Header]]="Yes",Table_Policy[[#This Row],[Text]]=""),"",IF(OR(Table_Policy[[#This Row],[Text]]="true",Table_Policy[[#This Row],[Text]]="false",ISNUMBER(Table_Policy[[#This Row],[Text]])),Table_Policy[[#This Row],[Text]],""""&amp;Table_Policy[[#This Row],[Text]]&amp;""""))</calculatedColumnFormula>
    </tableColumn>
    <tableColumn id="7" xr3:uid="{00000000-0010-0000-1300-000007000000}" name="Quote" dataDxfId="120" dataCellStyle="Normal">
      <calculatedColumnFormula>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calculatedColumnFormula>
    </tableColumn>
    <tableColumn id="10" xr3:uid="{00000000-0010-0000-1300-00000A000000}" name="Quote Min" dataDxfId="119">
      <calculatedColumnFormula>SUBSTITUTE(SUBSTITUTE(SUBSTITUTE(SUBSTITUTE(SUBSTITUTE(SUBSTITUTE(SUBSTITUTE(SUBSTITUTE(
TRIM(CLEAN(Table_Policy[[#This Row],[Quote]])),
" {","{"),
"{ ","{"),
" }","}"),
"} ","}"),
" [","["),
"[ ","["),
" ]","]"),
"] ","]")</calculatedColumnFormula>
    </tableColumn>
    <tableColumn id="8" xr3:uid="{00000000-0010-0000-1300-000008000000}" name="URL" dataDxfId="118" dataCellStyle="Normal">
      <calculatedColumnFormula>IF(Table_Policy[[#This Row],[Header]]="Yes","",IF(Table_Policy[[#This Row],[Property]]&lt;&gt;"",Table_Policy[[#This Row],[Key]]&amp;"="&amp;SUBSTITUTE(SUBSTITUTE(Table_Policy[[#This Row],[Text]],"&amp;","%26")," ","%20"),""))</calculatedColumnFormula>
    </tableColumn>
    <tableColumn id="3" xr3:uid="{00000000-0010-0000-1300-000003000000}" name="Value" dataDxfId="117" dataCellStyle="Normal"/>
  </tableColumns>
  <tableStyleInfo name="uBind Tabl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4000000}" name="Table_Quote" displayName="Table_Quote" ref="C23:BB29" totalsRowShown="0" headerRowDxfId="116" dataDxfId="115" dataCellStyle="Normal">
  <autoFilter ref="C23:BB29"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400-000001000000}" name="Before" dataDxfId="114" dataCellStyle="Normal">
      <calculatedColumnFormula xml:space="preserve">
"{"&amp;
"""state"": """ &amp;
IF(_xlfn.TEXTJOIN("",TRUE,'Question Sets'!AO5:AO8)&lt;&gt;"","incomplete",
IF(_xlfn.TEXTJOIN("",TRUE,'Question Sets'!AO5:AO38)&lt;&gt;"","estimate",
IF(_xlfn.TEXTJOIN("",TRUE,Table_Question_Sets[Invalid])&lt;&gt;"","quote","binding"))) &amp; ""","&amp;
"""id"": ""SOME_ID"","&amp;
"""questions"": {"&amp;
"""rating"": {"&amp;
_xlfn.TEXTJOIN(",",TRUE,'Question Sets'!BR5:BR38)&amp;
"},"&amp;
"""contact"": {"&amp;
_xlfn.TEXTJOIN(",",TRUE,'Question Sets'!BR38:BR43)&amp;
"},"&amp;
"""personal"": {"&amp;
_xlfn.TEXTJOIN(",",TRUE,'Question Sets'!BR43:BR56)&amp;
"},"&amp;
"""disclosure"": {"&amp;
_xlfn.TEXTJOIN(",",TRUE,'Question Sets'!BR56:BR64)&amp;
"}"&amp;
"},"&amp;
"""risk1"": {"&amp;_xlfn.TEXTJOIN("",TRUE,Table_Risk_1[Output Calculation])&amp;"},"&amp;
"""risk2"": {"&amp;_xlfn.TEXTJOIN("",TRUE,Table_Risk_2[Output Calculation])&amp;"},"&amp;
"""triggers"": {"&amp;
"""softReferral"": {"&amp;
_xlfn.TEXTJOIN(",",TRUE,Triggers!N5:N9)&amp;
"},"&amp;
"""hardReferral"": {"&amp;
_xlfn.TEXTJOIN(",",TRUE,Triggers!N9:N11)&amp;
"},"&amp;
"""decline"": {"&amp;
_xlfn.TEXTJOIN(",",TRUE,Triggers!N11:N13)&amp;
"},"&amp;
"""error"": {"&amp;
_xlfn.TEXTJOIN(",",TRUE,Triggers!N13:N16)&amp;
"}"&amp;
"},"&amp;
_xlfn.TEXTJOIN("",TRUE,Table_Policy[Quote Min])&amp;","&amp;
"""payment"": {"&amp;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"""&amp;TEXT(Totals_Instalment_Instalment_Amount,"$#,##0.00")&amp;""","&amp;
"""instalmentAmount"": """&amp;TEXT(Totals_Instalment_Instalment_Amount,"$#,##0.00")&amp;""""&amp;
"}"&amp;
"}"&amp;
"}"</calculatedColumnFormula>
    </tableColumn>
    <tableColumn id="2" xr3:uid="{00000000-0010-0000-1400-000002000000}" name="Value 1" dataDxfId="113" dataCellStyle="Normal"/>
    <tableColumn id="3" xr3:uid="{00000000-0010-0000-1400-000003000000}" name="Value 2" dataDxfId="112" dataCellStyle="Normal"/>
    <tableColumn id="4" xr3:uid="{00000000-0010-0000-1400-000004000000}" name="Value 3" dataDxfId="111" dataCellStyle="Normal"/>
    <tableColumn id="5" xr3:uid="{00000000-0010-0000-1400-000005000000}" name="Value 4" dataDxfId="110" dataCellStyle="Normal"/>
    <tableColumn id="6" xr3:uid="{00000000-0010-0000-1400-000006000000}" name="Value 5" dataDxfId="109" dataCellStyle="Normal"/>
    <tableColumn id="7" xr3:uid="{00000000-0010-0000-1400-000007000000}" name="Value 6" dataDxfId="108" dataCellStyle="Normal"/>
    <tableColumn id="8" xr3:uid="{00000000-0010-0000-1400-000008000000}" name="Value 7" dataDxfId="107" dataCellStyle="Normal"/>
    <tableColumn id="9" xr3:uid="{00000000-0010-0000-1400-000009000000}" name="Value 8" dataDxfId="106" dataCellStyle="Normal"/>
    <tableColumn id="10" xr3:uid="{00000000-0010-0000-1400-00000A000000}" name="Value 9" dataDxfId="105" dataCellStyle="Normal"/>
    <tableColumn id="11" xr3:uid="{00000000-0010-0000-1400-00000B000000}" name="Value 10" dataDxfId="104" dataCellStyle="Normal"/>
    <tableColumn id="12" xr3:uid="{00000000-0010-0000-1400-00000C000000}" name="Value 11" dataDxfId="103" dataCellStyle="Normal"/>
    <tableColumn id="13" xr3:uid="{00000000-0010-0000-1400-00000D000000}" name="Value 12" dataDxfId="102" dataCellStyle="Normal"/>
    <tableColumn id="14" xr3:uid="{00000000-0010-0000-1400-00000E000000}" name="Value 13" dataDxfId="101" dataCellStyle="Normal"/>
    <tableColumn id="15" xr3:uid="{00000000-0010-0000-1400-00000F000000}" name="Value 14" dataDxfId="100" dataCellStyle="Normal"/>
    <tableColumn id="16" xr3:uid="{00000000-0010-0000-1400-000010000000}" name="Value 15" dataDxfId="99" dataCellStyle="Normal"/>
    <tableColumn id="17" xr3:uid="{00000000-0010-0000-1400-000011000000}" name="Value 16" dataDxfId="98" dataCellStyle="Normal"/>
    <tableColumn id="18" xr3:uid="{00000000-0010-0000-1400-000012000000}" name="Value 17" dataDxfId="97" dataCellStyle="Normal"/>
    <tableColumn id="19" xr3:uid="{00000000-0010-0000-1400-000013000000}" name="Value 18" dataDxfId="96" dataCellStyle="Normal"/>
    <tableColumn id="20" xr3:uid="{00000000-0010-0000-1400-000014000000}" name="Value 19" dataDxfId="95" dataCellStyle="Normal"/>
    <tableColumn id="21" xr3:uid="{00000000-0010-0000-1400-000015000000}" name="Value 20" dataDxfId="94" dataCellStyle="Normal"/>
    <tableColumn id="22" xr3:uid="{00000000-0010-0000-1400-000016000000}" name="Value 21" dataDxfId="93" dataCellStyle="Normal"/>
    <tableColumn id="23" xr3:uid="{00000000-0010-0000-1400-000017000000}" name="Value 22" dataDxfId="92" dataCellStyle="Normal"/>
    <tableColumn id="24" xr3:uid="{00000000-0010-0000-1400-000018000000}" name="Value 23" dataDxfId="91" dataCellStyle="Normal"/>
    <tableColumn id="25" xr3:uid="{00000000-0010-0000-1400-000019000000}" name="Value 24" dataDxfId="90" dataCellStyle="Normal"/>
    <tableColumn id="26" xr3:uid="{00000000-0010-0000-1400-00001A000000}" name="Value 25" dataDxfId="89" dataCellStyle="Normal"/>
    <tableColumn id="27" xr3:uid="{00000000-0010-0000-1400-00001B000000}" name="Value 26" dataDxfId="88" dataCellStyle="Normal"/>
    <tableColumn id="28" xr3:uid="{00000000-0010-0000-1400-00001C000000}" name="Value 27" dataDxfId="87" dataCellStyle="Normal"/>
    <tableColumn id="29" xr3:uid="{00000000-0010-0000-1400-00001D000000}" name="Value 28" dataDxfId="86" dataCellStyle="Normal"/>
    <tableColumn id="30" xr3:uid="{00000000-0010-0000-1400-00001E000000}" name="Value 29" dataDxfId="85" dataCellStyle="Normal"/>
    <tableColumn id="31" xr3:uid="{00000000-0010-0000-1400-00001F000000}" name="Value 30" dataDxfId="84" dataCellStyle="Normal"/>
    <tableColumn id="32" xr3:uid="{00000000-0010-0000-1400-000020000000}" name="Value 31" dataDxfId="83" dataCellStyle="Normal"/>
    <tableColumn id="33" xr3:uid="{00000000-0010-0000-1400-000021000000}" name="Value 32" dataDxfId="82" dataCellStyle="Normal"/>
    <tableColumn id="34" xr3:uid="{00000000-0010-0000-1400-000022000000}" name="Value 33" dataDxfId="81" dataCellStyle="Normal"/>
    <tableColumn id="35" xr3:uid="{00000000-0010-0000-1400-000023000000}" name="Value 34" dataDxfId="80" dataCellStyle="Normal"/>
    <tableColumn id="36" xr3:uid="{00000000-0010-0000-1400-000024000000}" name="Value 35" dataDxfId="79" dataCellStyle="Normal"/>
    <tableColumn id="37" xr3:uid="{00000000-0010-0000-1400-000025000000}" name="Value 36" dataDxfId="78" dataCellStyle="Normal"/>
    <tableColumn id="38" xr3:uid="{00000000-0010-0000-1400-000026000000}" name="Value 37" dataDxfId="77" dataCellStyle="Normal"/>
    <tableColumn id="39" xr3:uid="{00000000-0010-0000-1400-000027000000}" name="Value 38" dataDxfId="76" dataCellStyle="Normal"/>
    <tableColumn id="40" xr3:uid="{00000000-0010-0000-1400-000028000000}" name="Value 39" dataDxfId="75" dataCellStyle="Normal"/>
    <tableColumn id="41" xr3:uid="{00000000-0010-0000-1400-000029000000}" name="Value 40" dataDxfId="74" dataCellStyle="Normal"/>
    <tableColumn id="42" xr3:uid="{00000000-0010-0000-1400-00002A000000}" name="Value 41" dataDxfId="73" dataCellStyle="Normal"/>
    <tableColumn id="43" xr3:uid="{00000000-0010-0000-1400-00002B000000}" name="Value 42" dataDxfId="72" dataCellStyle="Normal"/>
    <tableColumn id="44" xr3:uid="{00000000-0010-0000-1400-00002C000000}" name="Value 43" dataDxfId="71" dataCellStyle="Normal"/>
    <tableColumn id="45" xr3:uid="{00000000-0010-0000-1400-00002D000000}" name="Value 44" dataDxfId="70" dataCellStyle="Normal"/>
    <tableColumn id="46" xr3:uid="{00000000-0010-0000-1400-00002E000000}" name="Value 45" dataDxfId="69" dataCellStyle="Normal"/>
    <tableColumn id="47" xr3:uid="{00000000-0010-0000-1400-00002F000000}" name="Value 46" dataDxfId="68" dataCellStyle="Normal"/>
    <tableColumn id="48" xr3:uid="{00000000-0010-0000-1400-000030000000}" name="Value 47" dataDxfId="67" dataCellStyle="Normal"/>
    <tableColumn id="49" xr3:uid="{00000000-0010-0000-1400-000031000000}" name="Value 48" dataDxfId="66" dataCellStyle="Normal"/>
    <tableColumn id="50" xr3:uid="{00000000-0010-0000-1400-000032000000}" name="Value 49" dataDxfId="65" dataCellStyle="Normal"/>
    <tableColumn id="51" xr3:uid="{00000000-0010-0000-1400-000033000000}" name="Value 50" dataDxfId="64" dataCellStyle="Normal"/>
    <tableColumn id="52" xr3:uid="{00000000-0010-0000-1400-000034000000}" name="After" dataDxfId="63" dataCellStyle="Normal"/>
  </tableColumns>
  <tableStyleInfo name="uBind Tabl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5000000}" name="Table_Configuration" displayName="Table_Configuration" ref="C6:BB19" totalsRowShown="0" headerRowDxfId="62" dataCellStyle="Normal">
  <autoFilter ref="C6:BB19"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500-000001000000}" name="Before" dataCellStyle="Normal"/>
    <tableColumn id="2" xr3:uid="{00000000-0010-0000-1500-000002000000}" name="Value 1" dataDxfId="61" dataCellStyle="Normal"/>
    <tableColumn id="3" xr3:uid="{00000000-0010-0000-1500-000003000000}" name="Value 2" dataDxfId="60" dataCellStyle="Normal"/>
    <tableColumn id="4" xr3:uid="{00000000-0010-0000-1500-000004000000}" name="Value 3" dataDxfId="59" dataCellStyle="Normal"/>
    <tableColumn id="5" xr3:uid="{00000000-0010-0000-1500-000005000000}" name="Value 4" dataDxfId="58" dataCellStyle="Normal"/>
    <tableColumn id="6" xr3:uid="{00000000-0010-0000-1500-000006000000}" name="Value 5" dataDxfId="57" dataCellStyle="Normal"/>
    <tableColumn id="7" xr3:uid="{00000000-0010-0000-1500-000007000000}" name="Value 6" dataDxfId="56" dataCellStyle="Normal"/>
    <tableColumn id="8" xr3:uid="{00000000-0010-0000-1500-000008000000}" name="Value 7" dataDxfId="55" dataCellStyle="Normal"/>
    <tableColumn id="10" xr3:uid="{00000000-0010-0000-1500-00000A000000}" name="Value 8" dataDxfId="54"/>
    <tableColumn id="11" xr3:uid="{00000000-0010-0000-1500-00000B000000}" name="Value 9" dataDxfId="53"/>
    <tableColumn id="12" xr3:uid="{00000000-0010-0000-1500-00000C000000}" name="Value 10" dataDxfId="52"/>
    <tableColumn id="13" xr3:uid="{00000000-0010-0000-1500-00000D000000}" name="Value 11" dataDxfId="51"/>
    <tableColumn id="14" xr3:uid="{00000000-0010-0000-1500-00000E000000}" name="Value 12" dataDxfId="50"/>
    <tableColumn id="15" xr3:uid="{00000000-0010-0000-1500-00000F000000}" name="Value 13" dataDxfId="49"/>
    <tableColumn id="16" xr3:uid="{00000000-0010-0000-1500-000010000000}" name="Value 14" dataDxfId="48"/>
    <tableColumn id="17" xr3:uid="{00000000-0010-0000-1500-000011000000}" name="Value 15" dataDxfId="47"/>
    <tableColumn id="18" xr3:uid="{00000000-0010-0000-1500-000012000000}" name="Value 16" dataDxfId="46"/>
    <tableColumn id="19" xr3:uid="{00000000-0010-0000-1500-000013000000}" name="Value 17" dataDxfId="45"/>
    <tableColumn id="20" xr3:uid="{00000000-0010-0000-1500-000014000000}" name="Value 18" dataDxfId="44"/>
    <tableColumn id="21" xr3:uid="{00000000-0010-0000-1500-000015000000}" name="Value 19" dataDxfId="43"/>
    <tableColumn id="22" xr3:uid="{00000000-0010-0000-1500-000016000000}" name="Value 20" dataDxfId="42"/>
    <tableColumn id="23" xr3:uid="{00000000-0010-0000-1500-000017000000}" name="Value 21" dataDxfId="41"/>
    <tableColumn id="24" xr3:uid="{00000000-0010-0000-1500-000018000000}" name="Value 22" dataDxfId="40"/>
    <tableColumn id="25" xr3:uid="{00000000-0010-0000-1500-000019000000}" name="Value 23" dataDxfId="39"/>
    <tableColumn id="26" xr3:uid="{00000000-0010-0000-1500-00001A000000}" name="Value 24" dataDxfId="38"/>
    <tableColumn id="27" xr3:uid="{00000000-0010-0000-1500-00001B000000}" name="Value 25" dataDxfId="37"/>
    <tableColumn id="28" xr3:uid="{00000000-0010-0000-1500-00001C000000}" name="Value 26" dataDxfId="36"/>
    <tableColumn id="29" xr3:uid="{00000000-0010-0000-1500-00001D000000}" name="Value 27" dataDxfId="35"/>
    <tableColumn id="30" xr3:uid="{00000000-0010-0000-1500-00001E000000}" name="Value 28" dataDxfId="34"/>
    <tableColumn id="31" xr3:uid="{00000000-0010-0000-1500-00001F000000}" name="Value 29" dataDxfId="33"/>
    <tableColumn id="32" xr3:uid="{00000000-0010-0000-1500-000020000000}" name="Value 30" dataDxfId="32"/>
    <tableColumn id="33" xr3:uid="{00000000-0010-0000-1500-000021000000}" name="Value 31" dataDxfId="31"/>
    <tableColumn id="34" xr3:uid="{00000000-0010-0000-1500-000022000000}" name="Value 32" dataDxfId="30"/>
    <tableColumn id="35" xr3:uid="{00000000-0010-0000-1500-000023000000}" name="Value 33" dataDxfId="29"/>
    <tableColumn id="36" xr3:uid="{00000000-0010-0000-1500-000024000000}" name="Value 34" dataDxfId="28"/>
    <tableColumn id="37" xr3:uid="{00000000-0010-0000-1500-000025000000}" name="Value 35" dataDxfId="27"/>
    <tableColumn id="38" xr3:uid="{00000000-0010-0000-1500-000026000000}" name="Value 36" dataDxfId="26"/>
    <tableColumn id="39" xr3:uid="{00000000-0010-0000-1500-000027000000}" name="Value 37" dataDxfId="25"/>
    <tableColumn id="40" xr3:uid="{00000000-0010-0000-1500-000028000000}" name="Value 38" dataDxfId="24"/>
    <tableColumn id="41" xr3:uid="{00000000-0010-0000-1500-000029000000}" name="Value 39" dataDxfId="23"/>
    <tableColumn id="42" xr3:uid="{00000000-0010-0000-1500-00002A000000}" name="Value 40" dataDxfId="22"/>
    <tableColumn id="43" xr3:uid="{00000000-0010-0000-1500-00002B000000}" name="Value 41" dataDxfId="21"/>
    <tableColumn id="45" xr3:uid="{00000000-0010-0000-1500-00002D000000}" name="Value 42" dataDxfId="20"/>
    <tableColumn id="46" xr3:uid="{00000000-0010-0000-1500-00002E000000}" name="Value 43" dataDxfId="19"/>
    <tableColumn id="47" xr3:uid="{00000000-0010-0000-1500-00002F000000}" name="Value 44" dataDxfId="18"/>
    <tableColumn id="48" xr3:uid="{00000000-0010-0000-1500-000030000000}" name="Value 45" dataDxfId="17"/>
    <tableColumn id="49" xr3:uid="{00000000-0010-0000-1500-000031000000}" name="Value 46" dataDxfId="16"/>
    <tableColumn id="50" xr3:uid="{00000000-0010-0000-1500-000032000000}" name="Value 47" dataDxfId="15"/>
    <tableColumn id="51" xr3:uid="{00000000-0010-0000-1500-000033000000}" name="Value 48" dataDxfId="14"/>
    <tableColumn id="52" xr3:uid="{00000000-0010-0000-1500-000034000000}" name="Value 49" dataDxfId="13"/>
    <tableColumn id="53" xr3:uid="{00000000-0010-0000-1500-000035000000}" name="Value 50" dataDxfId="12"/>
    <tableColumn id="9" xr3:uid="{00000000-0010-0000-1500-000009000000}" name="After" dataCellStyle="Normal"/>
  </tableColumns>
  <tableStyleInfo name="uBind Tabl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6000000}" name="Table_Mobile_PL" displayName="Table_Mobile_PL" ref="B6:E10" totalsRowShown="0" dataDxfId="11" headerRowCellStyle="Normal" dataCellStyle="Normal">
  <autoFilter ref="B6:E10" xr:uid="{00000000-0009-0000-0100-00001D000000}">
    <filterColumn colId="0" hiddenButton="1"/>
    <filterColumn colId="1" hiddenButton="1"/>
    <filterColumn colId="2" hiddenButton="1"/>
    <filterColumn colId="3" hiddenButton="1"/>
  </autoFilter>
  <tableColumns count="4">
    <tableColumn id="1" xr3:uid="{00000000-0010-0000-1600-000001000000}" name="Sum Insured" dataDxfId="10" dataCellStyle="Currency"/>
    <tableColumn id="2" xr3:uid="{00000000-0010-0000-1600-000002000000}" name="Base Premium" dataDxfId="9" dataCellStyle="Currency"/>
    <tableColumn id="3" xr3:uid="{00000000-0010-0000-1600-000003000000}" name="Additional Employees" dataDxfId="8" dataCellStyle="Currency"/>
    <tableColumn id="4" xr3:uid="{00000000-0010-0000-1600-000004000000}" name="Additional Sub-Contractors" dataDxfId="7" dataCellStyle="Currency"/>
  </tableColumns>
  <tableStyleInfo name="uBind Table"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7000000}" name="Table_Mobile_Other_Rating_Factors" displayName="Table_Mobile_Other_Rating_Factors" ref="B21:C27" totalsRowShown="0" headerRowCellStyle="Normal" dataCellStyle="Normal">
  <autoFilter ref="B21:C27" xr:uid="{00000000-0009-0000-0100-00000E000000}">
    <filterColumn colId="0" hiddenButton="1"/>
    <filterColumn colId="1" hiddenButton="1"/>
  </autoFilter>
  <tableColumns count="2">
    <tableColumn id="1" xr3:uid="{00000000-0010-0000-1700-000001000000}" name="Property" dataCellStyle="Normal"/>
    <tableColumn id="2" xr3:uid="{00000000-0010-0000-1700-000002000000}" name="Value" dataCellStyle="Normal"/>
  </tableColumns>
  <tableStyleInfo name="uBind Tabl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8000000}" name="Table_Mobile_Accident" displayName="Table_Mobile_Accident" ref="B14:D17" totalsRowShown="0" dataDxfId="6" headerRowCellStyle="Normal" dataCellStyle="Currency">
  <autoFilter ref="B14:D17" xr:uid="{00000000-0009-0000-0100-000010000000}">
    <filterColumn colId="0" hiddenButton="1"/>
    <filterColumn colId="1" hiddenButton="1"/>
    <filterColumn colId="2" hiddenButton="1"/>
  </autoFilter>
  <tableColumns count="3">
    <tableColumn id="1" xr3:uid="{00000000-0010-0000-1800-000001000000}" name="Weekly Amount" dataDxfId="5" dataCellStyle="Currency"/>
    <tableColumn id="2" xr3:uid="{00000000-0010-0000-1800-000002000000}" name="Accident Only" dataDxfId="4" dataCellStyle="Currency"/>
    <tableColumn id="3" xr3:uid="{00000000-0010-0000-1800-000003000000}" name="Plus Illness" dataDxfId="3" dataCellStyle="Currency"/>
  </tableColumns>
  <tableStyleInfo name="uBind Table" showFirstColumn="0" showLastColumn="0" showRowStripes="1" showColumnStripes="0"/>
</table>
</file>

<file path=xl/theme/theme1.xml><?xml version="1.0" encoding="utf-8"?>
<a:theme xmlns:a="http://schemas.openxmlformats.org/drawingml/2006/main" name="Office Theme">
  <a:themeElements>
    <a:clrScheme name="uBind">
      <a:dk1>
        <a:srgbClr val="151515"/>
      </a:dk1>
      <a:lt1>
        <a:srgbClr val="A7A7A7"/>
      </a:lt1>
      <a:dk2>
        <a:srgbClr val="44546A"/>
      </a:dk2>
      <a:lt2>
        <a:srgbClr val="E7E6E6"/>
      </a:lt2>
      <a:accent1>
        <a:srgbClr val="5B9BD5"/>
      </a:accent1>
      <a:accent2>
        <a:srgbClr val="ED7D31"/>
      </a:accent2>
      <a:accent3>
        <a:srgbClr val="A5A5A5"/>
      </a:accent3>
      <a:accent4>
        <a:srgbClr val="FFC000"/>
      </a:accent4>
      <a:accent5>
        <a:srgbClr val="4472C4"/>
      </a:accent5>
      <a:accent6>
        <a:srgbClr val="2A2A2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9.bin"/><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F5F34"/>
  </sheetPr>
  <dimension ref="B1:BV78"/>
  <sheetViews>
    <sheetView tabSelected="1" topLeftCell="A4" workbookViewId="0">
      <pane xSplit="6" topLeftCell="G1" activePane="topRight" state="frozen"/>
      <selection activeCell="B2" sqref="B2"/>
      <selection pane="topRight" activeCell="I11" sqref="I11"/>
    </sheetView>
  </sheetViews>
  <sheetFormatPr defaultColWidth="9.109375" defaultRowHeight="21" customHeight="1"/>
  <cols>
    <col min="1" max="1" width="9.109375" style="3" customWidth="1"/>
    <col min="2" max="2" width="37.6640625" style="3" customWidth="1"/>
    <col min="3" max="3" width="22" style="3" hidden="1" customWidth="1"/>
    <col min="4" max="4" width="22.5546875" style="3" hidden="1" customWidth="1"/>
    <col min="5" max="5" width="16.6640625" style="3" hidden="1" customWidth="1"/>
    <col min="6" max="6" width="25.5546875" style="3" hidden="1" customWidth="1"/>
    <col min="7" max="7" width="28.5546875" style="22" customWidth="1"/>
    <col min="8" max="9" width="10.6640625" style="3" customWidth="1"/>
    <col min="10" max="10" width="17.88671875" style="3" customWidth="1"/>
    <col min="11" max="13" width="9.33203125" style="3" customWidth="1"/>
    <col min="14" max="14" width="7.109375" style="3" customWidth="1"/>
    <col min="15" max="18" width="3.5546875" style="3" customWidth="1"/>
    <col min="19" max="19" width="7.5546875" style="3" customWidth="1"/>
    <col min="20" max="20" width="21.44140625" style="3" customWidth="1"/>
    <col min="21" max="21" width="57.109375" style="3" customWidth="1"/>
    <col min="22" max="23" width="28.5546875" style="3" customWidth="1"/>
    <col min="24" max="33" width="21.44140625" style="3" customWidth="1"/>
    <col min="34" max="34" width="26.33203125" style="3" customWidth="1"/>
    <col min="35" max="36" width="21.44140625" style="3" customWidth="1"/>
    <col min="37" max="37" width="21.88671875" style="3" customWidth="1"/>
    <col min="38" max="38" width="13.88671875" style="3" customWidth="1"/>
    <col min="39" max="39" width="12.109375" style="3" customWidth="1"/>
    <col min="40" max="40" width="14.33203125" style="3" customWidth="1"/>
    <col min="41" max="42" width="21.44140625" style="3" customWidth="1"/>
    <col min="43" max="44" width="17.88671875" style="3" customWidth="1"/>
    <col min="45" max="48" width="17" style="3" customWidth="1"/>
    <col min="49" max="51" width="28.5546875" style="3" customWidth="1"/>
    <col min="52" max="53" width="28.5546875" style="22" customWidth="1"/>
    <col min="54" max="84" width="28.5546875" style="3" customWidth="1"/>
    <col min="85" max="85" width="31.88671875" style="3" customWidth="1"/>
    <col min="86" max="86" width="9.109375" style="3"/>
    <col min="87" max="87" width="30.44140625" style="3" customWidth="1"/>
    <col min="88" max="88" width="96.44140625" style="3" customWidth="1"/>
    <col min="89" max="92" width="102.109375" style="3" customWidth="1"/>
    <col min="93" max="95" width="17.33203125" style="3" customWidth="1"/>
    <col min="96" max="96" width="23.88671875" style="3" customWidth="1"/>
    <col min="97" max="97" width="53.109375" style="3" customWidth="1"/>
    <col min="98" max="98" width="115.88671875" style="3" customWidth="1"/>
    <col min="99" max="99" width="21.44140625" style="3" customWidth="1"/>
    <col min="100" max="100" width="23.44140625" style="3" customWidth="1"/>
    <col min="101" max="101" width="25" style="3" customWidth="1"/>
    <col min="102" max="102" width="28" style="3" customWidth="1"/>
    <col min="103" max="103" width="21.88671875" style="3" customWidth="1"/>
    <col min="104" max="105" width="21.109375" style="3" customWidth="1"/>
    <col min="106" max="108" width="81" style="3" customWidth="1"/>
    <col min="109" max="109" width="22.33203125" style="3" customWidth="1"/>
    <col min="110" max="110" width="19.5546875" style="3" customWidth="1"/>
    <col min="111" max="111" width="16" style="3" customWidth="1"/>
    <col min="112" max="16384" width="9.109375" style="3"/>
  </cols>
  <sheetData>
    <row r="1" spans="2:74" s="20" customFormat="1" ht="21" customHeight="1">
      <c r="G1" s="59"/>
      <c r="K1" s="59"/>
      <c r="M1" s="81"/>
      <c r="N1" s="33"/>
      <c r="O1" s="33"/>
      <c r="P1" s="33"/>
      <c r="Q1" s="33"/>
      <c r="R1" s="33"/>
      <c r="S1" s="33"/>
      <c r="AH1" s="81"/>
      <c r="AI1" s="81"/>
      <c r="AJ1" s="136"/>
      <c r="AK1" s="86"/>
      <c r="AL1" s="86"/>
      <c r="AM1" s="86"/>
      <c r="AN1" s="86"/>
      <c r="AP1" s="33"/>
      <c r="AW1" s="33"/>
      <c r="AX1" s="33"/>
      <c r="AY1" s="33"/>
      <c r="AZ1" s="33"/>
      <c r="BA1" s="33"/>
      <c r="BB1" s="33"/>
      <c r="BC1" s="33"/>
      <c r="BD1" s="33"/>
      <c r="BE1" s="33"/>
      <c r="BF1" s="33"/>
    </row>
    <row r="2" spans="2:74" s="20" customFormat="1" ht="46.8" thickBot="1">
      <c r="B2" s="18" t="s">
        <v>0</v>
      </c>
      <c r="C2" s="18"/>
      <c r="D2" s="19"/>
      <c r="E2" s="19"/>
      <c r="F2" s="19"/>
      <c r="G2" s="90"/>
      <c r="H2" s="19"/>
      <c r="I2" s="19"/>
      <c r="J2" s="19"/>
      <c r="K2" s="54"/>
      <c r="L2" s="19"/>
      <c r="M2" s="96"/>
      <c r="N2" s="62"/>
      <c r="O2" s="62"/>
      <c r="P2" s="62"/>
      <c r="Q2" s="62"/>
      <c r="R2" s="62"/>
      <c r="S2" s="62"/>
      <c r="T2" s="19"/>
      <c r="U2" s="19"/>
      <c r="V2" s="19"/>
      <c r="W2" s="19"/>
      <c r="X2" s="19"/>
      <c r="Y2" s="19"/>
      <c r="Z2" s="19"/>
      <c r="AA2" s="19"/>
      <c r="AB2" s="19"/>
      <c r="AC2" s="19"/>
      <c r="AD2" s="19"/>
      <c r="AE2" s="19"/>
      <c r="AF2" s="19"/>
      <c r="AG2" s="19"/>
      <c r="AH2" s="96"/>
      <c r="AI2" s="96"/>
      <c r="AJ2" s="137"/>
      <c r="AK2" s="87"/>
      <c r="AL2" s="87"/>
      <c r="AM2" s="87"/>
      <c r="AN2" s="87"/>
      <c r="AO2" s="19"/>
      <c r="AP2" s="62"/>
      <c r="AQ2" s="19"/>
      <c r="AR2" s="19"/>
      <c r="AS2" s="19"/>
      <c r="AT2" s="19"/>
      <c r="AU2" s="19"/>
      <c r="AV2" s="19"/>
      <c r="AW2" s="30"/>
      <c r="AX2" s="30"/>
      <c r="AY2" s="30"/>
      <c r="AZ2" s="30"/>
      <c r="BA2" s="30"/>
      <c r="BB2" s="30"/>
      <c r="BC2" s="30"/>
      <c r="BD2" s="30"/>
      <c r="BE2" s="30"/>
      <c r="BF2" s="30"/>
      <c r="BG2" s="30"/>
      <c r="BH2" s="30"/>
      <c r="BI2" s="30"/>
      <c r="BJ2" s="30"/>
      <c r="BK2" s="30"/>
      <c r="BL2" s="30"/>
      <c r="BM2" s="30"/>
      <c r="BN2" s="18"/>
      <c r="BO2" s="18"/>
      <c r="BP2" s="18"/>
      <c r="BQ2" s="18"/>
      <c r="BR2" s="30"/>
      <c r="BS2" s="30"/>
      <c r="BT2" s="18"/>
    </row>
    <row r="3" spans="2:74" s="20" customFormat="1" ht="21" customHeight="1">
      <c r="G3" s="59"/>
      <c r="K3" s="59"/>
      <c r="M3" s="81"/>
      <c r="N3" s="33"/>
      <c r="O3" s="33"/>
      <c r="P3" s="33"/>
      <c r="Q3" s="33"/>
      <c r="R3" s="33"/>
      <c r="S3" s="33"/>
      <c r="AH3" s="81"/>
      <c r="AI3" s="81"/>
      <c r="AJ3" s="136"/>
      <c r="AK3" s="86"/>
      <c r="AL3" s="86"/>
      <c r="AM3" s="86"/>
      <c r="AN3" s="86"/>
      <c r="AP3" s="33"/>
      <c r="AW3" s="33"/>
      <c r="AX3" s="33"/>
      <c r="AY3" s="33"/>
      <c r="AZ3" s="33"/>
      <c r="BA3" s="33"/>
      <c r="BB3" s="33"/>
      <c r="BC3" s="33"/>
      <c r="BD3" s="33"/>
      <c r="BE3" s="33"/>
      <c r="BF3" s="33"/>
    </row>
    <row r="4" spans="2:74" s="20" customFormat="1" ht="14.4">
      <c r="B4" s="148" t="s">
        <v>1</v>
      </c>
      <c r="C4" s="148" t="s">
        <v>2</v>
      </c>
      <c r="D4" s="15" t="s">
        <v>3</v>
      </c>
      <c r="E4" s="15" t="s">
        <v>4</v>
      </c>
      <c r="F4" s="15" t="s">
        <v>5</v>
      </c>
      <c r="G4" s="55" t="s">
        <v>6</v>
      </c>
      <c r="H4" s="16" t="s">
        <v>7</v>
      </c>
      <c r="I4" s="148" t="s">
        <v>8</v>
      </c>
      <c r="J4" s="148" t="s">
        <v>9</v>
      </c>
      <c r="K4" s="55" t="s">
        <v>10</v>
      </c>
      <c r="L4" s="16" t="s">
        <v>11</v>
      </c>
      <c r="M4" s="83" t="s">
        <v>12</v>
      </c>
      <c r="N4" s="63" t="s">
        <v>13</v>
      </c>
      <c r="O4" s="63" t="s">
        <v>14</v>
      </c>
      <c r="P4" s="63" t="s">
        <v>15</v>
      </c>
      <c r="Q4" s="63" t="s">
        <v>16</v>
      </c>
      <c r="R4" s="63" t="s">
        <v>17</v>
      </c>
      <c r="S4" s="63" t="s">
        <v>376</v>
      </c>
      <c r="T4" s="16" t="s">
        <v>18</v>
      </c>
      <c r="U4" s="16" t="s">
        <v>19</v>
      </c>
      <c r="V4" s="16" t="s">
        <v>20</v>
      </c>
      <c r="W4" s="16" t="s">
        <v>21</v>
      </c>
      <c r="X4" s="16" t="s">
        <v>22</v>
      </c>
      <c r="Y4" s="16" t="s">
        <v>23</v>
      </c>
      <c r="Z4" s="16" t="s">
        <v>425</v>
      </c>
      <c r="AA4" s="16" t="s">
        <v>24</v>
      </c>
      <c r="AB4" s="16" t="s">
        <v>948</v>
      </c>
      <c r="AC4" s="16" t="s">
        <v>823</v>
      </c>
      <c r="AD4" s="16" t="s">
        <v>25</v>
      </c>
      <c r="AE4" s="16" t="s">
        <v>26</v>
      </c>
      <c r="AF4" s="16" t="s">
        <v>27</v>
      </c>
      <c r="AG4" s="16" t="s">
        <v>158</v>
      </c>
      <c r="AH4" s="83" t="s">
        <v>28</v>
      </c>
      <c r="AI4" s="83" t="s">
        <v>879</v>
      </c>
      <c r="AJ4" s="83" t="s">
        <v>982</v>
      </c>
      <c r="AK4" s="83" t="s">
        <v>983</v>
      </c>
      <c r="AL4" s="138" t="s">
        <v>29</v>
      </c>
      <c r="AM4" s="88" t="s">
        <v>30</v>
      </c>
      <c r="AN4" s="88" t="s">
        <v>877</v>
      </c>
      <c r="AO4" s="88" t="s">
        <v>31</v>
      </c>
      <c r="AP4" s="88" t="s">
        <v>32</v>
      </c>
      <c r="AQ4" s="16" t="s">
        <v>33</v>
      </c>
      <c r="AR4" s="63" t="s">
        <v>34</v>
      </c>
      <c r="AS4" s="16" t="s">
        <v>35</v>
      </c>
      <c r="AT4" s="16" t="s">
        <v>36</v>
      </c>
      <c r="AU4" s="16" t="s">
        <v>812</v>
      </c>
      <c r="AV4" s="16" t="s">
        <v>973</v>
      </c>
      <c r="AW4" s="16" t="s">
        <v>880</v>
      </c>
      <c r="AX4" s="16" t="s">
        <v>881</v>
      </c>
      <c r="AY4" s="31" t="s">
        <v>37</v>
      </c>
      <c r="AZ4" s="31" t="s">
        <v>38</v>
      </c>
      <c r="BA4" s="31" t="s">
        <v>39</v>
      </c>
      <c r="BB4" s="63" t="s">
        <v>40</v>
      </c>
      <c r="BC4" s="63" t="s">
        <v>41</v>
      </c>
      <c r="BD4" s="161" t="s">
        <v>42</v>
      </c>
      <c r="BE4" s="161" t="s">
        <v>43</v>
      </c>
      <c r="BF4" s="161" t="s">
        <v>44</v>
      </c>
      <c r="BG4" s="161" t="s">
        <v>45</v>
      </c>
      <c r="BH4" s="161" t="s">
        <v>46</v>
      </c>
      <c r="BI4" s="148" t="s">
        <v>47</v>
      </c>
      <c r="BJ4" s="148" t="s">
        <v>48</v>
      </c>
      <c r="BK4" s="148" t="s">
        <v>49</v>
      </c>
      <c r="BL4" s="148" t="s">
        <v>50</v>
      </c>
      <c r="BM4" s="148" t="s">
        <v>51</v>
      </c>
      <c r="BN4" s="181" t="s">
        <v>813</v>
      </c>
      <c r="BO4" s="238" t="s">
        <v>974</v>
      </c>
      <c r="BP4" s="148" t="s">
        <v>52</v>
      </c>
      <c r="BQ4" s="148" t="s">
        <v>53</v>
      </c>
      <c r="BR4" s="16" t="s">
        <v>54</v>
      </c>
      <c r="BS4" s="16" t="s">
        <v>55</v>
      </c>
      <c r="BT4" s="148" t="s">
        <v>56</v>
      </c>
      <c r="BU4" s="148" t="s">
        <v>57</v>
      </c>
      <c r="BV4" s="16" t="s">
        <v>58</v>
      </c>
    </row>
    <row r="5" spans="2:74" s="20" customFormat="1" ht="29.4" thickBot="1">
      <c r="B5" s="14" t="s">
        <v>1031</v>
      </c>
      <c r="C5" s="14" t="s">
        <v>59</v>
      </c>
      <c r="D5" s="14" t="str">
        <f ca="1">IF(Table_Question_Sets[[#This Row],[Header]]="Yes","",
IF(INDIRECT(SUBSTITUTE(ADDRESS(1,COLUMN(),4),"1","")&amp;ROW()-1)="",
INDIRECT(SUBSTITUTE(ADDRESS(1,COLUMN(Table_Question_Sets[[#This Row],[Property]]),4),"1","")&amp;ROW()-1),
INDIRECT(SUBSTITUTE(ADDRESS(1,COLUMN(),4),"1","")&amp;ROW()-1)))</f>
        <v/>
      </c>
      <c r="E5" s="14"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applicantDetails</v>
      </c>
      <c r="F5" s="14" t="str">
        <f>IF(Table_Question_Sets[[#This Row],[Header]]="Yes","",IF(Table_Question_Sets[[#This Row],[Property]]&lt;&gt;"",SUBSTITUTE(Table_Question_Sets[[#This Row],[Property]]," ",""),""))</f>
        <v/>
      </c>
      <c r="G5" s="32"/>
      <c r="H5" s="14"/>
      <c r="I5" s="14"/>
      <c r="J5" s="14"/>
      <c r="K5" s="32"/>
      <c r="L5" s="14"/>
      <c r="M5" s="14"/>
      <c r="N5" s="32"/>
      <c r="O5" s="32"/>
      <c r="P5" s="32"/>
      <c r="Q5" s="32"/>
      <c r="R5" s="32"/>
      <c r="S5" s="32"/>
      <c r="T5" s="14"/>
      <c r="U5" s="14"/>
      <c r="V5" s="14"/>
      <c r="W5" s="14"/>
      <c r="X5" s="14"/>
      <c r="Y5" s="14"/>
      <c r="Z5" s="14"/>
      <c r="AA5" s="14"/>
      <c r="AB5" s="14"/>
      <c r="AC5" s="14"/>
      <c r="AD5" s="14"/>
      <c r="AE5" s="14"/>
      <c r="AF5" s="14"/>
      <c r="AG5" s="14"/>
      <c r="AH5" s="14"/>
      <c r="AI5" s="14"/>
      <c r="AJ5" s="14"/>
      <c r="AK5" s="14"/>
      <c r="AL5" s="14"/>
      <c r="AM5" s="9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 s="98"/>
      <c r="AO5" s="1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 s="1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5" s="14"/>
      <c r="AR5" s="32"/>
      <c r="AS5" s="14"/>
      <c r="AT5" s="14"/>
      <c r="AU5" s="14"/>
      <c r="AV5" s="14"/>
      <c r="AW5" s="14"/>
      <c r="AX5" s="14"/>
      <c r="AY5" s="4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 s="32" t="str">
        <f>IF(OR(Table_Question_Sets[[#This Row],[Header]]="Yes",Table_Question_Sets[[#This Row],[Text]]=""),"",IF(OR(Table_Question_Sets[[#This Row],[Text]]="true",Table_Question_Sets[[#This Row],[Text]]="false",ISNUMBER(Table_Question_Sets[[#This Row],[Text]])),Table_Question_Sets[[#This Row],[Text]],""""&amp;Table_Question_Sets[[#This Row],[Text]]&amp;""""))</f>
        <v/>
      </c>
      <c r="BA5" s="32" t="str">
        <f>IF(AND(Table_Question_Sets[[#This Row],[Header]]&lt;&gt;"Yes",Table_Question_Sets[[#This Row],[Property]]&lt;&gt;"",Table_Question_Sets[[#This Row],[Summary Label]]&lt;&gt;""),""""&amp;Table_Question_Sets[[#This Row],[Key]]&amp;""": """&amp;Table_Question_Sets[[#This Row],[Summary Label]]&amp;"""","")</f>
        <v/>
      </c>
      <c r="BB5" s="32" t="str">
        <f ca="1">IF(Table_Question_Sets[[#This Row],[Header]]="Yes","",_xlfn.NUMBERVALUE(INDIRECT(SUBSTITUTE(ADDRESS(1,COLUMN(),4),"1","")&amp;ROW()-1))+IF(Table_Question_Sets[[#This Row],[Property]]&lt;&gt;"",1,0))</f>
        <v/>
      </c>
      <c r="BC5" s="32" t="str">
        <f ca="1">IF(Table_Question_Sets[[#This Row],[Header]]="Yes","",_xlfn.NUMBERVALUE(INDIRECT(SUBSTITUTE(ADDRESS(1,COLUMN(),4),"1","")&amp;ROW()+1))+IF(Table_Question_Sets[[#This Row],[Property]]&lt;&gt;"",1,0))</f>
        <v/>
      </c>
      <c r="BD5" s="32" t="str">
        <f t="array" aca="1" ref="BD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 s="3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5" s="3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 s="32"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5" s="32"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5" s="14" t="str">
        <f xml:space="preserve">
IF(Table_Question_Sets[[#This Row],[Row]]="Yes","]},{""className"": ""row"",""fieldGroup"": [","")&amp;
Table_Question_Sets[[#This Row],[Config Field]]</f>
        <v/>
      </c>
      <c r="BJ5" s="14"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"applicantDetails":[{"className": "row","fieldGroup":[{"key": "applicantDetailsHeading","type": "content-field","className":"col-xs-12","templateOptions":{"content":{"heading2":"Applicant Details"}},"validators": {"validation": Validators.compose([])}},{"key": "applicants","type": "repeating-field","className":"col-xs-12","templateOptions":{"minQuantity":"1","maxQuantity":"5","questionSet":"applicantDetails","repeatingFieldSetName":"Applicant","repeatingFieldSetHeadingType":"h3","content":{},},"validators": {"validation": Validators.compose([])}},{"key": "partnerId","type": "hidden-field","className":"col-xs-6","templateOptions":{"calculatedValue":"stringContains(referrerUrl(),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'void'"},"validators": {"validation": Validators.compose([])},"expressionProperties": { "templateOptions.disabled": "true"}},{"key": "externalCustomStyles","type": "content-field","className":"col-xs-6","templateOptions":{"content":{"customHTML":"&lt;link rel='stylesheet' href='https://depositassure.ubind.com.au/partners/%{ partnerId }%/%{ partnerId }%.css'&gt;"}},"validators": {"validation": Validators.compose([])}},{"key": "textEntry","type": "input-field","className":"col-xs-12","templateOptions":{"calculatedValue":"hostName(referrerUrl())","label":"hostname"},"validators": {"validation": Validators.compose([])},"expressionProperties": { "templateOptions.disabled": "true"}}]}],</v>
      </c>
      <c r="BK5" s="14">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v>
      </c>
      <c r="BL5" s="14" t="str">
        <f>IF(AND(Table_Question_Sets[[#This Row],[Header]]="",Table_Question_Sets[[#This Row],[Property]]&lt;&gt;"",Table_Question_Sets[[#This Row],[Field Type]]&lt;&gt;""),
""""&amp;Table_Question_Sets[[#This Row],[Key]]&amp;"""","")</f>
        <v/>
      </c>
      <c r="BM5" s="14"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"applicantDetails":["applicantDetailsHeading","applicants","partnerId","externalCustomStyles","textEntry"],</v>
      </c>
      <c r="BN5" s="14" t="str">
        <f>IF(AND(Table_Question_Sets[[#This Row],[Header]]&lt;&gt;"Yes",Table_Question_Sets[[#This Row],[Property]]&lt;&gt;"",Table_Question_Sets[[#This Row],[Workflow Role]]&lt;&gt;""),
""""&amp;Table_Question_Sets[[#This Row],[Workflow Role]]&amp;""":"""&amp;Table_Question_Sets[[#This Row],[Key]]&amp;"""","")</f>
        <v/>
      </c>
      <c r="BO5" s="14" t="str">
        <f>IF(AND(Table_Question_Sets[[#This Row],[Header]]&lt;&gt;"Yes",Table_Question_Sets[[#This Row],[Property]]&lt;&gt;"",Table_Question_Sets[[#This Row],[Private]]="Yes"),
""""&amp;Table_Question_Sets[[#This Row],[Key]]&amp;"""","")</f>
        <v/>
      </c>
      <c r="BP5" s="14" t="str">
        <f ca="1">IF(Table_Question_Sets[[#This Row],[Header]]="Yes","",_xlfn.NUMBERVALUE(INDIRECT(SUBSTITUTE(ADDRESS(1,COLUMN(),4),"1","")&amp;ROW()+1))+IF(OR(Table_Question_Sets[[#This Row],[Value]]&lt;&gt;"",AND(Table_Question_Sets[[#This Row],[Data Type]]="Repeating",Table_Question_Sets[[#This Row],[Calculation Repeating]]&lt;&gt;"")),1,0))</f>
        <v/>
      </c>
      <c r="BQ5" s="14" t="str">
        <f ca="1" xml:space="preserve">
IF(Table_Question_Sets[[#This Row],[Data Type]]="Repeating",
OFFSET(Table_Repeating_Question_Sets[[#Headers],[Property]],MATCH(Table_Question_Sets[[#This Row],[Property]],Table_Repeating_Question_Sets[Property],0),MATCH("Calculation",Table_Repeating_Question_Sets[#Headers],0)-1,1,1),
"")</f>
        <v/>
      </c>
      <c r="BR5" s="14"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 s="14"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"applicantDetails":{},</v>
      </c>
      <c r="BT5" s="14" t="str">
        <f ca="1">IF(ISNUMBER(Table_Question_Sets[[#This Row],[Config Use Row]]),INDEX(Table_Question_Sets[Config Rollup],Table_Question_Sets[[#This Row],[Config Use Row]]),"")</f>
        <v>"applicantDetails":[{"className": "row","fieldGroup":[{"key": "applicantDetailsHeading","type": "content-field","className":"col-xs-12","templateOptions":{"content":{"heading2":"Applicant Details"}},"validators": {"validation": Validators.compose([])}},{"key": "applicants","type": "repeating-field","className":"col-xs-12","templateOptions":{"minQuantity":"1","maxQuantity":"5","questionSet":"applicantDetails","repeatingFieldSetName":"Applicant","repeatingFieldSetHeadingType":"h3","content":{},},"validators": {"validation": Validators.compose([])}},{"key": "partnerId","type": "hidden-field","className":"col-xs-6","templateOptions":{"calculatedValue":"stringContains(referrerUrl(),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'void'"},"validators": {"validation": Validators.compose([])},"expressionProperties": { "templateOptions.disabled": "true"}},{"key": "externalCustomStyles","type": "content-field","className":"col-xs-6","templateOptions":{"content":{"customHTML":"&lt;link rel='stylesheet' href='https://depositassure.ubind.com.au/partners/%{ partnerId }%/%{ partnerId }%.css'&gt;"}},"validators": {"validation": Validators.compose([])}},{"key": "textEntry","type": "input-field","className":"col-xs-12","templateOptions":{"calculatedValue":"hostName(referrerUrl())","label":"hostname"},"validators": {"validation": Validators.compose([])},"expressionProperties": { "templateOptions.disabled": "true"}}]}],</v>
      </c>
      <c r="BU5" s="14" t="str">
        <f ca="1">IF(ISNUMBER(Table_Question_Sets[[#This Row],[Config Use Row]]),INDEX(Table_Question_Sets[Config Keys Nested Rollup],Table_Question_Sets[[#This Row],[Config Use Row]]),"")</f>
        <v>"applicantDetails":["applicantDetailsHeading","applicants","partnerId","externalCustomStyles","textEntry"],</v>
      </c>
      <c r="BV5" s="14" t="str">
        <f ca="1">IF(ISNUMBER(Table_Question_Sets[[#This Row],[Config Use Row]]),INDEX(Table_Question_Sets[Calculation Rollup],Table_Question_Sets[[#This Row],[Config Use Row]]),"")</f>
        <v>"applicantDetails":{},</v>
      </c>
    </row>
    <row r="6" spans="2:74" s="21" customFormat="1" ht="16.5" hidden="1" customHeight="1">
      <c r="B6" s="26"/>
      <c r="C6" s="162"/>
      <c r="D6" s="25" t="str">
        <f ca="1">IF(Table_Question_Sets[[#This Row],[Header]]="Yes","",
IF(INDIRECT(SUBSTITUTE(ADDRESS(1,COLUMN(),4),"1","")&amp;ROW()-1)="",
INDIRECT(SUBSTITUTE(ADDRESS(1,COLUMN(Table_Question_Sets[[#This Row],[Property]]),4),"1","")&amp;ROW()-1),
INDIRECT(SUBSTITUTE(ADDRESS(1,COLUMN(),4),"1","")&amp;ROW()-1)))</f>
        <v>Applicant Details</v>
      </c>
      <c r="E6"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 s="25" t="str">
        <f>IF(Table_Question_Sets[[#This Row],[Header]]="Yes","",IF(Table_Question_Sets[[#This Row],[Property]]&lt;&gt;"",SUBSTITUTE(Table_Question_Sets[[#This Row],[Property]]," ",""),""))</f>
        <v/>
      </c>
      <c r="G6" s="92"/>
      <c r="H6" s="26"/>
      <c r="I6" s="26"/>
      <c r="J6" s="26"/>
      <c r="K6" s="57"/>
      <c r="L6" s="80"/>
      <c r="M6" s="80"/>
      <c r="N6" s="50"/>
      <c r="O6" s="50"/>
      <c r="P6" s="50"/>
      <c r="Q6" s="50"/>
      <c r="R6" s="50"/>
      <c r="S6" s="50"/>
      <c r="T6" s="26"/>
      <c r="U6" s="26"/>
      <c r="V6" s="26"/>
      <c r="W6" s="26"/>
      <c r="X6" s="26"/>
      <c r="Y6" s="26"/>
      <c r="Z6" s="26"/>
      <c r="AA6" s="26"/>
      <c r="AB6" s="26"/>
      <c r="AC6" s="26"/>
      <c r="AD6" s="26"/>
      <c r="AE6" s="26"/>
      <c r="AF6" s="26"/>
      <c r="AG6" s="26"/>
      <c r="AH6" s="80"/>
      <c r="AI6" s="80"/>
      <c r="AJ6" s="80"/>
      <c r="AK6" s="80"/>
      <c r="AL6" s="25"/>
      <c r="AM6"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 s="163"/>
      <c r="AO6"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6" s="26"/>
      <c r="AR6" s="50"/>
      <c r="AS6" s="26"/>
      <c r="AT6" s="26"/>
      <c r="AU6" s="26"/>
      <c r="AV6" s="26"/>
      <c r="AW6" s="26"/>
      <c r="AX6" s="26"/>
      <c r="AY6"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 s="48" t="str">
        <f>IF(OR(Table_Question_Sets[[#This Row],[Header]]="Yes",Table_Question_Sets[[#This Row],[Text]]=""),"",IF(OR(Table_Question_Sets[[#This Row],[Text]]="true",Table_Question_Sets[[#This Row],[Text]]="false",ISNUMBER(Table_Question_Sets[[#This Row],[Text]])),Table_Question_Sets[[#This Row],[Text]],""""&amp;Table_Question_Sets[[#This Row],[Text]]&amp;""""))</f>
        <v/>
      </c>
      <c r="BA6" s="48" t="str">
        <f>IF(AND(Table_Question_Sets[[#This Row],[Header]]&lt;&gt;"Yes",Table_Question_Sets[[#This Row],[Property]]&lt;&gt;"",Table_Question_Sets[[#This Row],[Summary Label]]&lt;&gt;""),""""&amp;Table_Question_Sets[[#This Row],[Key]]&amp;""": """&amp;Table_Question_Sets[[#This Row],[Summary Label]]&amp;"""","")</f>
        <v/>
      </c>
      <c r="BB6" s="48">
        <f ca="1">IF(Table_Question_Sets[[#This Row],[Header]]="Yes","",_xlfn.NUMBERVALUE(INDIRECT(SUBSTITUTE(ADDRESS(1,COLUMN(),4),"1","")&amp;ROW()-1))+IF(Table_Question_Sets[[#This Row],[Property]]&lt;&gt;"",1,0))</f>
        <v>0</v>
      </c>
      <c r="BC6" s="48">
        <f ca="1">IF(Table_Question_Sets[[#This Row],[Header]]="Yes","",_xlfn.NUMBERVALUE(INDIRECT(SUBSTITUTE(ADDRESS(1,COLUMN(),4),"1","")&amp;ROW()+1))+IF(Table_Question_Sets[[#This Row],[Property]]&lt;&gt;"",1,0))</f>
        <v>5</v>
      </c>
      <c r="BD6" s="24" t="str">
        <f t="array" aca="1" ref="BD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6"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 s="4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6" s="4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6" s="10" t="str">
        <f xml:space="preserve">
IF(Table_Question_Sets[[#This Row],[Row]]="Yes","]},{""className"": ""row"",""fieldGroup"": [","")&amp;
Table_Question_Sets[[#This Row],[Config Field]]</f>
        <v/>
      </c>
      <c r="BJ6"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"applicantDetailsHeading","type": "content-field","className":"col-xs-12","templateOptions":{"content":{"heading2":"Applicant Details"}},"validators": {"validation": Validators.compose([])}},{"key": "applicants","type": "repeating-field","className":"col-xs-12","templateOptions":{"minQuantity":"1","maxQuantity":"5","questionSet":"applicantDetails","repeatingFieldSetName":"Applicant","repeatingFieldSetHeadingType":"h3","content":{},},"validators": {"validation": Validators.compose([])}},{"key": "partnerId","type": "hidden-field","className":"col-xs-6","templateOptions":{"calculatedValue":"stringContains(referrerUrl(),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'void'"},"validators": {"validation": Validators.compose([])},"expressionProperties": { "templateOptions.disabled": "true"}},{"key": "externalCustomStyles","type": "content-field","className":"col-xs-6","templateOptions":{"content":{"customHTML":"&lt;link rel='stylesheet' href='https://depositassure.ubind.com.au/partners/%{ partnerId }%/%{ partnerId }%.css'&gt;"}},"validators": {"validation": Validators.compose([])}},{"key": "textEntry","type": "input-field","className":"col-xs-12","templateOptions":{"calculatedValue":"hostName(referrerUrl())","label":"hostname"},"validators": {"validation": Validators.compose([])},"expressionProperties": { "templateOptions.disabled": "true"}}</v>
      </c>
      <c r="BK6" s="10">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8</v>
      </c>
      <c r="BL6" s="10" t="str">
        <f>IF(AND(Table_Question_Sets[[#This Row],[Header]]="",Table_Question_Sets[[#This Row],[Property]]&lt;&gt;"",Table_Question_Sets[[#This Row],[Field Type]]&lt;&gt;""),
""""&amp;Table_Question_Sets[[#This Row],[Key]]&amp;"""","")</f>
        <v/>
      </c>
      <c r="BM6"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"applicantDetailsHeading","applicants","partnerId","externalCustomStyles","textEntry"</v>
      </c>
      <c r="BN6" s="10" t="str">
        <f>IF(AND(Table_Question_Sets[[#This Row],[Header]]&lt;&gt;"Yes",Table_Question_Sets[[#This Row],[Property]]&lt;&gt;"",Table_Question_Sets[[#This Row],[Workflow Role]]&lt;&gt;""),
""""&amp;Table_Question_Sets[[#This Row],[Workflow Role]]&amp;""":"""&amp;Table_Question_Sets[[#This Row],[Key]]&amp;"""","")</f>
        <v/>
      </c>
      <c r="BO6" s="10" t="str">
        <f>IF(AND(Table_Question_Sets[[#This Row],[Header]]&lt;&gt;"Yes",Table_Question_Sets[[#This Row],[Property]]&lt;&gt;"",Table_Question_Sets[[#This Row],[Private]]="Yes"),
""""&amp;Table_Question_Sets[[#This Row],[Key]]&amp;"""","")</f>
        <v/>
      </c>
      <c r="BP6" s="10">
        <f ca="1">IF(Table_Question_Sets[[#This Row],[Header]]="Yes","",_xlfn.NUMBERVALUE(INDIRECT(SUBSTITUTE(ADDRESS(1,COLUMN(),4),"1","")&amp;ROW()+1))+IF(OR(Table_Question_Sets[[#This Row],[Value]]&lt;&gt;"",AND(Table_Question_Sets[[#This Row],[Data Type]]="Repeating",Table_Question_Sets[[#This Row],[Calculation Repeating]]&lt;&gt;"")),1,0))</f>
        <v>0</v>
      </c>
      <c r="BQ6" s="10" t="str">
        <f ca="1" xml:space="preserve">
IF(Table_Question_Sets[[#This Row],[Data Type]]="Repeating",
OFFSET(Table_Repeating_Question_Sets[[#Headers],[Property]],MATCH(Table_Question_Sets[[#This Row],[Property]],Table_Repeating_Question_Sets[Property],0),MATCH("Calculation",Table_Repeating_Question_Sets[#Headers],0)-1,1,1),
"")</f>
        <v/>
      </c>
      <c r="BR6"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6" s="10" t="str">
        <f ca="1">IF(ISNUMBER(Table_Question_Sets[[#This Row],[Config Use Row]]),INDEX(Table_Question_Sets[Config Rollup],Table_Question_Sets[[#This Row],[Config Use Row]]),"")</f>
        <v>"purchaseDetails":[{"className": "row","fieldGroup":[{"key": "purchaseDetailsHeading","type": "content-field","className":"col-xs-12","templateOptions":{"content":{"heading2":"Purchase Details "}},"validators": {"validation": Validators.compose([])}},{"key": "purchasePrice","type": "input-field","className":"col-xs-12 col-sm-6","templateOptions":{"label":"Purchase price","formatTextInput":"currency","addonLeft":{"class":"fa fa-usd"}},"validators": {"validation": Validators.compose([ValidationService.isCurrency(), ValidationService.maxDecimals(2)])}},{"key":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"brokerName","type": "input-field","className":"col-xs-12 col-sm-6","templateOptions":{"label":"Broker name"},"validators": {"validation": Validators.compose([])}},{"key": "brokerEmail","type": "input-field","className":"col-xs-12 col-sm-6","templateOptions":{"label":"Broker email"},"validators": {"validation": Validators.compose([ValidationService.required('true', ''), ValidationService.isEmail()])}}]}],</v>
      </c>
      <c r="BU6" s="10" t="str">
        <f ca="1">IF(ISNUMBER(Table_Question_Sets[[#This Row],[Config Use Row]]),INDEX(Table_Question_Sets[Config Keys Nested Rollup],Table_Question_Sets[[#This Row],[Config Use Row]]),"")</f>
        <v>"purchaseDetails":["purchaseDetailsHeading","purchasePrice","depositBondAmount","financeApprovalAmount","additionalSourceOfFunds","additionalSourceOfFundsOther","salePrice","propertyMortgage","brokerName","brokerEmail"],</v>
      </c>
      <c r="BV6" s="25" t="str">
        <f ca="1">IF(ISNUMBER(Table_Question_Sets[[#This Row],[Config Use Row]]),INDEX(Table_Question_Sets[Calculation Rollup],Table_Question_Sets[[#This Row],[Config Use Row]]),"")</f>
        <v>"purchaseDetails":{},</v>
      </c>
    </row>
    <row r="7" spans="2:74" s="21" customFormat="1" ht="16.5" customHeight="1">
      <c r="B7" s="26" t="s">
        <v>1034</v>
      </c>
      <c r="C7" s="162"/>
      <c r="D7" s="25" t="str">
        <f ca="1">IF(Table_Question_Sets[[#This Row],[Header]]="Yes","",
IF(INDIRECT(SUBSTITUTE(ADDRESS(1,COLUMN(),4),"1","")&amp;ROW()-1)="",
INDIRECT(SUBSTITUTE(ADDRESS(1,COLUMN(Table_Question_Sets[[#This Row],[Property]]),4),"1","")&amp;ROW()-1),
INDIRECT(SUBSTITUTE(ADDRESS(1,COLUMN(),4),"1","")&amp;ROW()-1)))</f>
        <v>Applicant Details</v>
      </c>
      <c r="E7"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applicantDetailsHeading</v>
      </c>
      <c r="F7" s="25" t="str">
        <f>IF(Table_Question_Sets[[#This Row],[Header]]="Yes","",IF(Table_Question_Sets[[#This Row],[Property]]&lt;&gt;"",SUBSTITUTE(Table_Question_Sets[[#This Row],[Property]]," ",""),""))</f>
        <v>ApplicantDetailsHeading</v>
      </c>
      <c r="G7" s="92"/>
      <c r="H7" s="26" t="s">
        <v>715</v>
      </c>
      <c r="I7" s="26" t="s">
        <v>715</v>
      </c>
      <c r="J7" s="26"/>
      <c r="K7" s="57"/>
      <c r="L7" s="80"/>
      <c r="M7" s="80"/>
      <c r="N7" s="57"/>
      <c r="O7" s="57" t="s">
        <v>822</v>
      </c>
      <c r="P7" s="57"/>
      <c r="Q7" s="57"/>
      <c r="R7" s="57"/>
      <c r="S7" s="50"/>
      <c r="T7" s="26"/>
      <c r="U7" s="26"/>
      <c r="V7" s="26"/>
      <c r="W7" s="26"/>
      <c r="X7" s="26" t="s">
        <v>1031</v>
      </c>
      <c r="Y7" s="26"/>
      <c r="Z7" s="26"/>
      <c r="AA7" s="26"/>
      <c r="AB7" s="27"/>
      <c r="AC7" s="26"/>
      <c r="AD7" s="26"/>
      <c r="AE7" s="26"/>
      <c r="AF7" s="26"/>
      <c r="AG7" s="26"/>
      <c r="AH7" s="80"/>
      <c r="AI7" s="80"/>
      <c r="AJ7" s="80"/>
      <c r="AK7" s="80"/>
      <c r="AL7" s="25"/>
      <c r="AM7"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 s="163"/>
      <c r="AO7"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7" s="26"/>
      <c r="AR7" s="50"/>
      <c r="AS7" s="26"/>
      <c r="AT7" s="26"/>
      <c r="AU7" s="26"/>
      <c r="AV7" s="26"/>
      <c r="AW7" s="26"/>
      <c r="AX7" s="26"/>
      <c r="AY7"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 s="48" t="str">
        <f>IF(OR(Table_Question_Sets[[#This Row],[Header]]="Yes",Table_Question_Sets[[#This Row],[Text]]=""),"",IF(OR(Table_Question_Sets[[#This Row],[Text]]="true",Table_Question_Sets[[#This Row],[Text]]="false",ISNUMBER(Table_Question_Sets[[#This Row],[Text]])),Table_Question_Sets[[#This Row],[Text]],""""&amp;Table_Question_Sets[[#This Row],[Text]]&amp;""""))</f>
        <v/>
      </c>
      <c r="BA7" s="48" t="str">
        <f>IF(AND(Table_Question_Sets[[#This Row],[Header]]&lt;&gt;"Yes",Table_Question_Sets[[#This Row],[Property]]&lt;&gt;"",Table_Question_Sets[[#This Row],[Summary Label]]&lt;&gt;""),""""&amp;Table_Question_Sets[[#This Row],[Key]]&amp;""": """&amp;Table_Question_Sets[[#This Row],[Summary Label]]&amp;"""","")</f>
        <v/>
      </c>
      <c r="BB7" s="48">
        <f ca="1">IF(Table_Question_Sets[[#This Row],[Header]]="Yes","",_xlfn.NUMBERVALUE(INDIRECT(SUBSTITUTE(ADDRESS(1,COLUMN(),4),"1","")&amp;ROW()-1))+IF(Table_Question_Sets[[#This Row],[Property]]&lt;&gt;"",1,0))</f>
        <v>1</v>
      </c>
      <c r="BC7" s="48">
        <f ca="1">IF(Table_Question_Sets[[#This Row],[Header]]="Yes","",_xlfn.NUMBERVALUE(INDIRECT(SUBSTITUTE(ADDRESS(1,COLUMN(),4),"1","")&amp;ROW()+1))+IF(Table_Question_Sets[[#This Row],[Property]]&lt;&gt;"",1,0))</f>
        <v>5</v>
      </c>
      <c r="BD7" s="28" t="str">
        <f t="array" aca="1" ref="BD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7"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 s="4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"templateOptions":{"content":{"heading2":"Applicant Details"}}</v>
      </c>
      <c r="BH7" s="4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"applicantDetailsHeading","type": "content-field","className":"col-xs-12","templateOptions":{"content":{"heading2":"Applicant Details"}},"validators": {"validation": Validators.compose([])}}</v>
      </c>
      <c r="BI7" s="25" t="str">
        <f ca="1" xml:space="preserve">
IF(Table_Question_Sets[[#This Row],[Row]]="Yes","]},{""className"": ""row"",""fieldGroup"": [","")&amp;
Table_Question_Sets[[#This Row],[Config Field]]</f>
        <v>{"key": "applicantDetailsHeading","type": "content-field","className":"col-xs-12","templateOptions":{"content":{"heading2":"Applicant Details"}},"validators": {"validation": Validators.compose([])}}</v>
      </c>
      <c r="BJ7"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"applicantDetailsHeading","type": "content-field","className":"col-xs-12","templateOptions":{"content":{"heading2":"Applicant Details"}},"validators": {"validation": Validators.compose([])}},{"key": "applicants","type": "repeating-field","className":"col-xs-12","templateOptions":{"minQuantity":"1","maxQuantity":"5","questionSet":"applicantDetails","repeatingFieldSetName":"Applicant","repeatingFieldSetHeadingType":"h3","content":{},},"validators": {"validation": Validators.compose([])}},{"key": "partnerId","type": "hidden-field","className":"col-xs-6","templateOptions":{"calculatedValue":"stringContains(referrerUrl(),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'void'"},"validators": {"validation": Validators.compose([])},"expressionProperties": { "templateOptions.disabled": "true"}},{"key": "externalCustomStyles","type": "content-field","className":"col-xs-6","templateOptions":{"content":{"customHTML":"&lt;link rel='stylesheet' href='https://depositassure.ubind.com.au/partners/%{ partnerId }%/%{ partnerId }%.css'&gt;"}},"validators": {"validation": Validators.compose([])}},{"key": "textEntry","type": "input-field","className":"col-xs-12","templateOptions":{"calculatedValue":"hostName(referrerUrl())","label":"hostname"},"validators": {"validation": Validators.compose([])},"expressionProperties": { "templateOptions.disabled": "true"}}</v>
      </c>
      <c r="BK7" s="135">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20</v>
      </c>
      <c r="BL7" s="135" t="str">
        <f>IF(AND(Table_Question_Sets[[#This Row],[Header]]="",Table_Question_Sets[[#This Row],[Property]]&lt;&gt;"",Table_Question_Sets[[#This Row],[Field Type]]&lt;&gt;""),
""""&amp;Table_Question_Sets[[#This Row],[Key]]&amp;"""","")</f>
        <v>"applicantDetailsHeading"</v>
      </c>
      <c r="BM7"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"applicantDetailsHeading","applicants","partnerId","externalCustomStyles","textEntry"</v>
      </c>
      <c r="BN7" s="135" t="str">
        <f>IF(AND(Table_Question_Sets[[#This Row],[Header]]&lt;&gt;"Yes",Table_Question_Sets[[#This Row],[Property]]&lt;&gt;"",Table_Question_Sets[[#This Row],[Workflow Role]]&lt;&gt;""),
""""&amp;Table_Question_Sets[[#This Row],[Workflow Role]]&amp;""":"""&amp;Table_Question_Sets[[#This Row],[Key]]&amp;"""","")</f>
        <v/>
      </c>
      <c r="BO7" s="135" t="str">
        <f>IF(AND(Table_Question_Sets[[#This Row],[Header]]&lt;&gt;"Yes",Table_Question_Sets[[#This Row],[Property]]&lt;&gt;"",Table_Question_Sets[[#This Row],[Private]]="Yes"),
""""&amp;Table_Question_Sets[[#This Row],[Key]]&amp;"""","")</f>
        <v/>
      </c>
      <c r="BP7" s="135">
        <f ca="1">IF(Table_Question_Sets[[#This Row],[Header]]="Yes","",_xlfn.NUMBERVALUE(INDIRECT(SUBSTITUTE(ADDRESS(1,COLUMN(),4),"1","")&amp;ROW()+1))+IF(OR(Table_Question_Sets[[#This Row],[Value]]&lt;&gt;"",AND(Table_Question_Sets[[#This Row],[Data Type]]="Repeating",Table_Question_Sets[[#This Row],[Calculation Repeating]]&lt;&gt;"")),1,0))</f>
        <v>0</v>
      </c>
      <c r="BQ7" s="135" t="str">
        <f ca="1" xml:space="preserve">
IF(Table_Question_Sets[[#This Row],[Data Type]]="Repeating",
OFFSET(Table_Repeating_Question_Sets[[#Headers],[Property]],MATCH(Table_Question_Sets[[#This Row],[Property]],Table_Repeating_Question_Sets[Property],0),MATCH("Calculation",Table_Repeating_Question_Sets[#Headers],0)-1,1,1),
"")</f>
        <v/>
      </c>
      <c r="BR7"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7" s="135" t="str">
        <f ca="1">IF(ISNUMBER(Table_Question_Sets[[#This Row],[Config Use Row]]),INDEX(Table_Question_Sets[Config Rollup],Table_Question_Sets[[#This Row],[Config Use Row]]),"")</f>
        <v>"supportingDocuments":[{"className": "row","fieldGroup":[{"key": "supportingDocumentsHeading","type": "content-field","className":"col-xs-12","templateOptions":{"content":{"heading2":"Supporting Documents","paragraph":"Please upload the following documents to support your application."}},"validators": {"validation": Validators.compose([])}},]},{"className": "row","fieldGroup": [{"key":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U7" s="135" t="str">
        <f ca="1">IF(ISNUMBER(Table_Question_Sets[[#This Row],[Config Use Row]]),INDEX(Table_Question_Sets[Config Keys Nested Rollup],Table_Question_Sets[[#This Row],[Config Use Row]]),"")</f>
        <v>"supportingDocuments":["supportingDocumentsHeading","photoIdApplicant1","photoIdApplicant2","photoIdApplicant3","photoIdApplicant4","photoIdApplicant5","purchaseContractAttachment","financeApprovalLetterAttachment","additionalSourceOfFundsAttachment","saleContractAttachment","additionalSupportingDocuments","comments"],</v>
      </c>
      <c r="BV7" s="25" t="str">
        <f ca="1">IF(ISNUMBER(Table_Question_Sets[[#This Row],[Config Use Row]]),INDEX(Table_Question_Sets[Calculation Rollup],Table_Question_Sets[[#This Row],[Config Use Row]]),"")</f>
        <v>"supportingDocuments":{},</v>
      </c>
    </row>
    <row r="8" spans="2:74" s="21" customFormat="1" ht="21" customHeight="1">
      <c r="B8" s="26" t="s">
        <v>1079</v>
      </c>
      <c r="C8" s="162"/>
      <c r="D8" s="25" t="str">
        <f ca="1">IF(Table_Question_Sets[[#This Row],[Header]]="Yes","",
IF(INDIRECT(SUBSTITUTE(ADDRESS(1,COLUMN(),4),"1","")&amp;ROW()-1)="",
INDIRECT(SUBSTITUTE(ADDRESS(1,COLUMN(Table_Question_Sets[[#This Row],[Property]]),4),"1","")&amp;ROW()-1),
INDIRECT(SUBSTITUTE(ADDRESS(1,COLUMN(),4),"1","")&amp;ROW()-1)))</f>
        <v>Applicant Details</v>
      </c>
      <c r="E8"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applicants</v>
      </c>
      <c r="F8" s="25" t="str">
        <f>IF(Table_Question_Sets[[#This Row],[Header]]="Yes","",IF(Table_Question_Sets[[#This Row],[Property]]&lt;&gt;"",SUBSTITUTE(Table_Question_Sets[[#This Row],[Property]]," ",""),""))</f>
        <v>Applicants</v>
      </c>
      <c r="G8" s="92"/>
      <c r="H8" s="26" t="s">
        <v>80</v>
      </c>
      <c r="I8" s="26" t="s">
        <v>81</v>
      </c>
      <c r="J8" s="11"/>
      <c r="K8" s="57"/>
      <c r="L8" s="75" t="s">
        <v>1062</v>
      </c>
      <c r="M8" s="75" t="s">
        <v>987</v>
      </c>
      <c r="N8" s="58"/>
      <c r="O8" s="204"/>
      <c r="P8" s="204"/>
      <c r="Q8" s="173"/>
      <c r="R8" s="173"/>
      <c r="S8" s="173"/>
      <c r="T8" s="26"/>
      <c r="U8" s="27"/>
      <c r="V8" s="26"/>
      <c r="W8" s="26"/>
      <c r="X8" s="10"/>
      <c r="Y8" s="27"/>
      <c r="Z8" s="27"/>
      <c r="AA8" s="10"/>
      <c r="AB8" s="11"/>
      <c r="AC8" s="10"/>
      <c r="AD8" s="26"/>
      <c r="AE8" s="26"/>
      <c r="AF8" s="162"/>
      <c r="AG8" s="162"/>
      <c r="AH8" s="80"/>
      <c r="AI8" s="80"/>
      <c r="AJ8" s="80"/>
      <c r="AK8" s="80"/>
      <c r="AL8" s="135"/>
      <c r="AM8"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8" s="163"/>
      <c r="AO8"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8"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8" s="26"/>
      <c r="AR8" s="209"/>
      <c r="AS8" s="26"/>
      <c r="AT8" s="26"/>
      <c r="AU8" s="26"/>
      <c r="AV8" s="26"/>
      <c r="AW8" s="26"/>
      <c r="AX8" s="26"/>
      <c r="AY8"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8" s="48" t="str">
        <f>IF(OR(Table_Question_Sets[[#This Row],[Header]]="Yes",Table_Question_Sets[[#This Row],[Text]]=""),"",IF(OR(Table_Question_Sets[[#This Row],[Text]]="true",Table_Question_Sets[[#This Row],[Text]]="false",ISNUMBER(Table_Question_Sets[[#This Row],[Text]])),Table_Question_Sets[[#This Row],[Text]],""""&amp;Table_Question_Sets[[#This Row],[Text]]&amp;""""))</f>
        <v/>
      </c>
      <c r="BA8" s="28" t="str">
        <f>IF(AND(Table_Question_Sets[[#This Row],[Header]]&lt;&gt;"Yes",Table_Question_Sets[[#This Row],[Property]]&lt;&gt;"",Table_Question_Sets[[#This Row],[Summary Label]]&lt;&gt;""),""""&amp;Table_Question_Sets[[#This Row],[Key]]&amp;""": """&amp;Table_Question_Sets[[#This Row],[Summary Label]]&amp;"""","")</f>
        <v/>
      </c>
      <c r="BB8" s="28">
        <f ca="1">IF(Table_Question_Sets[[#This Row],[Header]]="Yes","",_xlfn.NUMBERVALUE(INDIRECT(SUBSTITUTE(ADDRESS(1,COLUMN(),4),"1","")&amp;ROW()-1))+IF(Table_Question_Sets[[#This Row],[Property]]&lt;&gt;"",1,0))</f>
        <v>2</v>
      </c>
      <c r="BC8" s="28">
        <f ca="1">IF(Table_Question_Sets[[#This Row],[Header]]="Yes","",_xlfn.NUMBERVALUE(INDIRECT(SUBSTITUTE(ADDRESS(1,COLUMN(),4),"1","")&amp;ROW()+1))+IF(Table_Question_Sets[[#This Row],[Property]]&lt;&gt;"",1,0))</f>
        <v>4</v>
      </c>
      <c r="BD8" s="28" t="str">
        <f t="array" aca="1" ref="BD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8"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8" s="28" t="str">
        <f ca="1"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"templateOptions":{"minQuantity":"1","maxQuantity":"5","questionSet":"applicantDetails","repeatingFieldSetName":"Applicant","repeatingFieldSetHeadingType":"h3","content":{},}</v>
      </c>
      <c r="BG8" s="2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8"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"applicants","type": "repeating-field","className":"col-xs-12","templateOptions":{"minQuantity":"1","maxQuantity":"5","questionSet":"applicantDetails","repeatingFieldSetName":"Applicant","repeatingFieldSetHeadingType":"h3","content":{},},"validators": {"validation": Validators.compose([])}}</v>
      </c>
      <c r="BI8" s="25" t="str">
        <f ca="1" xml:space="preserve">
IF(Table_Question_Sets[[#This Row],[Row]]="Yes","]},{""className"": ""row"",""fieldGroup"": [","")&amp;
Table_Question_Sets[[#This Row],[Config Field]]</f>
        <v>{"key": "applicants","type": "repeating-field","className":"col-xs-12","templateOptions":{"minQuantity":"1","maxQuantity":"5","questionSet":"applicantDetails","repeatingFieldSetName":"Applicant","repeatingFieldSetHeadingType":"h3","content":{},},"validators": {"validation": Validators.compose([])}}</v>
      </c>
      <c r="BJ8" s="2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"applicants","type": "repeating-field","className":"col-xs-12","templateOptions":{"minQuantity":"1","maxQuantity":"5","questionSet":"applicantDetails","repeatingFieldSetName":"Applicant","repeatingFieldSetHeadingType":"h3","content":{},},"validators": {"validation": Validators.compose([])}},{"key": "partnerId","type": "hidden-field","className":"col-xs-6","templateOptions":{"calculatedValue":"stringContains(referrerUrl(),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'void'"},"validators": {"validation": Validators.compose([])},"expressionProperties": { "templateOptions.disabled": "true"}},{"key": "externalCustomStyles","type": "content-field","className":"col-xs-6","templateOptions":{"content":{"customHTML":"&lt;link rel='stylesheet' href='https://depositassure.ubind.com.au/partners/%{ partnerId }%/%{ partnerId }%.css'&gt;"}},"validators": {"validation": Validators.compose([])}},{"key": "textEntry","type": "input-field","className":"col-xs-12","templateOptions":{"calculatedValue":"hostName(referrerUrl())","label":"hostname"},"validators": {"validation": Validators.compose([])},"expressionProperties": { "templateOptions.disabled": "true"}}</v>
      </c>
      <c r="BK8" s="25">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34</v>
      </c>
      <c r="BL8" s="135" t="str">
        <f>IF(AND(Table_Question_Sets[[#This Row],[Header]]="",Table_Question_Sets[[#This Row],[Property]]&lt;&gt;"",Table_Question_Sets[[#This Row],[Field Type]]&lt;&gt;""),
""""&amp;Table_Question_Sets[[#This Row],[Key]]&amp;"""","")</f>
        <v>"applicants"</v>
      </c>
      <c r="BM8"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"applicants","partnerId","externalCustomStyles","textEntry"</v>
      </c>
      <c r="BN8" s="135" t="str">
        <f>IF(AND(Table_Question_Sets[[#This Row],[Header]]&lt;&gt;"Yes",Table_Question_Sets[[#This Row],[Property]]&lt;&gt;"",Table_Question_Sets[[#This Row],[Workflow Role]]&lt;&gt;""),
""""&amp;Table_Question_Sets[[#This Row],[Workflow Role]]&amp;""":"""&amp;Table_Question_Sets[[#This Row],[Key]]&amp;"""","")</f>
        <v/>
      </c>
      <c r="BO8" s="135" t="str">
        <f>IF(AND(Table_Question_Sets[[#This Row],[Header]]&lt;&gt;"Yes",Table_Question_Sets[[#This Row],[Property]]&lt;&gt;"",Table_Question_Sets[[#This Row],[Private]]="Yes"),
""""&amp;Table_Question_Sets[[#This Row],[Key]]&amp;"""","")</f>
        <v/>
      </c>
      <c r="BP8" s="135">
        <f ca="1">IF(Table_Question_Sets[[#This Row],[Header]]="Yes","",_xlfn.NUMBERVALUE(INDIRECT(SUBSTITUTE(ADDRESS(1,COLUMN(),4),"1","")&amp;ROW()+1))+IF(OR(Table_Question_Sets[[#This Row],[Value]]&lt;&gt;"",AND(Table_Question_Sets[[#This Row],[Data Type]]="Repeating",Table_Question_Sets[[#This Row],[Calculation Repeating]]&lt;&gt;"")),1,0))</f>
        <v>0</v>
      </c>
      <c r="BQ8" s="135" t="str">
        <f ca="1" xml:space="preserve">
IF(Table_Question_Sets[[#This Row],[Data Type]]="Repeating",
OFFSET(Table_Repeating_Question_Sets[[#Headers],[Property]],MATCH(Table_Question_Sets[[#This Row],[Property]],Table_Repeating_Question_Sets[Property],0),MATCH("Calculation",Table_Repeating_Question_Sets[#Headers],0)-1,1,1),
"")</f>
        <v/>
      </c>
      <c r="BR8" s="135"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8"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8" s="135" t="str">
        <f ca="1">IF(ISNUMBER(Table_Question_Sets[[#This Row],[Config Use Row]]),INDEX(Table_Question_Sets[Config Rollup],Table_Question_Sets[[#This Row],[Config Use Row]]),"")</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Validators.compose([ValidationService.isEmail()])}},{"key": "contactMobile","type": "input-field","className":"col-xs-12 col-md-6","templateOptions":{"label":"Mobile","formatTextInput":"phoneNumber","addonLeft":{"class":"fa fa-phone"}},"validators": {"validation": Validators.compose([ValidationService.required('true', ''), ValidationService.isPhoneNumber()])}}]}],</v>
      </c>
      <c r="BU8" s="135" t="str">
        <f ca="1">IF(ISNUMBER(Table_Question_Sets[[#This Row],[Config Use Row]]),INDEX(Table_Question_Sets[Config Keys Nested Rollup],Table_Question_Sets[[#This Row],[Config Use Row]]),"")</f>
        <v>"contact":["contactName","contactEmail","contactMobile"],</v>
      </c>
      <c r="BV8" s="135" t="str">
        <f ca="1">IF(ISNUMBER(Table_Question_Sets[[#This Row],[Config Use Row]]),INDEX(Table_Question_Sets[Calculation Rollup],Table_Question_Sets[[#This Row],[Config Use Row]]),"")</f>
        <v>"contact":{},</v>
      </c>
    </row>
    <row r="9" spans="2:74" s="21" customFormat="1" ht="16.5" customHeight="1">
      <c r="B9" s="26" t="s">
        <v>1012</v>
      </c>
      <c r="C9" s="162"/>
      <c r="D9" s="25" t="str">
        <f ca="1">IF(Table_Question_Sets[[#This Row],[Header]]="Yes","",
IF(INDIRECT(SUBSTITUTE(ADDRESS(1,COLUMN(),4),"1","")&amp;ROW()-1)="",
INDIRECT(SUBSTITUTE(ADDRESS(1,COLUMN(Table_Question_Sets[[#This Row],[Property]]),4),"1","")&amp;ROW()-1),
INDIRECT(SUBSTITUTE(ADDRESS(1,COLUMN(),4),"1","")&amp;ROW()-1)))</f>
        <v>Applicant Details</v>
      </c>
      <c r="E9"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partnerId</v>
      </c>
      <c r="F9" s="25" t="str">
        <f>IF(Table_Question_Sets[[#This Row],[Header]]="Yes","",IF(Table_Question_Sets[[#This Row],[Property]]&lt;&gt;"",SUBSTITUTE(Table_Question_Sets[[#This Row],[Property]]," ",""),""))</f>
        <v>PartnerId</v>
      </c>
      <c r="G9" s="92"/>
      <c r="H9" s="26" t="s">
        <v>37</v>
      </c>
      <c r="I9" s="26" t="s">
        <v>886</v>
      </c>
      <c r="J9" s="26"/>
      <c r="K9" s="57"/>
      <c r="L9" s="80"/>
      <c r="M9" s="80"/>
      <c r="N9" s="57"/>
      <c r="O9" s="57" t="s">
        <v>835</v>
      </c>
      <c r="P9" s="57"/>
      <c r="Q9" s="57"/>
      <c r="R9" s="57"/>
      <c r="S9" s="50"/>
      <c r="T9" s="26"/>
      <c r="U9" s="26"/>
      <c r="V9" s="26"/>
      <c r="W9" s="26"/>
      <c r="X9" s="26"/>
      <c r="Y9" s="26"/>
      <c r="Z9" s="26"/>
      <c r="AA9" s="26"/>
      <c r="AB9" s="27"/>
      <c r="AC9" s="26"/>
      <c r="AD9" s="26"/>
      <c r="AE9" s="26"/>
      <c r="AF9" s="26"/>
      <c r="AG9" s="26"/>
      <c r="AH9" s="80"/>
      <c r="AI9" s="80" t="s">
        <v>1057</v>
      </c>
      <c r="AJ9" s="80"/>
      <c r="AK9" s="80"/>
      <c r="AL9" s="25"/>
      <c r="AM9"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9" s="163"/>
      <c r="AO9"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9"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9" s="26"/>
      <c r="AR9" s="50"/>
      <c r="AS9" s="26"/>
      <c r="AT9" s="26"/>
      <c r="AU9" s="26"/>
      <c r="AV9" s="26"/>
      <c r="AW9" s="26"/>
      <c r="AX9" s="26"/>
      <c r="AY9"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9" s="48" t="str">
        <f>IF(OR(Table_Question_Sets[[#This Row],[Header]]="Yes",Table_Question_Sets[[#This Row],[Text]]=""),"",IF(OR(Table_Question_Sets[[#This Row],[Text]]="true",Table_Question_Sets[[#This Row],[Text]]="false",ISNUMBER(Table_Question_Sets[[#This Row],[Text]])),Table_Question_Sets[[#This Row],[Text]],""""&amp;Table_Question_Sets[[#This Row],[Text]]&amp;""""))</f>
        <v/>
      </c>
      <c r="BA9" s="48" t="str">
        <f>IF(AND(Table_Question_Sets[[#This Row],[Header]]&lt;&gt;"Yes",Table_Question_Sets[[#This Row],[Property]]&lt;&gt;"",Table_Question_Sets[[#This Row],[Summary Label]]&lt;&gt;""),""""&amp;Table_Question_Sets[[#This Row],[Key]]&amp;""": """&amp;Table_Question_Sets[[#This Row],[Summary Label]]&amp;"""","")</f>
        <v/>
      </c>
      <c r="BB9" s="48">
        <f ca="1">IF(Table_Question_Sets[[#This Row],[Header]]="Yes","",_xlfn.NUMBERVALUE(INDIRECT(SUBSTITUTE(ADDRESS(1,COLUMN(),4),"1","")&amp;ROW()-1))+IF(Table_Question_Sets[[#This Row],[Property]]&lt;&gt;"",1,0))</f>
        <v>3</v>
      </c>
      <c r="BC9" s="48">
        <f ca="1">IF(Table_Question_Sets[[#This Row],[Header]]="Yes","",_xlfn.NUMBERVALUE(INDIRECT(SUBSTITUTE(ADDRESS(1,COLUMN(),4),"1","")&amp;ROW()+1))+IF(Table_Question_Sets[[#This Row],[Property]]&lt;&gt;"",1,0))</f>
        <v>3</v>
      </c>
      <c r="BD9" s="28" t="str">
        <f t="array" aca="1" ref="BD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9"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9"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9" s="4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'void'"}</v>
      </c>
      <c r="BH9" s="4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"partnerId","type": "hidden-field","className":"col-xs-6","templateOptions":{"calculatedValue":"stringContains(referrerUrl(),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'void'"},"validators": {"validation": Validators.compose([])},"expressionProperties": { "templateOptions.disabled": "true"}}</v>
      </c>
      <c r="BI9" s="25" t="str">
        <f ca="1" xml:space="preserve">
IF(Table_Question_Sets[[#This Row],[Row]]="Yes","]},{""className"": ""row"",""fieldGroup"": [","")&amp;
Table_Question_Sets[[#This Row],[Config Field]]</f>
        <v>{"key": "partnerId","type": "hidden-field","className":"col-xs-6","templateOptions":{"calculatedValue":"stringContains(referrerUrl(),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'void'"},"validators": {"validation": Validators.compose([])},"expressionProperties": { "templateOptions.disabled": "true"}}</v>
      </c>
      <c r="BJ9"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"partnerId","type": "hidden-field","className":"col-xs-6","templateOptions":{"calculatedValue":"stringContains(referrerUrl(),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'void'"},"validators": {"validation": Validators.compose([])},"expressionProperties": { "templateOptions.disabled": "true"}},{"key": "externalCustomStyles","type": "content-field","className":"col-xs-6","templateOptions":{"content":{"customHTML":"&lt;link rel='stylesheet' href='https://depositassure.ubind.com.au/partners/%{ partnerId }%/%{ partnerId }%.css'&gt;"}},"validators": {"validation": Validators.compose([])}},{"key": "textEntry","type": "input-field","className":"col-xs-12","templateOptions":{"calculatedValue":"hostName(referrerUrl())","label":"hostname"},"validators": {"validation": Validators.compose([])},"expressionProperties": { "templateOptions.disabled": "true"}}</v>
      </c>
      <c r="BK9" s="135">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39</v>
      </c>
      <c r="BL9" s="135" t="str">
        <f>IF(AND(Table_Question_Sets[[#This Row],[Header]]="",Table_Question_Sets[[#This Row],[Property]]&lt;&gt;"",Table_Question_Sets[[#This Row],[Field Type]]&lt;&gt;""),
""""&amp;Table_Question_Sets[[#This Row],[Key]]&amp;"""","")</f>
        <v>"partnerId"</v>
      </c>
      <c r="BM9"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"partnerId","externalCustomStyles","textEntry"</v>
      </c>
      <c r="BN9" s="135" t="str">
        <f>IF(AND(Table_Question_Sets[[#This Row],[Header]]&lt;&gt;"Yes",Table_Question_Sets[[#This Row],[Property]]&lt;&gt;"",Table_Question_Sets[[#This Row],[Workflow Role]]&lt;&gt;""),
""""&amp;Table_Question_Sets[[#This Row],[Workflow Role]]&amp;""":"""&amp;Table_Question_Sets[[#This Row],[Key]]&amp;"""","")</f>
        <v/>
      </c>
      <c r="BO9" s="135" t="str">
        <f>IF(AND(Table_Question_Sets[[#This Row],[Header]]&lt;&gt;"Yes",Table_Question_Sets[[#This Row],[Property]]&lt;&gt;"",Table_Question_Sets[[#This Row],[Private]]="Yes"),
""""&amp;Table_Question_Sets[[#This Row],[Key]]&amp;"""","")</f>
        <v/>
      </c>
      <c r="BP9" s="135">
        <f ca="1">IF(Table_Question_Sets[[#This Row],[Header]]="Yes","",_xlfn.NUMBERVALUE(INDIRECT(SUBSTITUTE(ADDRESS(1,COLUMN(),4),"1","")&amp;ROW()+1))+IF(OR(Table_Question_Sets[[#This Row],[Value]]&lt;&gt;"",AND(Table_Question_Sets[[#This Row],[Data Type]]="Repeating",Table_Question_Sets[[#This Row],[Calculation Repeating]]&lt;&gt;"")),1,0))</f>
        <v>0</v>
      </c>
      <c r="BQ9" s="135" t="str">
        <f ca="1" xml:space="preserve">
IF(Table_Question_Sets[[#This Row],[Data Type]]="Repeating",
OFFSET(Table_Repeating_Question_Sets[[#Headers],[Property]],MATCH(Table_Question_Sets[[#This Row],[Property]],Table_Repeating_Question_Sets[Property],0),MATCH("Calculation",Table_Repeating_Question_Sets[#Headers],0)-1,1,1),
"")</f>
        <v/>
      </c>
      <c r="BR9"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9"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9" s="135" t="str">
        <f ca="1">IF(ISNUMBER(Table_Question_Sets[[#This Row],[Config Use Row]]),INDEX(Table_Question_Sets[Config Rollup],Table_Question_Sets[[#This Row],[Config Use Row]]),"")</f>
        <v>"personal":[{"className": "row","fieldGroup":[{"key":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U9" s="135" t="str">
        <f ca="1">IF(ISNUMBER(Table_Question_Sets[[#This Row],[Config Use Row]]),INDEX(Table_Question_Sets[Config Keys Nested Rollup],Table_Question_Sets[[#This Row],[Config Use Row]]),"")</f>
        <v>"personal":["insuredFullName","residentialHeading","residentialAddress","residentialTown","residentialState","residentialPostcode","postalHeading","postalAddress","postalTown","postalState","postalPostcode"],</v>
      </c>
      <c r="BV9" s="25" t="str">
        <f ca="1">IF(ISNUMBER(Table_Question_Sets[[#This Row],[Config Use Row]]),INDEX(Table_Question_Sets[Calculation Rollup],Table_Question_Sets[[#This Row],[Config Use Row]]),"")</f>
        <v>"personal":{},</v>
      </c>
    </row>
    <row r="10" spans="2:74" s="21" customFormat="1" ht="16.5" customHeight="1">
      <c r="B10" s="26" t="s">
        <v>1011</v>
      </c>
      <c r="C10" s="162"/>
      <c r="D10" s="25" t="str">
        <f ca="1">IF(Table_Question_Sets[[#This Row],[Header]]="Yes","",
IF(INDIRECT(SUBSTITUTE(ADDRESS(1,COLUMN(),4),"1","")&amp;ROW()-1)="",
INDIRECT(SUBSTITUTE(ADDRESS(1,COLUMN(Table_Question_Sets[[#This Row],[Property]]),4),"1","")&amp;ROW()-1),
INDIRECT(SUBSTITUTE(ADDRESS(1,COLUMN(),4),"1","")&amp;ROW()-1)))</f>
        <v>Applicant Details</v>
      </c>
      <c r="E10"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externalCustomStyles</v>
      </c>
      <c r="F10" s="25" t="str">
        <f>IF(Table_Question_Sets[[#This Row],[Header]]="Yes","",IF(Table_Question_Sets[[#This Row],[Property]]&lt;&gt;"",SUBSTITUTE(Table_Question_Sets[[#This Row],[Property]]," ",""),""))</f>
        <v>ExternalCustomStyles</v>
      </c>
      <c r="G10" s="92"/>
      <c r="H10" s="26" t="s">
        <v>715</v>
      </c>
      <c r="I10" s="26" t="s">
        <v>715</v>
      </c>
      <c r="J10" s="26"/>
      <c r="K10" s="57"/>
      <c r="L10" s="80"/>
      <c r="M10" s="80"/>
      <c r="N10" s="57"/>
      <c r="O10" s="57" t="s">
        <v>835</v>
      </c>
      <c r="P10" s="57"/>
      <c r="Q10" s="57"/>
      <c r="R10" s="57"/>
      <c r="S10" s="50"/>
      <c r="T10" s="26"/>
      <c r="U10" s="26"/>
      <c r="V10" s="26"/>
      <c r="W10" s="26"/>
      <c r="X10" s="26"/>
      <c r="Y10" s="26"/>
      <c r="Z10" s="26"/>
      <c r="AA10" s="26"/>
      <c r="AB10" s="27" t="s">
        <v>1047</v>
      </c>
      <c r="AC10" s="26"/>
      <c r="AD10" s="26"/>
      <c r="AE10" s="26"/>
      <c r="AF10" s="26"/>
      <c r="AG10" s="26"/>
      <c r="AH10" s="80"/>
      <c r="AI10" s="80"/>
      <c r="AJ10" s="80"/>
      <c r="AK10" s="80"/>
      <c r="AL10" s="25"/>
      <c r="AM10"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0" s="163"/>
      <c r="AO10"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0"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0" s="26"/>
      <c r="AR10" s="50"/>
      <c r="AS10" s="26"/>
      <c r="AT10" s="26"/>
      <c r="AU10" s="26"/>
      <c r="AV10" s="26"/>
      <c r="AW10" s="26"/>
      <c r="AX10" s="26"/>
      <c r="AY10"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0" s="48" t="str">
        <f>IF(OR(Table_Question_Sets[[#This Row],[Header]]="Yes",Table_Question_Sets[[#This Row],[Text]]=""),"",IF(OR(Table_Question_Sets[[#This Row],[Text]]="true",Table_Question_Sets[[#This Row],[Text]]="false",ISNUMBER(Table_Question_Sets[[#This Row],[Text]])),Table_Question_Sets[[#This Row],[Text]],""""&amp;Table_Question_Sets[[#This Row],[Text]]&amp;""""))</f>
        <v/>
      </c>
      <c r="BA10" s="48" t="str">
        <f>IF(AND(Table_Question_Sets[[#This Row],[Header]]&lt;&gt;"Yes",Table_Question_Sets[[#This Row],[Property]]&lt;&gt;"",Table_Question_Sets[[#This Row],[Summary Label]]&lt;&gt;""),""""&amp;Table_Question_Sets[[#This Row],[Key]]&amp;""": """&amp;Table_Question_Sets[[#This Row],[Summary Label]]&amp;"""","")</f>
        <v/>
      </c>
      <c r="BB10" s="48">
        <f ca="1">IF(Table_Question_Sets[[#This Row],[Header]]="Yes","",_xlfn.NUMBERVALUE(INDIRECT(SUBSTITUTE(ADDRESS(1,COLUMN(),4),"1","")&amp;ROW()-1))+IF(Table_Question_Sets[[#This Row],[Property]]&lt;&gt;"",1,0))</f>
        <v>4</v>
      </c>
      <c r="BC10" s="48">
        <f ca="1">IF(Table_Question_Sets[[#This Row],[Header]]="Yes","",_xlfn.NUMBERVALUE(INDIRECT(SUBSTITUTE(ADDRESS(1,COLUMN(),4),"1","")&amp;ROW()+1))+IF(Table_Question_Sets[[#This Row],[Property]]&lt;&gt;"",1,0))</f>
        <v>2</v>
      </c>
      <c r="BD10" s="28" t="str">
        <f t="array" aca="1" ref="BD1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0"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10"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0" s="4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"templateOptions":{"content":{"customHTML":"&lt;link rel='stylesheet' href='https://depositassure.ubind.com.au/partners/%{ partnerId }%/%{ partnerId }%.css'&gt;"}}</v>
      </c>
      <c r="BH10" s="4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"externalCustomStyles","type": "content-field","className":"col-xs-6","templateOptions":{"content":{"customHTML":"&lt;link rel='stylesheet' href='https://depositassure.ubind.com.au/partners/%{ partnerId }%/%{ partnerId }%.css'&gt;"}},"validators": {"validation": Validators.compose([])}}</v>
      </c>
      <c r="BI10" s="25" t="str">
        <f ca="1" xml:space="preserve">
IF(Table_Question_Sets[[#This Row],[Row]]="Yes","]},{""className"": ""row"",""fieldGroup"": [","")&amp;
Table_Question_Sets[[#This Row],[Config Field]]</f>
        <v>{"key": "externalCustomStyles","type": "content-field","className":"col-xs-6","templateOptions":{"content":{"customHTML":"&lt;link rel='stylesheet' href='https://depositassure.ubind.com.au/partners/%{ partnerId }%/%{ partnerId }%.css'&gt;"}},"validators": {"validation": Validators.compose([])}}</v>
      </c>
      <c r="BJ10"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"externalCustomStyles","type": "content-field","className":"col-xs-6","templateOptions":{"content":{"customHTML":"&lt;link rel='stylesheet' href='https://depositassure.ubind.com.au/partners/%{ partnerId }%/%{ partnerId }%.css'&gt;"}},"validators": {"validation": Validators.compose([])}},{"key": "textEntry","type": "input-field","className":"col-xs-12","templateOptions":{"calculatedValue":"hostName(referrerUrl())","label":"hostname"},"validators": {"validation": Validators.compose([])},"expressionProperties": { "templateOptions.disabled": "true"}}</v>
      </c>
      <c r="BK10" s="135">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52</v>
      </c>
      <c r="BL10" s="135" t="str">
        <f>IF(AND(Table_Question_Sets[[#This Row],[Header]]="",Table_Question_Sets[[#This Row],[Property]]&lt;&gt;"",Table_Question_Sets[[#This Row],[Field Type]]&lt;&gt;""),
""""&amp;Table_Question_Sets[[#This Row],[Key]]&amp;"""","")</f>
        <v>"externalCustomStyles"</v>
      </c>
      <c r="BM10"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"externalCustomStyles","textEntry"</v>
      </c>
      <c r="BN10" s="135" t="str">
        <f>IF(AND(Table_Question_Sets[[#This Row],[Header]]&lt;&gt;"Yes",Table_Question_Sets[[#This Row],[Property]]&lt;&gt;"",Table_Question_Sets[[#This Row],[Workflow Role]]&lt;&gt;""),
""""&amp;Table_Question_Sets[[#This Row],[Workflow Role]]&amp;""":"""&amp;Table_Question_Sets[[#This Row],[Key]]&amp;"""","")</f>
        <v/>
      </c>
      <c r="BO10" s="135" t="str">
        <f>IF(AND(Table_Question_Sets[[#This Row],[Header]]&lt;&gt;"Yes",Table_Question_Sets[[#This Row],[Property]]&lt;&gt;"",Table_Question_Sets[[#This Row],[Private]]="Yes"),
""""&amp;Table_Question_Sets[[#This Row],[Key]]&amp;"""","")</f>
        <v/>
      </c>
      <c r="BP10" s="135">
        <f ca="1">IF(Table_Question_Sets[[#This Row],[Header]]="Yes","",_xlfn.NUMBERVALUE(INDIRECT(SUBSTITUTE(ADDRESS(1,COLUMN(),4),"1","")&amp;ROW()+1))+IF(OR(Table_Question_Sets[[#This Row],[Value]]&lt;&gt;"",AND(Table_Question_Sets[[#This Row],[Data Type]]="Repeating",Table_Question_Sets[[#This Row],[Calculation Repeating]]&lt;&gt;"")),1,0))</f>
        <v>0</v>
      </c>
      <c r="BQ10" s="135" t="str">
        <f ca="1" xml:space="preserve">
IF(Table_Question_Sets[[#This Row],[Data Type]]="Repeating",
OFFSET(Table_Repeating_Question_Sets[[#Headers],[Property]],MATCH(Table_Question_Sets[[#This Row],[Property]],Table_Repeating_Question_Sets[Property],0),MATCH("Calculation",Table_Repeating_Question_Sets[#Headers],0)-1,1,1),
"")</f>
        <v/>
      </c>
      <c r="BR10"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0"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0" s="135" t="str">
        <f ca="1">IF(ISNUMBER(Table_Question_Sets[[#This Row],[Config Use Row]]),INDEX(Table_Question_Sets[Config Rollup],Table_Question_Sets[[#This Row],[Config Use Row]]),"")</f>
        <v>"disclosure":[{"className": "row","fieldGroup":[{"key":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U10" s="135" t="str">
        <f ca="1">IF(ISNUMBER(Table_Question_Sets[[#This Row],[Config Use Row]]),INDEX(Table_Question_Sets[Config Keys Nested Rollup],Table_Question_Sets[[#This Row],[Config Use Row]]),"")</f>
        <v>"disclosure":["disclosureHeading","history","historyDetails","insolvency","insolvencyDetails","declaration"],</v>
      </c>
      <c r="BV10" s="25" t="str">
        <f ca="1">IF(ISNUMBER(Table_Question_Sets[[#This Row],[Config Use Row]]),INDEX(Table_Question_Sets[Calculation Rollup],Table_Question_Sets[[#This Row],[Config Use Row]]),"")</f>
        <v>"disclosure":{"history": "No","insolvency": "No","declaration": "Yes"},</v>
      </c>
    </row>
    <row r="11" spans="2:74" s="21" customFormat="1" ht="16.5" customHeight="1">
      <c r="B11" s="26" t="s">
        <v>1092</v>
      </c>
      <c r="C11" s="162"/>
      <c r="D11" s="25" t="str">
        <f ca="1">IF(Table_Question_Sets[[#This Row],[Header]]="Yes","",
IF(INDIRECT(SUBSTITUTE(ADDRESS(1,COLUMN(),4),"1","")&amp;ROW()-1)="",
INDIRECT(SUBSTITUTE(ADDRESS(1,COLUMN(Table_Question_Sets[[#This Row],[Property]]),4),"1","")&amp;ROW()-1),
INDIRECT(SUBSTITUTE(ADDRESS(1,COLUMN(),4),"1","")&amp;ROW()-1)))</f>
        <v>Applicant Details</v>
      </c>
      <c r="E11"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textEntry</v>
      </c>
      <c r="F11" s="25" t="str">
        <f>IF(Table_Question_Sets[[#This Row],[Header]]="Yes","",IF(Table_Question_Sets[[#This Row],[Property]]&lt;&gt;"",SUBSTITUTE(Table_Question_Sets[[#This Row],[Property]]," ",""),""))</f>
        <v>TextEntry</v>
      </c>
      <c r="G11" s="92"/>
      <c r="H11" s="26" t="s">
        <v>37</v>
      </c>
      <c r="I11" s="26" t="s">
        <v>37</v>
      </c>
      <c r="J11" s="26"/>
      <c r="K11" s="57"/>
      <c r="L11" s="80"/>
      <c r="M11" s="80"/>
      <c r="N11" s="57"/>
      <c r="O11" s="57" t="s">
        <v>822</v>
      </c>
      <c r="P11" s="57"/>
      <c r="Q11" s="57"/>
      <c r="R11" s="57"/>
      <c r="S11" s="50"/>
      <c r="T11" s="26" t="s">
        <v>1093</v>
      </c>
      <c r="U11" s="26"/>
      <c r="V11" s="26"/>
      <c r="W11" s="26"/>
      <c r="X11" s="26"/>
      <c r="Y11" s="26"/>
      <c r="Z11" s="26"/>
      <c r="AA11" s="26"/>
      <c r="AB11" s="27"/>
      <c r="AC11" s="26"/>
      <c r="AD11" s="26"/>
      <c r="AE11" s="26"/>
      <c r="AF11" s="26"/>
      <c r="AG11" s="26"/>
      <c r="AH11" s="80"/>
      <c r="AI11" s="80" t="s">
        <v>1094</v>
      </c>
      <c r="AJ11" s="80"/>
      <c r="AK11" s="80"/>
      <c r="AL11" s="25"/>
      <c r="AM11"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1" s="163"/>
      <c r="AO11"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1"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11" s="26"/>
      <c r="AR11" s="50"/>
      <c r="AS11" s="26"/>
      <c r="AT11" s="26"/>
      <c r="AU11" s="26"/>
      <c r="AV11" s="26"/>
      <c r="AW11" s="26"/>
      <c r="AX11" s="26"/>
      <c r="AY11"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1" s="48" t="str">
        <f>IF(OR(Table_Question_Sets[[#This Row],[Header]]="Yes",Table_Question_Sets[[#This Row],[Text]]=""),"",IF(OR(Table_Question_Sets[[#This Row],[Text]]="true",Table_Question_Sets[[#This Row],[Text]]="false",ISNUMBER(Table_Question_Sets[[#This Row],[Text]])),Table_Question_Sets[[#This Row],[Text]],""""&amp;Table_Question_Sets[[#This Row],[Text]]&amp;""""))</f>
        <v/>
      </c>
      <c r="BA11" s="48" t="str">
        <f>IF(AND(Table_Question_Sets[[#This Row],[Header]]&lt;&gt;"Yes",Table_Question_Sets[[#This Row],[Property]]&lt;&gt;"",Table_Question_Sets[[#This Row],[Summary Label]]&lt;&gt;""),""""&amp;Table_Question_Sets[[#This Row],[Key]]&amp;""": """&amp;Table_Question_Sets[[#This Row],[Summary Label]]&amp;"""","")</f>
        <v/>
      </c>
      <c r="BB11" s="48">
        <f ca="1">IF(Table_Question_Sets[[#This Row],[Header]]="Yes","",_xlfn.NUMBERVALUE(INDIRECT(SUBSTITUTE(ADDRESS(1,COLUMN(),4),"1","")&amp;ROW()-1))+IF(Table_Question_Sets[[#This Row],[Property]]&lt;&gt;"",1,0))</f>
        <v>5</v>
      </c>
      <c r="BC11" s="48">
        <f ca="1">IF(Table_Question_Sets[[#This Row],[Header]]="Yes","",_xlfn.NUMBERVALUE(INDIRECT(SUBSTITUTE(ADDRESS(1,COLUMN(),4),"1","")&amp;ROW()+1))+IF(Table_Question_Sets[[#This Row],[Property]]&lt;&gt;"",1,0))</f>
        <v>1</v>
      </c>
      <c r="BD11" s="28" t="str">
        <f t="array" aca="1" ref="BD1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1"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11"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1" s="4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"templateOptions":{"calculatedValue":"hostName(referrerUrl())","label":"hostname"}</v>
      </c>
      <c r="BH11" s="4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"textEntry","type": "input-field","className":"col-xs-12","templateOptions":{"calculatedValue":"hostName(referrerUrl())","label":"hostname"},"validators": {"validation": Validators.compose([])},"expressionProperties": { "templateOptions.disabled": "true"}}</v>
      </c>
      <c r="BI11" s="25" t="str">
        <f ca="1" xml:space="preserve">
IF(Table_Question_Sets[[#This Row],[Row]]="Yes","]},{""className"": ""row"",""fieldGroup"": [","")&amp;
Table_Question_Sets[[#This Row],[Config Field]]</f>
        <v>{"key": "textEntry","type": "input-field","className":"col-xs-12","templateOptions":{"calculatedValue":"hostName(referrerUrl())","label":"hostname"},"validators": {"validation": Validators.compose([])},"expressionProperties": { "templateOptions.disabled": "true"}}</v>
      </c>
      <c r="BJ11"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"textEntry","type": "input-field","className":"col-xs-12","templateOptions":{"calculatedValue":"hostName(referrerUrl())","label":"hostname"},"validators": {"validation": Validators.compose([])},"expressionProperties": { "templateOptions.disabled": "true"}}</v>
      </c>
      <c r="BK11" s="135">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60</v>
      </c>
      <c r="BL11" s="135" t="str">
        <f>IF(AND(Table_Question_Sets[[#This Row],[Header]]="",Table_Question_Sets[[#This Row],[Property]]&lt;&gt;"",Table_Question_Sets[[#This Row],[Field Type]]&lt;&gt;""),
""""&amp;Table_Question_Sets[[#This Row],[Key]]&amp;"""","")</f>
        <v>"textEntry"</v>
      </c>
      <c r="BM11"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"textEntry"</v>
      </c>
      <c r="BN11" s="135" t="str">
        <f>IF(AND(Table_Question_Sets[[#This Row],[Header]]&lt;&gt;"Yes",Table_Question_Sets[[#This Row],[Property]]&lt;&gt;"",Table_Question_Sets[[#This Row],[Workflow Role]]&lt;&gt;""),
""""&amp;Table_Question_Sets[[#This Row],[Workflow Role]]&amp;""":"""&amp;Table_Question_Sets[[#This Row],[Key]]&amp;"""","")</f>
        <v/>
      </c>
      <c r="BO11" s="135" t="str">
        <f>IF(AND(Table_Question_Sets[[#This Row],[Header]]&lt;&gt;"Yes",Table_Question_Sets[[#This Row],[Property]]&lt;&gt;"",Table_Question_Sets[[#This Row],[Private]]="Yes"),
""""&amp;Table_Question_Sets[[#This Row],[Key]]&amp;"""","")</f>
        <v/>
      </c>
      <c r="BP11" s="135">
        <f ca="1">IF(Table_Question_Sets[[#This Row],[Header]]="Yes","",_xlfn.NUMBERVALUE(INDIRECT(SUBSTITUTE(ADDRESS(1,COLUMN(),4),"1","")&amp;ROW()+1))+IF(OR(Table_Question_Sets[[#This Row],[Value]]&lt;&gt;"",AND(Table_Question_Sets[[#This Row],[Data Type]]="Repeating",Table_Question_Sets[[#This Row],[Calculation Repeating]]&lt;&gt;"")),1,0))</f>
        <v>0</v>
      </c>
      <c r="BQ11" s="135" t="str">
        <f ca="1" xml:space="preserve">
IF(Table_Question_Sets[[#This Row],[Data Type]]="Repeating",
OFFSET(Table_Repeating_Question_Sets[[#Headers],[Property]],MATCH(Table_Question_Sets[[#This Row],[Property]],Table_Repeating_Question_Sets[Property],0),MATCH("Calculation",Table_Repeating_Question_Sets[#Headers],0)-1,1,1),
"")</f>
        <v/>
      </c>
      <c r="BR11"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1"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1" s="135" t="str">
        <f ca="1">IF(ISNUMBER(Table_Question_Sets[[#This Row],[Config Use Row]]),INDEX(Table_Question_Sets[Config Rollup],Table_Question_Sets[[#This Row],[Config Use Row]]),"")</f>
        <v>"paymentOptions":[{"className": "row","fieldGroup":[{"key":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U11" s="135" t="str">
        <f ca="1">IF(ISNUMBER(Table_Question_Sets[[#This Row],[Config Use Row]]),INDEX(Table_Question_Sets[Config Keys Nested Rollup],Table_Question_Sets[[#This Row],[Config Use Row]]),"")</f>
        <v>"paymentOptions":["paymentOption"],</v>
      </c>
      <c r="BV11" s="25" t="str">
        <f ca="1">IF(ISNUMBER(Table_Question_Sets[[#This Row],[Config Use Row]]),INDEX(Table_Question_Sets[Calculation Rollup],Table_Question_Sets[[#This Row],[Config Use Row]]),"")</f>
        <v>"paymentOptions":{"paymentOption": "Monthly"},</v>
      </c>
    </row>
    <row r="12" spans="2:74" s="20" customFormat="1" ht="29.4" thickBot="1">
      <c r="B12" s="14" t="s">
        <v>989</v>
      </c>
      <c r="C12" s="14" t="s">
        <v>59</v>
      </c>
      <c r="D12" s="14" t="str">
        <f ca="1">IF(Table_Question_Sets[[#This Row],[Header]]="Yes","",
IF(INDIRECT(SUBSTITUTE(ADDRESS(1,COLUMN(),4),"1","")&amp;ROW()-1)="",
INDIRECT(SUBSTITUTE(ADDRESS(1,COLUMN(Table_Question_Sets[[#This Row],[Property]]),4),"1","")&amp;ROW()-1),
INDIRECT(SUBSTITUTE(ADDRESS(1,COLUMN(),4),"1","")&amp;ROW()-1)))</f>
        <v/>
      </c>
      <c r="E12" s="14"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purchaseDetails</v>
      </c>
      <c r="F12" s="14" t="str">
        <f>IF(Table_Question_Sets[[#This Row],[Header]]="Yes","",IF(Table_Question_Sets[[#This Row],[Property]]&lt;&gt;"",SUBSTITUTE(Table_Question_Sets[[#This Row],[Property]]," ",""),""))</f>
        <v/>
      </c>
      <c r="G12" s="56"/>
      <c r="H12" s="14"/>
      <c r="I12" s="14"/>
      <c r="J12" s="14"/>
      <c r="K12" s="56"/>
      <c r="L12" s="74"/>
      <c r="M12" s="74"/>
      <c r="N12" s="32"/>
      <c r="O12" s="32"/>
      <c r="P12" s="32"/>
      <c r="Q12" s="32"/>
      <c r="R12" s="32"/>
      <c r="S12" s="32"/>
      <c r="T12" s="14"/>
      <c r="U12" s="14"/>
      <c r="V12" s="14"/>
      <c r="W12" s="14"/>
      <c r="X12" s="14"/>
      <c r="Y12" s="14"/>
      <c r="Z12" s="14"/>
      <c r="AA12" s="14"/>
      <c r="AB12" s="14"/>
      <c r="AC12" s="14"/>
      <c r="AD12" s="14"/>
      <c r="AE12" s="14"/>
      <c r="AF12" s="14"/>
      <c r="AG12" s="14"/>
      <c r="AH12" s="74"/>
      <c r="AI12" s="74"/>
      <c r="AJ12" s="74"/>
      <c r="AK12" s="74"/>
      <c r="AL12" s="139"/>
      <c r="AM12" s="9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2" s="98"/>
      <c r="AO12" s="1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2" s="1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2" s="14"/>
      <c r="AR12" s="32"/>
      <c r="AS12" s="14"/>
      <c r="AT12" s="14"/>
      <c r="AU12" s="14"/>
      <c r="AV12" s="14"/>
      <c r="AW12" s="14"/>
      <c r="AX12" s="14"/>
      <c r="AY12" s="4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2" s="32" t="str">
        <f>IF(OR(Table_Question_Sets[[#This Row],[Header]]="Yes",Table_Question_Sets[[#This Row],[Text]]=""),"",IF(OR(Table_Question_Sets[[#This Row],[Text]]="true",Table_Question_Sets[[#This Row],[Text]]="false",ISNUMBER(Table_Question_Sets[[#This Row],[Text]])),Table_Question_Sets[[#This Row],[Text]],""""&amp;Table_Question_Sets[[#This Row],[Text]]&amp;""""))</f>
        <v/>
      </c>
      <c r="BA12" s="32" t="str">
        <f>IF(AND(Table_Question_Sets[[#This Row],[Header]]&lt;&gt;"Yes",Table_Question_Sets[[#This Row],[Property]]&lt;&gt;"",Table_Question_Sets[[#This Row],[Summary Label]]&lt;&gt;""),""""&amp;Table_Question_Sets[[#This Row],[Key]]&amp;""": """&amp;Table_Question_Sets[[#This Row],[Summary Label]]&amp;"""","")</f>
        <v/>
      </c>
      <c r="BB12" s="32" t="str">
        <f ca="1">IF(Table_Question_Sets[[#This Row],[Header]]="Yes","",_xlfn.NUMBERVALUE(INDIRECT(SUBSTITUTE(ADDRESS(1,COLUMN(),4),"1","")&amp;ROW()-1))+IF(Table_Question_Sets[[#This Row],[Property]]&lt;&gt;"",1,0))</f>
        <v/>
      </c>
      <c r="BC12" s="32" t="str">
        <f ca="1">IF(Table_Question_Sets[[#This Row],[Header]]="Yes","",_xlfn.NUMBERVALUE(INDIRECT(SUBSTITUTE(ADDRESS(1,COLUMN(),4),"1","")&amp;ROW()+1))+IF(Table_Question_Sets[[#This Row],[Property]]&lt;&gt;"",1,0))</f>
        <v/>
      </c>
      <c r="BD12" s="32" t="str">
        <f t="array" aca="1" ref="BD1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2" s="3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12" s="3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2" s="32"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12" s="32"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12" s="14" t="str">
        <f xml:space="preserve">
IF(Table_Question_Sets[[#This Row],[Row]]="Yes","]},{""className"": ""row"",""fieldGroup"": [","")&amp;
Table_Question_Sets[[#This Row],[Config Field]]</f>
        <v/>
      </c>
      <c r="BJ12" s="14"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"purchaseDetails":[{"className": "row","fieldGroup":[{"key": "purchaseDetailsHeading","type": "content-field","className":"col-xs-12","templateOptions":{"content":{"heading2":"Purchase Details "}},"validators": {"validation": Validators.compose([])}},{"key": "purchasePrice","type": "input-field","className":"col-xs-12 col-sm-6","templateOptions":{"label":"Purchase price","formatTextInput":"currency","addonLeft":{"class":"fa fa-usd"}},"validators": {"validation": Validators.compose([ValidationService.isCurrency(), ValidationService.maxDecimals(2)])}},{"key":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"brokerName","type": "input-field","className":"col-xs-12 col-sm-6","templateOptions":{"label":"Broker name"},"validators": {"validation": Validators.compose([])}},{"key": "brokerEmail","type": "input-field","className":"col-xs-12 col-sm-6","templateOptions":{"label":"Broker email"},"validators": {"validation": Validators.compose([ValidationService.required('true', ''), ValidationService.isEmail()])}}]}],</v>
      </c>
      <c r="BK12" s="14">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62</v>
      </c>
      <c r="BL12" s="14" t="str">
        <f>IF(AND(Table_Question_Sets[[#This Row],[Header]]="",Table_Question_Sets[[#This Row],[Property]]&lt;&gt;"",Table_Question_Sets[[#This Row],[Field Type]]&lt;&gt;""),
""""&amp;Table_Question_Sets[[#This Row],[Key]]&amp;"""","")</f>
        <v/>
      </c>
      <c r="BM12" s="14"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"purchaseDetails":["purchaseDetailsHeading","purchasePrice","depositBondAmount","financeApprovalAmount","additionalSourceOfFunds","additionalSourceOfFundsOther","salePrice","propertyMortgage","brokerName","brokerEmail"],</v>
      </c>
      <c r="BN12" s="14" t="str">
        <f>IF(AND(Table_Question_Sets[[#This Row],[Header]]&lt;&gt;"Yes",Table_Question_Sets[[#This Row],[Property]]&lt;&gt;"",Table_Question_Sets[[#This Row],[Workflow Role]]&lt;&gt;""),
""""&amp;Table_Question_Sets[[#This Row],[Workflow Role]]&amp;""":"""&amp;Table_Question_Sets[[#This Row],[Key]]&amp;"""","")</f>
        <v/>
      </c>
      <c r="BO12" s="14" t="str">
        <f>IF(AND(Table_Question_Sets[[#This Row],[Header]]&lt;&gt;"Yes",Table_Question_Sets[[#This Row],[Property]]&lt;&gt;"",Table_Question_Sets[[#This Row],[Private]]="Yes"),
""""&amp;Table_Question_Sets[[#This Row],[Key]]&amp;"""","")</f>
        <v/>
      </c>
      <c r="BP12" s="14" t="str">
        <f ca="1">IF(Table_Question_Sets[[#This Row],[Header]]="Yes","",_xlfn.NUMBERVALUE(INDIRECT(SUBSTITUTE(ADDRESS(1,COLUMN(),4),"1","")&amp;ROW()+1))+IF(OR(Table_Question_Sets[[#This Row],[Value]]&lt;&gt;"",AND(Table_Question_Sets[[#This Row],[Data Type]]="Repeating",Table_Question_Sets[[#This Row],[Calculation Repeating]]&lt;&gt;"")),1,0))</f>
        <v/>
      </c>
      <c r="BQ12" s="14" t="str">
        <f ca="1" xml:space="preserve">
IF(Table_Question_Sets[[#This Row],[Data Type]]="Repeating",
OFFSET(Table_Repeating_Question_Sets[[#Headers],[Property]],MATCH(Table_Question_Sets[[#This Row],[Property]],Table_Repeating_Question_Sets[Property],0),MATCH("Calculation",Table_Repeating_Question_Sets[#Headers],0)-1,1,1),
"")</f>
        <v/>
      </c>
      <c r="BR12" s="14"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2" s="14"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"purchaseDetails":{},</v>
      </c>
      <c r="BT12" s="14" t="str">
        <f ca="1">IF(ISNUMBER(Table_Question_Sets[[#This Row],[Config Use Row]]),INDEX(Table_Question_Sets[Config Rollup],Table_Question_Sets[[#This Row],[Config Use Row]]),"")</f>
        <v>"paymentMethods":[{"className": "row","fieldGroup":[{"key":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U12" s="14" t="str">
        <f ca="1">IF(ISNUMBER(Table_Question_Sets[[#This Row],[Config Use Row]]),INDEX(Table_Question_Sets[Config Keys Nested Rollup],Table_Question_Sets[[#This Row],[Config Use Row]]),"")</f>
        <v>"paymentMethods":["paymentMethodSelect","paymentMethod","creditCardHeading","creditCardNumber","creditCardName","creditCardExpiryDate","creditCardCCV"],</v>
      </c>
      <c r="BV12" s="14" t="str">
        <f ca="1">IF(ISNUMBER(Table_Question_Sets[[#This Row],[Config Use Row]]),INDEX(Table_Question_Sets[Calculation Rollup],Table_Question_Sets[[#This Row],[Config Use Row]]),"")</f>
        <v>"paymentMethods":{"paymentMethodSelect": "Pay now with credit card"},</v>
      </c>
    </row>
    <row r="13" spans="2:74" s="21" customFormat="1" ht="21" hidden="1" customHeight="1">
      <c r="B13" s="26"/>
      <c r="C13" s="162"/>
      <c r="D13" s="25" t="str">
        <f ca="1">IF(Table_Question_Sets[[#This Row],[Header]]="Yes","",
IF(INDIRECT(SUBSTITUTE(ADDRESS(1,COLUMN(),4),"1","")&amp;ROW()-1)="",
INDIRECT(SUBSTITUTE(ADDRESS(1,COLUMN(Table_Question_Sets[[#This Row],[Property]]),4),"1","")&amp;ROW()-1),
INDIRECT(SUBSTITUTE(ADDRESS(1,COLUMN(),4),"1","")&amp;ROW()-1)))</f>
        <v>Purchase Details</v>
      </c>
      <c r="E13"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13" s="25" t="str">
        <f>IF(Table_Question_Sets[[#This Row],[Header]]="Yes","",IF(Table_Question_Sets[[#This Row],[Property]]&lt;&gt;"",SUBSTITUTE(Table_Question_Sets[[#This Row],[Property]]," ",""),""))</f>
        <v/>
      </c>
      <c r="G13" s="92"/>
      <c r="H13" s="26"/>
      <c r="I13" s="26"/>
      <c r="J13" s="10"/>
      <c r="K13" s="57"/>
      <c r="L13" s="75"/>
      <c r="M13" s="75"/>
      <c r="N13" s="60"/>
      <c r="O13" s="60"/>
      <c r="P13" s="60"/>
      <c r="Q13" s="60"/>
      <c r="R13" s="60"/>
      <c r="S13" s="79"/>
      <c r="T13" s="26"/>
      <c r="U13" s="10"/>
      <c r="V13" s="26"/>
      <c r="W13" s="26"/>
      <c r="X13" s="11"/>
      <c r="Y13" s="10"/>
      <c r="Z13" s="10"/>
      <c r="AA13" s="11"/>
      <c r="AB13" s="11"/>
      <c r="AC13" s="11"/>
      <c r="AD13" s="26"/>
      <c r="AE13" s="26"/>
      <c r="AF13" s="10"/>
      <c r="AG13" s="10"/>
      <c r="AH13" s="80"/>
      <c r="AI13" s="76"/>
      <c r="AJ13" s="76"/>
      <c r="AK13" s="76"/>
      <c r="AL13" s="135"/>
      <c r="AM13"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3" s="201"/>
      <c r="AO13"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3"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3" s="26"/>
      <c r="AR13" s="79"/>
      <c r="AS13" s="11"/>
      <c r="AT13" s="26"/>
      <c r="AU13" s="11"/>
      <c r="AV13" s="11"/>
      <c r="AW13" s="11"/>
      <c r="AX13" s="11"/>
      <c r="AY13"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3" s="48" t="str">
        <f>IF(OR(Table_Question_Sets[[#This Row],[Header]]="Yes",Table_Question_Sets[[#This Row],[Text]]=""),"",IF(OR(Table_Question_Sets[[#This Row],[Text]]="true",Table_Question_Sets[[#This Row],[Text]]="false",ISNUMBER(Table_Question_Sets[[#This Row],[Text]])),Table_Question_Sets[[#This Row],[Text]],""""&amp;Table_Question_Sets[[#This Row],[Text]]&amp;""""))</f>
        <v/>
      </c>
      <c r="BA13" s="28" t="str">
        <f>IF(AND(Table_Question_Sets[[#This Row],[Header]]&lt;&gt;"Yes",Table_Question_Sets[[#This Row],[Property]]&lt;&gt;"",Table_Question_Sets[[#This Row],[Summary Label]]&lt;&gt;""),""""&amp;Table_Question_Sets[[#This Row],[Key]]&amp;""": """&amp;Table_Question_Sets[[#This Row],[Summary Label]]&amp;"""","")</f>
        <v/>
      </c>
      <c r="BB13" s="28">
        <f ca="1">IF(Table_Question_Sets[[#This Row],[Header]]="Yes","",_xlfn.NUMBERVALUE(INDIRECT(SUBSTITUTE(ADDRESS(1,COLUMN(),4),"1","")&amp;ROW()-1))+IF(Table_Question_Sets[[#This Row],[Property]]&lt;&gt;"",1,0))</f>
        <v>0</v>
      </c>
      <c r="BC13" s="28">
        <f ca="1">IF(Table_Question_Sets[[#This Row],[Header]]="Yes","",_xlfn.NUMBERVALUE(INDIRECT(SUBSTITUTE(ADDRESS(1,COLUMN(),4),"1","")&amp;ROW()+1))+IF(Table_Question_Sets[[#This Row],[Property]]&lt;&gt;"",1,0))</f>
        <v>10</v>
      </c>
      <c r="BD13" s="28" t="str">
        <f t="array" aca="1" ref="BD1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3"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13"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3" s="2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13" s="2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13" s="25" t="str">
        <f xml:space="preserve">
IF(Table_Question_Sets[[#This Row],[Row]]="Yes","]},{""className"": ""row"",""fieldGroup"": [","")&amp;
Table_Question_Sets[[#This Row],[Config Field]]</f>
        <v/>
      </c>
      <c r="BJ13"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"purchaseDetailsHeading","type": "content-field","className":"col-xs-12","templateOptions":{"content":{"heading2":"Purchase Details "}},"validators": {"validation": Validators.compose([])}},{"key": "purchasePrice","type": "input-field","className":"col-xs-12 col-sm-6","templateOptions":{"label":"Purchase price","formatTextInput":"currency","addonLeft":{"class":"fa fa-usd"}},"validators": {"validation": Validators.compose([ValidationService.isCurrency(), ValidationService.maxDecimals(2)])}},{"key":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"brokerName","type": "input-field","className":"col-xs-12 col-sm-6","templateOptions":{"label":"Broker name"},"validators": {"validation": Validators.compose([])}},{"key": "brokerEmail","type": "input-field","className":"col-xs-12 col-sm-6","templateOptions":{"label":"Broker email"},"validators": {"validation": Validators.compose([ValidationService.required('true', ''), ValidationService.isEmail()])}}</v>
      </c>
      <c r="BK13" s="135">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71</v>
      </c>
      <c r="BL13" s="135" t="str">
        <f>IF(AND(Table_Question_Sets[[#This Row],[Header]]="",Table_Question_Sets[[#This Row],[Property]]&lt;&gt;"",Table_Question_Sets[[#This Row],[Field Type]]&lt;&gt;""),
""""&amp;Table_Question_Sets[[#This Row],[Key]]&amp;"""","")</f>
        <v/>
      </c>
      <c r="BM13"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"purchaseDetailsHeading","purchasePrice","depositBondAmount","financeApprovalAmount","additionalSourceOfFunds","additionalSourceOfFundsOther","salePrice","propertyMortgage","brokerName","brokerEmail"</v>
      </c>
      <c r="BN13" s="135" t="str">
        <f>IF(AND(Table_Question_Sets[[#This Row],[Header]]&lt;&gt;"Yes",Table_Question_Sets[[#This Row],[Property]]&lt;&gt;"",Table_Question_Sets[[#This Row],[Workflow Role]]&lt;&gt;""),
""""&amp;Table_Question_Sets[[#This Row],[Workflow Role]]&amp;""":"""&amp;Table_Question_Sets[[#This Row],[Key]]&amp;"""","")</f>
        <v/>
      </c>
      <c r="BO13" s="135" t="str">
        <f>IF(AND(Table_Question_Sets[[#This Row],[Header]]&lt;&gt;"Yes",Table_Question_Sets[[#This Row],[Property]]&lt;&gt;"",Table_Question_Sets[[#This Row],[Private]]="Yes"),
""""&amp;Table_Question_Sets[[#This Row],[Key]]&amp;"""","")</f>
        <v/>
      </c>
      <c r="BP13" s="135">
        <f ca="1">IF(Table_Question_Sets[[#This Row],[Header]]="Yes","",_xlfn.NUMBERVALUE(INDIRECT(SUBSTITUTE(ADDRESS(1,COLUMN(),4),"1","")&amp;ROW()+1))+IF(OR(Table_Question_Sets[[#This Row],[Value]]&lt;&gt;"",AND(Table_Question_Sets[[#This Row],[Data Type]]="Repeating",Table_Question_Sets[[#This Row],[Calculation Repeating]]&lt;&gt;"")),1,0))</f>
        <v>0</v>
      </c>
      <c r="BQ13" s="135" t="str">
        <f ca="1" xml:space="preserve">
IF(Table_Question_Sets[[#This Row],[Data Type]]="Repeating",
OFFSET(Table_Repeating_Question_Sets[[#Headers],[Property]],MATCH(Table_Question_Sets[[#This Row],[Property]],Table_Repeating_Question_Sets[Property],0),MATCH("Calculation",Table_Repeating_Question_Sets[#Headers],0)-1,1,1),
"")</f>
        <v/>
      </c>
      <c r="BR13"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3"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3" s="135" t="str">
        <f ca="1">IF(ISNUMBER(Table_Question_Sets[[#This Row],[Config Use Row]]),INDEX(Table_Question_Sets[Config Rollup],Table_Question_Sets[[#This Row],[Config Use Row]]),"")</f>
        <v>"successPage":[{"className": "row","fieldGroup":[{"key": "thankYouHeading","type": "content-field","className":"col-xs-12","templateOptions":{"content":{"customHTML":"&lt;section id='intro' class='dark-bg pb-4'&gt;&lt;div class='container'&gt; &lt;div class='row justify-content-center text-center'&gt;&lt;div class='col col-md-10'&gt; &lt;h2&gt;Thank you for referring to Deposit Assure&amp;#39;s Concierge team.&lt;/h2&gt; &lt;/div&gt; &lt;/div&gt; &lt;/div&gt;&lt;/section&gt;"}},"validators": {"validation": Validators.compose([])}},{"key": "thankYouNotes","type":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&lt;/div&gt;&lt;/section&gt;"}},"validators": {"validation": Validators.compose([])}}]}],</v>
      </c>
      <c r="BU13" s="135" t="str">
        <f ca="1">IF(ISNUMBER(Table_Question_Sets[[#This Row],[Config Use Row]]),INDEX(Table_Question_Sets[Config Keys Nested Rollup],Table_Question_Sets[[#This Row],[Config Use Row]]),"")</f>
        <v>"successPage":["thankYouHeading","thankYouNotes"],</v>
      </c>
      <c r="BV13" s="135" t="str">
        <f ca="1">IF(ISNUMBER(Table_Question_Sets[[#This Row],[Config Use Row]]),INDEX(Table_Question_Sets[Calculation Rollup],Table_Question_Sets[[#This Row],[Config Use Row]]),"")</f>
        <v>"successPage":{},</v>
      </c>
    </row>
    <row r="14" spans="2:74" s="21" customFormat="1" ht="21" customHeight="1">
      <c r="B14" s="26" t="s">
        <v>1032</v>
      </c>
      <c r="C14" s="162"/>
      <c r="D14" s="25" t="str">
        <f ca="1">IF(Table_Question_Sets[[#This Row],[Header]]="Yes","",
IF(INDIRECT(SUBSTITUTE(ADDRESS(1,COLUMN(),4),"1","")&amp;ROW()-1)="",
INDIRECT(SUBSTITUTE(ADDRESS(1,COLUMN(Table_Question_Sets[[#This Row],[Property]]),4),"1","")&amp;ROW()-1),
INDIRECT(SUBSTITUTE(ADDRESS(1,COLUMN(),4),"1","")&amp;ROW()-1)))</f>
        <v>Purchase Details</v>
      </c>
      <c r="E14"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purchaseDetailsHeading</v>
      </c>
      <c r="F14" s="25" t="str">
        <f>IF(Table_Question_Sets[[#This Row],[Header]]="Yes","",IF(Table_Question_Sets[[#This Row],[Property]]&lt;&gt;"",SUBSTITUTE(Table_Question_Sets[[#This Row],[Property]]," ",""),""))</f>
        <v>PurchaseDetailsHeading</v>
      </c>
      <c r="G14" s="92"/>
      <c r="H14" s="26" t="s">
        <v>715</v>
      </c>
      <c r="I14" s="26" t="s">
        <v>715</v>
      </c>
      <c r="J14" s="10"/>
      <c r="K14" s="57"/>
      <c r="L14" s="75"/>
      <c r="M14" s="75"/>
      <c r="N14" s="60"/>
      <c r="O14" s="60" t="s">
        <v>822</v>
      </c>
      <c r="P14" s="60"/>
      <c r="Q14" s="60"/>
      <c r="R14" s="60"/>
      <c r="S14" s="79"/>
      <c r="T14" s="26"/>
      <c r="U14" s="10"/>
      <c r="V14" s="26"/>
      <c r="W14" s="26"/>
      <c r="X14" s="11" t="s">
        <v>1033</v>
      </c>
      <c r="Y14" s="10"/>
      <c r="Z14" s="10"/>
      <c r="AA14" s="11"/>
      <c r="AB14" s="11"/>
      <c r="AC14" s="11"/>
      <c r="AD14" s="26"/>
      <c r="AE14" s="26"/>
      <c r="AF14" s="10"/>
      <c r="AG14" s="10"/>
      <c r="AH14" s="80"/>
      <c r="AI14" s="76"/>
      <c r="AJ14" s="76"/>
      <c r="AK14" s="76"/>
      <c r="AL14" s="135"/>
      <c r="AM14"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4" s="201"/>
      <c r="AO14"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4"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4" s="26"/>
      <c r="AR14" s="79"/>
      <c r="AS14" s="11"/>
      <c r="AT14" s="26"/>
      <c r="AU14" s="11"/>
      <c r="AV14" s="11"/>
      <c r="AW14" s="11"/>
      <c r="AX14" s="11"/>
      <c r="AY14"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4" s="48" t="str">
        <f>IF(OR(Table_Question_Sets[[#This Row],[Header]]="Yes",Table_Question_Sets[[#This Row],[Text]]=""),"",IF(OR(Table_Question_Sets[[#This Row],[Text]]="true",Table_Question_Sets[[#This Row],[Text]]="false",ISNUMBER(Table_Question_Sets[[#This Row],[Text]])),Table_Question_Sets[[#This Row],[Text]],""""&amp;Table_Question_Sets[[#This Row],[Text]]&amp;""""))</f>
        <v/>
      </c>
      <c r="BA14" s="28" t="str">
        <f>IF(AND(Table_Question_Sets[[#This Row],[Header]]&lt;&gt;"Yes",Table_Question_Sets[[#This Row],[Property]]&lt;&gt;"",Table_Question_Sets[[#This Row],[Summary Label]]&lt;&gt;""),""""&amp;Table_Question_Sets[[#This Row],[Key]]&amp;""": """&amp;Table_Question_Sets[[#This Row],[Summary Label]]&amp;"""","")</f>
        <v/>
      </c>
      <c r="BB14" s="28">
        <f ca="1">IF(Table_Question_Sets[[#This Row],[Header]]="Yes","",_xlfn.NUMBERVALUE(INDIRECT(SUBSTITUTE(ADDRESS(1,COLUMN(),4),"1","")&amp;ROW()-1))+IF(Table_Question_Sets[[#This Row],[Property]]&lt;&gt;"",1,0))</f>
        <v>1</v>
      </c>
      <c r="BC14" s="28">
        <f ca="1">IF(Table_Question_Sets[[#This Row],[Header]]="Yes","",_xlfn.NUMBERVALUE(INDIRECT(SUBSTITUTE(ADDRESS(1,COLUMN(),4),"1","")&amp;ROW()+1))+IF(Table_Question_Sets[[#This Row],[Property]]&lt;&gt;"",1,0))</f>
        <v>10</v>
      </c>
      <c r="BD14" s="28" t="str">
        <f t="array" aca="1" ref="BD1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4"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14"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4"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"templateOptions":{"content":{"heading2":"Purchase Details "}}</v>
      </c>
      <c r="BH14"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"purchaseDetailsHeading","type": "content-field","className":"col-xs-12","templateOptions":{"content":{"heading2":"Purchase Details "}},"validators": {"validation": Validators.compose([])}}</v>
      </c>
      <c r="BI14" s="25" t="str">
        <f ca="1" xml:space="preserve">
IF(Table_Question_Sets[[#This Row],[Row]]="Yes","]},{""className"": ""row"",""fieldGroup"": [","")&amp;
Table_Question_Sets[[#This Row],[Config Field]]</f>
        <v>{"key": "purchaseDetailsHeading","type": "content-field","className":"col-xs-12","templateOptions":{"content":{"heading2":"Purchase Details "}},"validators": {"validation": Validators.compose([])}}</v>
      </c>
      <c r="BJ14"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"purchaseDetailsHeading","type": "content-field","className":"col-xs-12","templateOptions":{"content":{"heading2":"Purchase Details "}},"validators": {"validation": Validators.compose([])}},{"key": "purchasePrice","type": "input-field","className":"col-xs-12 col-sm-6","templateOptions":{"label":"Purchase price","formatTextInput":"currency","addonLeft":{"class":"fa fa-usd"}},"validators": {"validation": Validators.compose([ValidationService.isCurrency(), ValidationService.maxDecimals(2)])}},{"key":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"brokerName","type": "input-field","className":"col-xs-12 col-sm-6","templateOptions":{"label":"Broker name"},"validators": {"validation": Validators.compose([])}},{"key": "brokerEmail","type": "input-field","className":"col-xs-12 col-sm-6","templateOptions":{"label":"Broker email"},"validators": {"validation": Validators.compose([ValidationService.required('true', ''), ValidationService.isEmail()])}}</v>
      </c>
      <c r="BK14"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4" s="135" t="str">
        <f>IF(AND(Table_Question_Sets[[#This Row],[Header]]="",Table_Question_Sets[[#This Row],[Property]]&lt;&gt;"",Table_Question_Sets[[#This Row],[Field Type]]&lt;&gt;""),
""""&amp;Table_Question_Sets[[#This Row],[Key]]&amp;"""","")</f>
        <v>"purchaseDetailsHeading"</v>
      </c>
      <c r="BM14"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"purchaseDetailsHeading","purchasePrice","depositBondAmount","financeApprovalAmount","additionalSourceOfFunds","additionalSourceOfFundsOther","salePrice","propertyMortgage","brokerName","brokerEmail"</v>
      </c>
      <c r="BN14" s="135" t="str">
        <f>IF(AND(Table_Question_Sets[[#This Row],[Header]]&lt;&gt;"Yes",Table_Question_Sets[[#This Row],[Property]]&lt;&gt;"",Table_Question_Sets[[#This Row],[Workflow Role]]&lt;&gt;""),
""""&amp;Table_Question_Sets[[#This Row],[Workflow Role]]&amp;""":"""&amp;Table_Question_Sets[[#This Row],[Key]]&amp;"""","")</f>
        <v/>
      </c>
      <c r="BO14" s="135" t="str">
        <f>IF(AND(Table_Question_Sets[[#This Row],[Header]]&lt;&gt;"Yes",Table_Question_Sets[[#This Row],[Property]]&lt;&gt;"",Table_Question_Sets[[#This Row],[Private]]="Yes"),
""""&amp;Table_Question_Sets[[#This Row],[Key]]&amp;"""","")</f>
        <v/>
      </c>
      <c r="BP14" s="135">
        <f ca="1">IF(Table_Question_Sets[[#This Row],[Header]]="Yes","",_xlfn.NUMBERVALUE(INDIRECT(SUBSTITUTE(ADDRESS(1,COLUMN(),4),"1","")&amp;ROW()+1))+IF(OR(Table_Question_Sets[[#This Row],[Value]]&lt;&gt;"",AND(Table_Question_Sets[[#This Row],[Data Type]]="Repeating",Table_Question_Sets[[#This Row],[Calculation Repeating]]&lt;&gt;"")),1,0))</f>
        <v>0</v>
      </c>
      <c r="BQ14" s="135" t="str">
        <f ca="1" xml:space="preserve">
IF(Table_Question_Sets[[#This Row],[Data Type]]="Repeating",
OFFSET(Table_Repeating_Question_Sets[[#Headers],[Property]],MATCH(Table_Question_Sets[[#This Row],[Property]],Table_Repeating_Question_Sets[Property],0),MATCH("Calculation",Table_Repeating_Question_Sets[#Headers],0)-1,1,1),
"")</f>
        <v/>
      </c>
      <c r="BR14"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4"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4" s="135" t="str">
        <f ca="1">IF(ISNUMBER(Table_Question_Sets[[#This Row],[Config Use Row]]),INDEX(Table_Question_Sets[Config Rollup],Table_Question_Sets[[#This Row],[Config Use Row]]),"")</f>
        <v/>
      </c>
      <c r="BU14" s="135" t="str">
        <f ca="1">IF(ISNUMBER(Table_Question_Sets[[#This Row],[Config Use Row]]),INDEX(Table_Question_Sets[Config Keys Nested Rollup],Table_Question_Sets[[#This Row],[Config Use Row]]),"")</f>
        <v/>
      </c>
      <c r="BV14" s="135" t="str">
        <f ca="1">IF(ISNUMBER(Table_Question_Sets[[#This Row],[Config Use Row]]),INDEX(Table_Question_Sets[Calculation Rollup],Table_Question_Sets[[#This Row],[Config Use Row]]),"")</f>
        <v/>
      </c>
    </row>
    <row r="15" spans="2:74" s="21" customFormat="1" ht="21" customHeight="1">
      <c r="B15" s="26" t="s">
        <v>988</v>
      </c>
      <c r="C15" s="162"/>
      <c r="D15" s="25" t="str">
        <f ca="1">IF(Table_Question_Sets[[#This Row],[Header]]="Yes","",
IF(INDIRECT(SUBSTITUTE(ADDRESS(1,COLUMN(),4),"1","")&amp;ROW()-1)="",
INDIRECT(SUBSTITUTE(ADDRESS(1,COLUMN(Table_Question_Sets[[#This Row],[Property]]),4),"1","")&amp;ROW()-1),
INDIRECT(SUBSTITUTE(ADDRESS(1,COLUMN(),4),"1","")&amp;ROW()-1)))</f>
        <v>Purchase Details</v>
      </c>
      <c r="E15"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purchasePrice</v>
      </c>
      <c r="F15" s="25" t="str">
        <f>IF(Table_Question_Sets[[#This Row],[Header]]="Yes","",IF(Table_Question_Sets[[#This Row],[Property]]&lt;&gt;"",SUBSTITUTE(Table_Question_Sets[[#This Row],[Property]]," ",""),""))</f>
        <v>PurchasePrice</v>
      </c>
      <c r="G15" s="92"/>
      <c r="H15" s="26" t="s">
        <v>65</v>
      </c>
      <c r="I15" s="26" t="s">
        <v>37</v>
      </c>
      <c r="J15" s="10"/>
      <c r="K15" s="57"/>
      <c r="L15" s="75"/>
      <c r="M15" s="75"/>
      <c r="N15" s="60"/>
      <c r="O15" s="60"/>
      <c r="P15" s="60" t="s">
        <v>835</v>
      </c>
      <c r="Q15" s="60"/>
      <c r="R15" s="60"/>
      <c r="S15" s="79"/>
      <c r="T15" s="26" t="s">
        <v>1004</v>
      </c>
      <c r="U15" s="10"/>
      <c r="V15" s="26"/>
      <c r="W15" s="26"/>
      <c r="X15" s="11"/>
      <c r="Y15" s="10"/>
      <c r="Z15" s="10"/>
      <c r="AA15" s="11"/>
      <c r="AB15" s="11"/>
      <c r="AC15" s="11"/>
      <c r="AD15" s="26"/>
      <c r="AE15" s="26"/>
      <c r="AF15" s="10"/>
      <c r="AG15" s="10"/>
      <c r="AH15" s="80"/>
      <c r="AI15" s="76"/>
      <c r="AJ15" s="76"/>
      <c r="AK15" s="76"/>
      <c r="AL15" s="135"/>
      <c r="AM15"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5" s="201"/>
      <c r="AO15"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5"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5" s="26"/>
      <c r="AR15" s="79"/>
      <c r="AS15" s="11"/>
      <c r="AT15" s="26"/>
      <c r="AU15" s="11"/>
      <c r="AV15" s="11"/>
      <c r="AW15" s="11"/>
      <c r="AX15" s="11"/>
      <c r="AY15"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5" s="48" t="str">
        <f>IF(OR(Table_Question_Sets[[#This Row],[Header]]="Yes",Table_Question_Sets[[#This Row],[Text]]=""),"",IF(OR(Table_Question_Sets[[#This Row],[Text]]="true",Table_Question_Sets[[#This Row],[Text]]="false",ISNUMBER(Table_Question_Sets[[#This Row],[Text]])),Table_Question_Sets[[#This Row],[Text]],""""&amp;Table_Question_Sets[[#This Row],[Text]]&amp;""""))</f>
        <v/>
      </c>
      <c r="BA15" s="28" t="str">
        <f>IF(AND(Table_Question_Sets[[#This Row],[Header]]&lt;&gt;"Yes",Table_Question_Sets[[#This Row],[Property]]&lt;&gt;"",Table_Question_Sets[[#This Row],[Summary Label]]&lt;&gt;""),""""&amp;Table_Question_Sets[[#This Row],[Key]]&amp;""": """&amp;Table_Question_Sets[[#This Row],[Summary Label]]&amp;"""","")</f>
        <v/>
      </c>
      <c r="BB15" s="28">
        <f ca="1">IF(Table_Question_Sets[[#This Row],[Header]]="Yes","",_xlfn.NUMBERVALUE(INDIRECT(SUBSTITUTE(ADDRESS(1,COLUMN(),4),"1","")&amp;ROW()-1))+IF(Table_Question_Sets[[#This Row],[Property]]&lt;&gt;"",1,0))</f>
        <v>2</v>
      </c>
      <c r="BC15" s="28">
        <f ca="1">IF(Table_Question_Sets[[#This Row],[Header]]="Yes","",_xlfn.NUMBERVALUE(INDIRECT(SUBSTITUTE(ADDRESS(1,COLUMN(),4),"1","")&amp;ROW()+1))+IF(Table_Question_Sets[[#This Row],[Property]]&lt;&gt;"",1,0))</f>
        <v>9</v>
      </c>
      <c r="BD15" s="28" t="str">
        <f t="array" aca="1" ref="BD1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5"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Validators.compose([ValidationService.isCurrency(), ValidationService.maxDecimals(2)])}</v>
      </c>
      <c r="BF15"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5"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"templateOptions":{"label":"Purchase price","formatTextInput":"currency","addonLeft":{"class":"fa fa-usd"}}</v>
      </c>
      <c r="BH15"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"purchasePrice","type": "input-field","className":"col-xs-12 col-sm-6","templateOptions":{"label":"Purchase price","formatTextInput":"currency","addonLeft":{"class":"fa fa-usd"}},"validators": {"validation": Validators.compose([ValidationService.isCurrency(), ValidationService.maxDecimals(2)])}}</v>
      </c>
      <c r="BI15" s="25" t="str">
        <f ca="1" xml:space="preserve">
IF(Table_Question_Sets[[#This Row],[Row]]="Yes","]},{""className"": ""row"",""fieldGroup"": [","")&amp;
Table_Question_Sets[[#This Row],[Config Field]]</f>
        <v>{"key": "purchasePrice","type": "input-field","className":"col-xs-12 col-sm-6","templateOptions":{"label":"Purchase price","formatTextInput":"currency","addonLeft":{"class":"fa fa-usd"}},"validators": {"validation": Validators.compose([ValidationService.isCurrency(), ValidationService.maxDecimals(2)])}}</v>
      </c>
      <c r="BJ15"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"purchasePrice","type": "input-field","className":"col-xs-12 col-sm-6","templateOptions":{"label":"Purchase price","formatTextInput":"currency","addonLeft":{"class":"fa fa-usd"}},"validators": {"validation": Validators.compose([ValidationService.isCurrency(), ValidationService.maxDecimals(2)])}},{"key":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"brokerName","type": "input-field","className":"col-xs-12 col-sm-6","templateOptions":{"label":"Broker name"},"validators": {"validation": Validators.compose([])}},{"key": "brokerEmail","type": "input-field","className":"col-xs-12 col-sm-6","templateOptions":{"label":"Broker email"},"validators": {"validation": Validators.compose([ValidationService.required('true', ''), ValidationService.isEmail()])}}</v>
      </c>
      <c r="BK15"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5" s="135" t="str">
        <f>IF(AND(Table_Question_Sets[[#This Row],[Header]]="",Table_Question_Sets[[#This Row],[Property]]&lt;&gt;"",Table_Question_Sets[[#This Row],[Field Type]]&lt;&gt;""),
""""&amp;Table_Question_Sets[[#This Row],[Key]]&amp;"""","")</f>
        <v>"purchasePrice"</v>
      </c>
      <c r="BM15"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"purchasePrice","depositBondAmount","financeApprovalAmount","additionalSourceOfFunds","additionalSourceOfFundsOther","salePrice","propertyMortgage","brokerName","brokerEmail"</v>
      </c>
      <c r="BN15" s="135" t="str">
        <f>IF(AND(Table_Question_Sets[[#This Row],[Header]]&lt;&gt;"Yes",Table_Question_Sets[[#This Row],[Property]]&lt;&gt;"",Table_Question_Sets[[#This Row],[Workflow Role]]&lt;&gt;""),
""""&amp;Table_Question_Sets[[#This Row],[Workflow Role]]&amp;""":"""&amp;Table_Question_Sets[[#This Row],[Key]]&amp;"""","")</f>
        <v/>
      </c>
      <c r="BO15" s="135" t="str">
        <f>IF(AND(Table_Question_Sets[[#This Row],[Header]]&lt;&gt;"Yes",Table_Question_Sets[[#This Row],[Property]]&lt;&gt;"",Table_Question_Sets[[#This Row],[Private]]="Yes"),
""""&amp;Table_Question_Sets[[#This Row],[Key]]&amp;"""","")</f>
        <v/>
      </c>
      <c r="BP15" s="135">
        <f ca="1">IF(Table_Question_Sets[[#This Row],[Header]]="Yes","",_xlfn.NUMBERVALUE(INDIRECT(SUBSTITUTE(ADDRESS(1,COLUMN(),4),"1","")&amp;ROW()+1))+IF(OR(Table_Question_Sets[[#This Row],[Value]]&lt;&gt;"",AND(Table_Question_Sets[[#This Row],[Data Type]]="Repeating",Table_Question_Sets[[#This Row],[Calculation Repeating]]&lt;&gt;"")),1,0))</f>
        <v>0</v>
      </c>
      <c r="BQ15" s="135" t="str">
        <f ca="1" xml:space="preserve">
IF(Table_Question_Sets[[#This Row],[Data Type]]="Repeating",
OFFSET(Table_Repeating_Question_Sets[[#Headers],[Property]],MATCH(Table_Question_Sets[[#This Row],[Property]],Table_Repeating_Question_Sets[Property],0),MATCH("Calculation",Table_Repeating_Question_Sets[#Headers],0)-1,1,1),
"")</f>
        <v/>
      </c>
      <c r="BR15"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5"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5" s="135" t="str">
        <f ca="1">IF(ISNUMBER(Table_Question_Sets[[#This Row],[Config Use Row]]),INDEX(Table_Question_Sets[Config Rollup],Table_Question_Sets[[#This Row],[Config Use Row]]),"")</f>
        <v/>
      </c>
      <c r="BU15" s="135" t="str">
        <f ca="1">IF(ISNUMBER(Table_Question_Sets[[#This Row],[Config Use Row]]),INDEX(Table_Question_Sets[Config Keys Nested Rollup],Table_Question_Sets[[#This Row],[Config Use Row]]),"")</f>
        <v/>
      </c>
      <c r="BV15" s="135" t="str">
        <f ca="1">IF(ISNUMBER(Table_Question_Sets[[#This Row],[Config Use Row]]),INDEX(Table_Question_Sets[Calculation Rollup],Table_Question_Sets[[#This Row],[Config Use Row]]),"")</f>
        <v/>
      </c>
    </row>
    <row r="16" spans="2:74" s="21" customFormat="1" ht="21" customHeight="1">
      <c r="B16" s="26" t="s">
        <v>990</v>
      </c>
      <c r="C16" s="162"/>
      <c r="D16" s="25" t="str">
        <f ca="1">IF(Table_Question_Sets[[#This Row],[Header]]="Yes","",
IF(INDIRECT(SUBSTITUTE(ADDRESS(1,COLUMN(),4),"1","")&amp;ROW()-1)="",
INDIRECT(SUBSTITUTE(ADDRESS(1,COLUMN(Table_Question_Sets[[#This Row],[Property]]),4),"1","")&amp;ROW()-1),
INDIRECT(SUBSTITUTE(ADDRESS(1,COLUMN(),4),"1","")&amp;ROW()-1)))</f>
        <v>Purchase Details</v>
      </c>
      <c r="E16"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depositBondAmount</v>
      </c>
      <c r="F16" s="25" t="str">
        <f>IF(Table_Question_Sets[[#This Row],[Header]]="Yes","",IF(Table_Question_Sets[[#This Row],[Property]]&lt;&gt;"",SUBSTITUTE(Table_Question_Sets[[#This Row],[Property]]," ",""),""))</f>
        <v>DepositBondAmount</v>
      </c>
      <c r="G16" s="92"/>
      <c r="H16" s="26" t="s">
        <v>65</v>
      </c>
      <c r="I16" s="26" t="s">
        <v>37</v>
      </c>
      <c r="J16" s="10"/>
      <c r="K16" s="57"/>
      <c r="L16" s="75"/>
      <c r="M16" s="75"/>
      <c r="N16" s="60"/>
      <c r="O16" s="60"/>
      <c r="P16" s="60" t="s">
        <v>835</v>
      </c>
      <c r="Q16" s="60"/>
      <c r="R16" s="60"/>
      <c r="S16" s="79"/>
      <c r="T16" s="26" t="s">
        <v>1005</v>
      </c>
      <c r="U16" s="10"/>
      <c r="V16" s="26"/>
      <c r="W16" s="26" t="s">
        <v>1037</v>
      </c>
      <c r="X16" s="11"/>
      <c r="Y16" s="10"/>
      <c r="Z16" s="10"/>
      <c r="AA16" s="11"/>
      <c r="AB16" s="11"/>
      <c r="AC16" s="11"/>
      <c r="AD16" s="26"/>
      <c r="AE16" s="26"/>
      <c r="AF16" s="10"/>
      <c r="AG16" s="10"/>
      <c r="AH16" s="80"/>
      <c r="AI16" s="76"/>
      <c r="AJ16" s="76"/>
      <c r="AK16" s="76"/>
      <c r="AL16" s="135"/>
      <c r="AM16"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6" s="201"/>
      <c r="AO16"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6"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6" s="26"/>
      <c r="AR16" s="79"/>
      <c r="AS16" s="11"/>
      <c r="AT16" s="26"/>
      <c r="AU16" s="11"/>
      <c r="AV16" s="11"/>
      <c r="AW16" s="11"/>
      <c r="AX16" s="11"/>
      <c r="AY16"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6" s="48" t="str">
        <f>IF(OR(Table_Question_Sets[[#This Row],[Header]]="Yes",Table_Question_Sets[[#This Row],[Text]]=""),"",IF(OR(Table_Question_Sets[[#This Row],[Text]]="true",Table_Question_Sets[[#This Row],[Text]]="false",ISNUMBER(Table_Question_Sets[[#This Row],[Text]])),Table_Question_Sets[[#This Row],[Text]],""""&amp;Table_Question_Sets[[#This Row],[Text]]&amp;""""))</f>
        <v/>
      </c>
      <c r="BA16" s="28" t="str">
        <f>IF(AND(Table_Question_Sets[[#This Row],[Header]]&lt;&gt;"Yes",Table_Question_Sets[[#This Row],[Property]]&lt;&gt;"",Table_Question_Sets[[#This Row],[Summary Label]]&lt;&gt;""),""""&amp;Table_Question_Sets[[#This Row],[Key]]&amp;""": """&amp;Table_Question_Sets[[#This Row],[Summary Label]]&amp;"""","")</f>
        <v/>
      </c>
      <c r="BB16" s="28">
        <f ca="1">IF(Table_Question_Sets[[#This Row],[Header]]="Yes","",_xlfn.NUMBERVALUE(INDIRECT(SUBSTITUTE(ADDRESS(1,COLUMN(),4),"1","")&amp;ROW()-1))+IF(Table_Question_Sets[[#This Row],[Property]]&lt;&gt;"",1,0))</f>
        <v>3</v>
      </c>
      <c r="BC16" s="28">
        <f ca="1">IF(Table_Question_Sets[[#This Row],[Header]]="Yes","",_xlfn.NUMBERVALUE(INDIRECT(SUBSTITUTE(ADDRESS(1,COLUMN(),4),"1","")&amp;ROW()+1))+IF(Table_Question_Sets[[#This Row],[Property]]&lt;&gt;"",1,0))</f>
        <v>8</v>
      </c>
      <c r="BD16" s="28" t="str">
        <f t="array" aca="1" ref="BD1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6"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Validators.compose([ValidationService.isCurrency(), ValidationService.maxDecimals(2), ValidationService.customExpression('fieldValue == \'\' || (number(fieldValue) &lt;= (number(purchasePrice) * 0.1))','The maximum deposit bond amoount can only be 10% of the purchase price.')])}</v>
      </c>
      <c r="BF16"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6"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"templateOptions":{"label":"Deposit bond amount","formatTextInput":"currency","addonLeft":{"class":"fa fa-usd"}}</v>
      </c>
      <c r="BH16"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v>
      </c>
      <c r="BI16" s="25" t="str">
        <f ca="1" xml:space="preserve">
IF(Table_Question_Sets[[#This Row],[Row]]="Yes","]},{""className"": ""row"",""fieldGroup"": [","")&amp;
Table_Question_Sets[[#This Row],[Config Field]]</f>
        <v>{"key":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v>
      </c>
      <c r="BJ16"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"brokerName","type": "input-field","className":"col-xs-12 col-sm-6","templateOptions":{"label":"Broker name"},"validators": {"validation": Validators.compose([])}},{"key": "brokerEmail","type": "input-field","className":"col-xs-12 col-sm-6","templateOptions":{"label":"Broker email"},"validators": {"validation": Validators.compose([ValidationService.required('true', ''), ValidationService.isEmail()])}}</v>
      </c>
      <c r="BK16"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6" s="135" t="str">
        <f>IF(AND(Table_Question_Sets[[#This Row],[Header]]="",Table_Question_Sets[[#This Row],[Property]]&lt;&gt;"",Table_Question_Sets[[#This Row],[Field Type]]&lt;&gt;""),
""""&amp;Table_Question_Sets[[#This Row],[Key]]&amp;"""","")</f>
        <v>"depositBondAmount"</v>
      </c>
      <c r="BM16"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"depositBondAmount","financeApprovalAmount","additionalSourceOfFunds","additionalSourceOfFundsOther","salePrice","propertyMortgage","brokerName","brokerEmail"</v>
      </c>
      <c r="BN16" s="135" t="str">
        <f>IF(AND(Table_Question_Sets[[#This Row],[Header]]&lt;&gt;"Yes",Table_Question_Sets[[#This Row],[Property]]&lt;&gt;"",Table_Question_Sets[[#This Row],[Workflow Role]]&lt;&gt;""),
""""&amp;Table_Question_Sets[[#This Row],[Workflow Role]]&amp;""":"""&amp;Table_Question_Sets[[#This Row],[Key]]&amp;"""","")</f>
        <v/>
      </c>
      <c r="BO16" s="135" t="str">
        <f>IF(AND(Table_Question_Sets[[#This Row],[Header]]&lt;&gt;"Yes",Table_Question_Sets[[#This Row],[Property]]&lt;&gt;"",Table_Question_Sets[[#This Row],[Private]]="Yes"),
""""&amp;Table_Question_Sets[[#This Row],[Key]]&amp;"""","")</f>
        <v/>
      </c>
      <c r="BP16" s="135">
        <f ca="1">IF(Table_Question_Sets[[#This Row],[Header]]="Yes","",_xlfn.NUMBERVALUE(INDIRECT(SUBSTITUTE(ADDRESS(1,COLUMN(),4),"1","")&amp;ROW()+1))+IF(OR(Table_Question_Sets[[#This Row],[Value]]&lt;&gt;"",AND(Table_Question_Sets[[#This Row],[Data Type]]="Repeating",Table_Question_Sets[[#This Row],[Calculation Repeating]]&lt;&gt;"")),1,0))</f>
        <v>0</v>
      </c>
      <c r="BQ16" s="135" t="str">
        <f ca="1" xml:space="preserve">
IF(Table_Question_Sets[[#This Row],[Data Type]]="Repeating",
OFFSET(Table_Repeating_Question_Sets[[#Headers],[Property]],MATCH(Table_Question_Sets[[#This Row],[Property]],Table_Repeating_Question_Sets[Property],0),MATCH("Calculation",Table_Repeating_Question_Sets[#Headers],0)-1,1,1),
"")</f>
        <v/>
      </c>
      <c r="BR16"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6"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6" s="135" t="str">
        <f ca="1">IF(ISNUMBER(Table_Question_Sets[[#This Row],[Config Use Row]]),INDEX(Table_Question_Sets[Config Rollup],Table_Question_Sets[[#This Row],[Config Use Row]]),"")</f>
        <v/>
      </c>
      <c r="BU16" s="135" t="str">
        <f ca="1">IF(ISNUMBER(Table_Question_Sets[[#This Row],[Config Use Row]]),INDEX(Table_Question_Sets[Config Keys Nested Rollup],Table_Question_Sets[[#This Row],[Config Use Row]]),"")</f>
        <v/>
      </c>
      <c r="BV16" s="135" t="str">
        <f ca="1">IF(ISNUMBER(Table_Question_Sets[[#This Row],[Config Use Row]]),INDEX(Table_Question_Sets[Calculation Rollup],Table_Question_Sets[[#This Row],[Config Use Row]]),"")</f>
        <v/>
      </c>
    </row>
    <row r="17" spans="2:74" s="21" customFormat="1" ht="21" customHeight="1">
      <c r="B17" s="26" t="s">
        <v>991</v>
      </c>
      <c r="C17" s="162"/>
      <c r="D17" s="25" t="str">
        <f ca="1">IF(Table_Question_Sets[[#This Row],[Header]]="Yes","",
IF(INDIRECT(SUBSTITUTE(ADDRESS(1,COLUMN(),4),"1","")&amp;ROW()-1)="",
INDIRECT(SUBSTITUTE(ADDRESS(1,COLUMN(Table_Question_Sets[[#This Row],[Property]]),4),"1","")&amp;ROW()-1),
INDIRECT(SUBSTITUTE(ADDRESS(1,COLUMN(),4),"1","")&amp;ROW()-1)))</f>
        <v>Purchase Details</v>
      </c>
      <c r="E17"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financeApprovalAmount</v>
      </c>
      <c r="F17" s="25" t="str">
        <f>IF(Table_Question_Sets[[#This Row],[Header]]="Yes","",IF(Table_Question_Sets[[#This Row],[Property]]&lt;&gt;"",SUBSTITUTE(Table_Question_Sets[[#This Row],[Property]]," ",""),""))</f>
        <v>FinanceApprovalAmount</v>
      </c>
      <c r="G17" s="92"/>
      <c r="H17" s="26" t="s">
        <v>65</v>
      </c>
      <c r="I17" s="26" t="s">
        <v>37</v>
      </c>
      <c r="J17" s="10"/>
      <c r="K17" s="57"/>
      <c r="L17" s="75"/>
      <c r="M17" s="75"/>
      <c r="N17" s="60"/>
      <c r="O17" s="60"/>
      <c r="P17" s="60" t="s">
        <v>835</v>
      </c>
      <c r="Q17" s="60"/>
      <c r="R17" s="60"/>
      <c r="S17" s="79"/>
      <c r="T17" s="26" t="s">
        <v>1006</v>
      </c>
      <c r="U17" s="10"/>
      <c r="V17" s="26"/>
      <c r="W17" s="26"/>
      <c r="X17" s="11"/>
      <c r="Y17" s="10"/>
      <c r="Z17" s="10"/>
      <c r="AA17" s="11"/>
      <c r="AB17" s="11"/>
      <c r="AC17" s="11"/>
      <c r="AD17" s="26"/>
      <c r="AE17" s="26"/>
      <c r="AF17" s="10"/>
      <c r="AG17" s="10"/>
      <c r="AH17" s="80" t="s">
        <v>169</v>
      </c>
      <c r="AI17" s="76"/>
      <c r="AJ17" s="76"/>
      <c r="AK17" s="76"/>
      <c r="AL17" s="135"/>
      <c r="AM17"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7" s="201"/>
      <c r="AO17"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7"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7" s="26"/>
      <c r="AR17" s="79"/>
      <c r="AS17" s="11"/>
      <c r="AT17" s="26"/>
      <c r="AU17" s="11"/>
      <c r="AV17" s="11"/>
      <c r="AW17" s="11"/>
      <c r="AX17" s="11"/>
      <c r="AY17"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7" s="48" t="str">
        <f>IF(OR(Table_Question_Sets[[#This Row],[Header]]="Yes",Table_Question_Sets[[#This Row],[Text]]=""),"",IF(OR(Table_Question_Sets[[#This Row],[Text]]="true",Table_Question_Sets[[#This Row],[Text]]="false",ISNUMBER(Table_Question_Sets[[#This Row],[Text]])),Table_Question_Sets[[#This Row],[Text]],""""&amp;Table_Question_Sets[[#This Row],[Text]]&amp;""""))</f>
        <v/>
      </c>
      <c r="BA17" s="28" t="str">
        <f>IF(AND(Table_Question_Sets[[#This Row],[Header]]&lt;&gt;"Yes",Table_Question_Sets[[#This Row],[Property]]&lt;&gt;"",Table_Question_Sets[[#This Row],[Summary Label]]&lt;&gt;""),""""&amp;Table_Question_Sets[[#This Row],[Key]]&amp;""": """&amp;Table_Question_Sets[[#This Row],[Summary Label]]&amp;"""","")</f>
        <v/>
      </c>
      <c r="BB17" s="28">
        <f ca="1">IF(Table_Question_Sets[[#This Row],[Header]]="Yes","",_xlfn.NUMBERVALUE(INDIRECT(SUBSTITUTE(ADDRESS(1,COLUMN(),4),"1","")&amp;ROW()-1))+IF(Table_Question_Sets[[#This Row],[Property]]&lt;&gt;"",1,0))</f>
        <v>4</v>
      </c>
      <c r="BC17" s="28">
        <f ca="1">IF(Table_Question_Sets[[#This Row],[Header]]="Yes","",_xlfn.NUMBERVALUE(INDIRECT(SUBSTITUTE(ADDRESS(1,COLUMN(),4),"1","")&amp;ROW()+1))+IF(Table_Question_Sets[[#This Row],[Property]]&lt;&gt;"",1,0))</f>
        <v>7</v>
      </c>
      <c r="BD17" s="28" t="str">
        <f t="array" aca="1" ref="BD1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7"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Validators.compose([ValidationService.isCurrency(), ValidationService.maxDecimals(2)])}</v>
      </c>
      <c r="BF17"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7"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"templateOptions":{"defaultValue":"0","label":"Finance approval amount","formatTextInput":"currency","addonLeft":{"class":"fa fa-usd"}}</v>
      </c>
      <c r="BH17"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"financeApprovalAmount","type": "input-field","className":"col-xs-12 col-sm-6","templateOptions":{"defaultValue":"0","label":"Finance approval amount","formatTextInput":"currency","addonLeft":{"class":"fa fa-usd"}},"validators": {"validation": Validators.compose([ValidationService.isCurrency(), ValidationService.maxDecimals(2)])}}</v>
      </c>
      <c r="BI17" s="25" t="str">
        <f ca="1" xml:space="preserve">
IF(Table_Question_Sets[[#This Row],[Row]]="Yes","]},{""className"": ""row"",""fieldGroup"": [","")&amp;
Table_Question_Sets[[#This Row],[Config Field]]</f>
        <v>{"key": "financeApprovalAmount","type": "input-field","className":"col-xs-12 col-sm-6","templateOptions":{"defaultValue":"0","label":"Finance approval amount","formatTextInput":"currency","addonLeft":{"class":"fa fa-usd"}},"validators": {"validation": Validators.compose([ValidationService.isCurrency(), ValidationService.maxDecimals(2)])}}</v>
      </c>
      <c r="BJ17"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"brokerName","type": "input-field","className":"col-xs-12 col-sm-6","templateOptions":{"label":"Broker name"},"validators": {"validation": Validators.compose([])}},{"key": "brokerEmail","type": "input-field","className":"col-xs-12 col-sm-6","templateOptions":{"label":"Broker email"},"validators": {"validation": Validators.compose([ValidationService.required('true', ''), ValidationService.isEmail()])}}</v>
      </c>
      <c r="BK17"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7" s="135" t="str">
        <f>IF(AND(Table_Question_Sets[[#This Row],[Header]]="",Table_Question_Sets[[#This Row],[Property]]&lt;&gt;"",Table_Question_Sets[[#This Row],[Field Type]]&lt;&gt;""),
""""&amp;Table_Question_Sets[[#This Row],[Key]]&amp;"""","")</f>
        <v>"financeApprovalAmount"</v>
      </c>
      <c r="BM17"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"financeApprovalAmount","additionalSourceOfFunds","additionalSourceOfFundsOther","salePrice","propertyMortgage","brokerName","brokerEmail"</v>
      </c>
      <c r="BN17" s="135" t="str">
        <f>IF(AND(Table_Question_Sets[[#This Row],[Header]]&lt;&gt;"Yes",Table_Question_Sets[[#This Row],[Property]]&lt;&gt;"",Table_Question_Sets[[#This Row],[Workflow Role]]&lt;&gt;""),
""""&amp;Table_Question_Sets[[#This Row],[Workflow Role]]&amp;""":"""&amp;Table_Question_Sets[[#This Row],[Key]]&amp;"""","")</f>
        <v/>
      </c>
      <c r="BO17" s="135" t="str">
        <f>IF(AND(Table_Question_Sets[[#This Row],[Header]]&lt;&gt;"Yes",Table_Question_Sets[[#This Row],[Property]]&lt;&gt;"",Table_Question_Sets[[#This Row],[Private]]="Yes"),
""""&amp;Table_Question_Sets[[#This Row],[Key]]&amp;"""","")</f>
        <v/>
      </c>
      <c r="BP17" s="135">
        <f ca="1">IF(Table_Question_Sets[[#This Row],[Header]]="Yes","",_xlfn.NUMBERVALUE(INDIRECT(SUBSTITUTE(ADDRESS(1,COLUMN(),4),"1","")&amp;ROW()+1))+IF(OR(Table_Question_Sets[[#This Row],[Value]]&lt;&gt;"",AND(Table_Question_Sets[[#This Row],[Data Type]]="Repeating",Table_Question_Sets[[#This Row],[Calculation Repeating]]&lt;&gt;"")),1,0))</f>
        <v>0</v>
      </c>
      <c r="BQ17" s="135" t="str">
        <f ca="1" xml:space="preserve">
IF(Table_Question_Sets[[#This Row],[Data Type]]="Repeating",
OFFSET(Table_Repeating_Question_Sets[[#Headers],[Property]],MATCH(Table_Question_Sets[[#This Row],[Property]],Table_Repeating_Question_Sets[Property],0),MATCH("Calculation",Table_Repeating_Question_Sets[#Headers],0)-1,1,1),
"")</f>
        <v/>
      </c>
      <c r="BR17"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7"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7" s="135" t="str">
        <f ca="1">IF(ISNUMBER(Table_Question_Sets[[#This Row],[Config Use Row]]),INDEX(Table_Question_Sets[Config Rollup],Table_Question_Sets[[#This Row],[Config Use Row]]),"")</f>
        <v/>
      </c>
      <c r="BU17" s="135" t="str">
        <f ca="1">IF(ISNUMBER(Table_Question_Sets[[#This Row],[Config Use Row]]),INDEX(Table_Question_Sets[Config Keys Nested Rollup],Table_Question_Sets[[#This Row],[Config Use Row]]),"")</f>
        <v/>
      </c>
      <c r="BV17" s="135" t="str">
        <f ca="1">IF(ISNUMBER(Table_Question_Sets[[#This Row],[Config Use Row]]),INDEX(Table_Question_Sets[Calculation Rollup],Table_Question_Sets[[#This Row],[Config Use Row]]),"")</f>
        <v/>
      </c>
    </row>
    <row r="18" spans="2:74" s="21" customFormat="1" ht="21" customHeight="1">
      <c r="B18" s="26" t="s">
        <v>1009</v>
      </c>
      <c r="C18" s="162"/>
      <c r="D18" s="25" t="str">
        <f ca="1">IF(Table_Question_Sets[[#This Row],[Header]]="Yes","",
IF(INDIRECT(SUBSTITUTE(ADDRESS(1,COLUMN(),4),"1","")&amp;ROW()-1)="",
INDIRECT(SUBSTITUTE(ADDRESS(1,COLUMN(Table_Question_Sets[[#This Row],[Property]]),4),"1","")&amp;ROW()-1),
INDIRECT(SUBSTITUTE(ADDRESS(1,COLUMN(),4),"1","")&amp;ROW()-1)))</f>
        <v>Purchase Details</v>
      </c>
      <c r="E18"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additionalSourceOfFunds</v>
      </c>
      <c r="F18" s="25" t="str">
        <f>IF(Table_Question_Sets[[#This Row],[Header]]="Yes","",IF(Table_Question_Sets[[#This Row],[Property]]&lt;&gt;"",SUBSTITUTE(Table_Question_Sets[[#This Row],[Property]]," ",""),""))</f>
        <v>AdditionalSourceOfFunds</v>
      </c>
      <c r="G18" s="92"/>
      <c r="H18" s="26" t="s">
        <v>37</v>
      </c>
      <c r="I18" s="26" t="s">
        <v>84</v>
      </c>
      <c r="J18" s="10" t="s">
        <v>992</v>
      </c>
      <c r="K18" s="57"/>
      <c r="L18" s="75"/>
      <c r="M18" s="75"/>
      <c r="N18" s="60"/>
      <c r="O18" s="60"/>
      <c r="P18" s="60" t="s">
        <v>835</v>
      </c>
      <c r="Q18" s="60"/>
      <c r="R18" s="60"/>
      <c r="S18" s="79"/>
      <c r="T18" s="26" t="s">
        <v>1007</v>
      </c>
      <c r="U18" s="10"/>
      <c r="V18" s="26"/>
      <c r="W18" s="26"/>
      <c r="X18" s="11"/>
      <c r="Y18" s="10"/>
      <c r="Z18" s="10"/>
      <c r="AA18" s="11"/>
      <c r="AB18" s="11"/>
      <c r="AC18" s="11"/>
      <c r="AD18" s="226" t="s">
        <v>1048</v>
      </c>
      <c r="AE18" s="26"/>
      <c r="AF18" s="10"/>
      <c r="AG18" s="10"/>
      <c r="AH18" s="80"/>
      <c r="AI18" s="76"/>
      <c r="AJ18" s="76"/>
      <c r="AK18" s="76"/>
      <c r="AL18" s="135"/>
      <c r="AM18"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8" s="201"/>
      <c r="AO18"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8"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8" s="26"/>
      <c r="AR18" s="79"/>
      <c r="AS18" s="11"/>
      <c r="AT18" s="26"/>
      <c r="AU18" s="11"/>
      <c r="AV18" s="11"/>
      <c r="AW18" s="11"/>
      <c r="AX18" s="11"/>
      <c r="AY18"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8" s="48" t="str">
        <f>IF(OR(Table_Question_Sets[[#This Row],[Header]]="Yes",Table_Question_Sets[[#This Row],[Text]]=""),"",IF(OR(Table_Question_Sets[[#This Row],[Text]]="true",Table_Question_Sets[[#This Row],[Text]]="false",ISNUMBER(Table_Question_Sets[[#This Row],[Text]])),Table_Question_Sets[[#This Row],[Text]],""""&amp;Table_Question_Sets[[#This Row],[Text]]&amp;""""))</f>
        <v/>
      </c>
      <c r="BA18" s="28" t="str">
        <f>IF(AND(Table_Question_Sets[[#This Row],[Header]]&lt;&gt;"Yes",Table_Question_Sets[[#This Row],[Property]]&lt;&gt;"",Table_Question_Sets[[#This Row],[Summary Label]]&lt;&gt;""),""""&amp;Table_Question_Sets[[#This Row],[Key]]&amp;""": """&amp;Table_Question_Sets[[#This Row],[Summary Label]]&amp;"""","")</f>
        <v/>
      </c>
      <c r="BB18" s="28">
        <f ca="1">IF(Table_Question_Sets[[#This Row],[Header]]="Yes","",_xlfn.NUMBERVALUE(INDIRECT(SUBSTITUTE(ADDRESS(1,COLUMN(),4),"1","")&amp;ROW()-1))+IF(Table_Question_Sets[[#This Row],[Property]]&lt;&gt;"",1,0))</f>
        <v>5</v>
      </c>
      <c r="BC18" s="28">
        <f ca="1">IF(Table_Question_Sets[[#This Row],[Header]]="Yes","",_xlfn.NUMBERVALUE(INDIRECT(SUBSTITUTE(ADDRESS(1,COLUMN(),4),"1","")&amp;ROW()+1))+IF(Table_Question_Sets[[#This Row],[Property]]&lt;&gt;"",1,0))</f>
        <v>6</v>
      </c>
      <c r="BD18" s="28" t="str">
        <f t="array" aca="1" ref="BD1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{"label":"Gift","value":"Gift"},{"label":"Sale of property","value":"Sale of property"},{"label":"Court Order","value":"Court Order"},{"label":"Other","value":"Other"}</v>
      </c>
      <c r="BE18"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18"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8"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"templateOptions":{"options":[{"label":"Gift","value":"Gift"},{"label":"Sale of property","value":"Sale of property"},{"label":"Court Order","value":"Court Order"},{"label":"Other","value":"Other"}],"label":"Additional source of funds?","placeholder":"-- Select --"}</v>
      </c>
      <c r="BH18"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v>
      </c>
      <c r="BI18" s="25" t="str">
        <f ca="1" xml:space="preserve">
IF(Table_Question_Sets[[#This Row],[Row]]="Yes","]},{""className"": ""row"",""fieldGroup"": [","")&amp;
Table_Question_Sets[[#This Row],[Config Field]]</f>
        <v>{"key":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v>
      </c>
      <c r="BJ18"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"brokerName","type": "input-field","className":"col-xs-12 col-sm-6","templateOptions":{"label":"Broker name"},"validators": {"validation": Validators.compose([])}},{"key": "brokerEmail","type": "input-field","className":"col-xs-12 col-sm-6","templateOptions":{"label":"Broker email"},"validators": {"validation": Validators.compose([ValidationService.required('true', ''), ValidationService.isEmail()])}}</v>
      </c>
      <c r="BK18"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8" s="135" t="str">
        <f>IF(AND(Table_Question_Sets[[#This Row],[Header]]="",Table_Question_Sets[[#This Row],[Property]]&lt;&gt;"",Table_Question_Sets[[#This Row],[Field Type]]&lt;&gt;""),
""""&amp;Table_Question_Sets[[#This Row],[Key]]&amp;"""","")</f>
        <v>"additionalSourceOfFunds"</v>
      </c>
      <c r="BM18"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"additionalSourceOfFunds","additionalSourceOfFundsOther","salePrice","propertyMortgage","brokerName","brokerEmail"</v>
      </c>
      <c r="BN18" s="135" t="str">
        <f>IF(AND(Table_Question_Sets[[#This Row],[Header]]&lt;&gt;"Yes",Table_Question_Sets[[#This Row],[Property]]&lt;&gt;"",Table_Question_Sets[[#This Row],[Workflow Role]]&lt;&gt;""),
""""&amp;Table_Question_Sets[[#This Row],[Workflow Role]]&amp;""":"""&amp;Table_Question_Sets[[#This Row],[Key]]&amp;"""","")</f>
        <v/>
      </c>
      <c r="BO18" s="135" t="str">
        <f>IF(AND(Table_Question_Sets[[#This Row],[Header]]&lt;&gt;"Yes",Table_Question_Sets[[#This Row],[Property]]&lt;&gt;"",Table_Question_Sets[[#This Row],[Private]]="Yes"),
""""&amp;Table_Question_Sets[[#This Row],[Key]]&amp;"""","")</f>
        <v/>
      </c>
      <c r="BP18" s="135">
        <f ca="1">IF(Table_Question_Sets[[#This Row],[Header]]="Yes","",_xlfn.NUMBERVALUE(INDIRECT(SUBSTITUTE(ADDRESS(1,COLUMN(),4),"1","")&amp;ROW()+1))+IF(OR(Table_Question_Sets[[#This Row],[Value]]&lt;&gt;"",AND(Table_Question_Sets[[#This Row],[Data Type]]="Repeating",Table_Question_Sets[[#This Row],[Calculation Repeating]]&lt;&gt;"")),1,0))</f>
        <v>0</v>
      </c>
      <c r="BQ18" s="135" t="str">
        <f ca="1" xml:space="preserve">
IF(Table_Question_Sets[[#This Row],[Data Type]]="Repeating",
OFFSET(Table_Repeating_Question_Sets[[#Headers],[Property]],MATCH(Table_Question_Sets[[#This Row],[Property]],Table_Repeating_Question_Sets[Property],0),MATCH("Calculation",Table_Repeating_Question_Sets[#Headers],0)-1,1,1),
"")</f>
        <v/>
      </c>
      <c r="BR18"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8"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8" s="135" t="str">
        <f ca="1">IF(ISNUMBER(Table_Question_Sets[[#This Row],[Config Use Row]]),INDEX(Table_Question_Sets[Config Rollup],Table_Question_Sets[[#This Row],[Config Use Row]]),"")</f>
        <v/>
      </c>
      <c r="BU18" s="135" t="str">
        <f ca="1">IF(ISNUMBER(Table_Question_Sets[[#This Row],[Config Use Row]]),INDEX(Table_Question_Sets[Config Keys Nested Rollup],Table_Question_Sets[[#This Row],[Config Use Row]]),"")</f>
        <v/>
      </c>
      <c r="BV18" s="135" t="str">
        <f ca="1">IF(ISNUMBER(Table_Question_Sets[[#This Row],[Config Use Row]]),INDEX(Table_Question_Sets[Calculation Rollup],Table_Question_Sets[[#This Row],[Config Use Row]]),"")</f>
        <v/>
      </c>
    </row>
    <row r="19" spans="2:74" s="21" customFormat="1" ht="21" customHeight="1">
      <c r="B19" s="26" t="s">
        <v>1041</v>
      </c>
      <c r="C19" s="162"/>
      <c r="D19" s="25" t="str">
        <f ca="1">IF(Table_Question_Sets[[#This Row],[Header]]="Yes","",
IF(INDIRECT(SUBSTITUTE(ADDRESS(1,COLUMN(),4),"1","")&amp;ROW()-1)="",
INDIRECT(SUBSTITUTE(ADDRESS(1,COLUMN(Table_Question_Sets[[#This Row],[Property]]),4),"1","")&amp;ROW()-1),
INDIRECT(SUBSTITUTE(ADDRESS(1,COLUMN(),4),"1","")&amp;ROW()-1)))</f>
        <v>Purchase Details</v>
      </c>
      <c r="E19"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additionalSourceOfFundsOther</v>
      </c>
      <c r="F19" s="25" t="str">
        <f>IF(Table_Question_Sets[[#This Row],[Header]]="Yes","",IF(Table_Question_Sets[[#This Row],[Property]]&lt;&gt;"",SUBSTITUTE(Table_Question_Sets[[#This Row],[Property]]," ",""),""))</f>
        <v>AdditionalSourceOfFundsOther</v>
      </c>
      <c r="G19" s="92"/>
      <c r="H19" s="26" t="s">
        <v>37</v>
      </c>
      <c r="I19" s="26" t="s">
        <v>78</v>
      </c>
      <c r="J19" s="10"/>
      <c r="K19" s="57"/>
      <c r="L19" s="75"/>
      <c r="M19" s="75"/>
      <c r="N19" s="60"/>
      <c r="O19" s="60"/>
      <c r="P19" s="60" t="s">
        <v>822</v>
      </c>
      <c r="Q19" s="60"/>
      <c r="R19" s="60"/>
      <c r="S19" s="79"/>
      <c r="T19" s="26" t="s">
        <v>1001</v>
      </c>
      <c r="U19" s="10" t="s">
        <v>1046</v>
      </c>
      <c r="V19" s="26" t="s">
        <v>1042</v>
      </c>
      <c r="W19" s="26"/>
      <c r="X19" s="11"/>
      <c r="Y19" s="10"/>
      <c r="Z19" s="10"/>
      <c r="AA19" s="11"/>
      <c r="AB19" s="11"/>
      <c r="AC19" s="11"/>
      <c r="AD19" s="26"/>
      <c r="AE19" s="26"/>
      <c r="AF19" s="10"/>
      <c r="AG19" s="10"/>
      <c r="AH19" s="80"/>
      <c r="AI19" s="76"/>
      <c r="AJ19" s="76"/>
      <c r="AK19" s="76"/>
      <c r="AL19" s="135"/>
      <c r="AM19"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19" s="201"/>
      <c r="AO19"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19"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19" s="26"/>
      <c r="AR19" s="79"/>
      <c r="AS19" s="11"/>
      <c r="AT19" s="26"/>
      <c r="AU19" s="11"/>
      <c r="AV19" s="11"/>
      <c r="AW19" s="11"/>
      <c r="AX19" s="11"/>
      <c r="AY19"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19" s="48" t="str">
        <f>IF(OR(Table_Question_Sets[[#This Row],[Header]]="Yes",Table_Question_Sets[[#This Row],[Text]]=""),"",IF(OR(Table_Question_Sets[[#This Row],[Text]]="true",Table_Question_Sets[[#This Row],[Text]]="false",ISNUMBER(Table_Question_Sets[[#This Row],[Text]])),Table_Question_Sets[[#This Row],[Text]],""""&amp;Table_Question_Sets[[#This Row],[Text]]&amp;""""))</f>
        <v/>
      </c>
      <c r="BA19" s="28" t="str">
        <f>IF(AND(Table_Question_Sets[[#This Row],[Header]]&lt;&gt;"Yes",Table_Question_Sets[[#This Row],[Property]]&lt;&gt;"",Table_Question_Sets[[#This Row],[Summary Label]]&lt;&gt;""),""""&amp;Table_Question_Sets[[#This Row],[Key]]&amp;""": """&amp;Table_Question_Sets[[#This Row],[Summary Label]]&amp;"""","")</f>
        <v/>
      </c>
      <c r="BB19" s="28">
        <f ca="1">IF(Table_Question_Sets[[#This Row],[Header]]="Yes","",_xlfn.NUMBERVALUE(INDIRECT(SUBSTITUTE(ADDRESS(1,COLUMN(),4),"1","")&amp;ROW()-1))+IF(Table_Question_Sets[[#This Row],[Property]]&lt;&gt;"",1,0))</f>
        <v>6</v>
      </c>
      <c r="BC19" s="28">
        <f ca="1">IF(Table_Question_Sets[[#This Row],[Header]]="Yes","",_xlfn.NUMBERVALUE(INDIRECT(SUBSTITUTE(ADDRESS(1,COLUMN(),4),"1","")&amp;ROW()+1))+IF(Table_Question_Sets[[#This Row],[Property]]&lt;&gt;"",1,0))</f>
        <v>5</v>
      </c>
      <c r="BD19" s="28" t="str">
        <f t="array" aca="1" ref="BD1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19"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19"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19"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"templateOptions":{"label":"Comments","question":"Please specify additional source of funds","hideCondition":"additionalSourceOfFunds != 'Other'"}</v>
      </c>
      <c r="BH19"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"additionalSourceOfFundsOther","type": "textarea-field","className":"col-xs-12 col-sm-12","templateOptions":{"label":"Comments","question":"Please specify additional source of funds","hideCondition":"additionalSourceOfFunds != 'Other'"},"validators": {"validation": Validators.compose([])}}</v>
      </c>
      <c r="BI19" s="25" t="str">
        <f ca="1" xml:space="preserve">
IF(Table_Question_Sets[[#This Row],[Row]]="Yes","]},{""className"": ""row"",""fieldGroup"": [","")&amp;
Table_Question_Sets[[#This Row],[Config Field]]</f>
        <v>{"key": "additionalSourceOfFundsOther","type": "textarea-field","className":"col-xs-12 col-sm-12","templateOptions":{"label":"Comments","question":"Please specify additional source of funds","hideCondition":"additionalSourceOfFunds != 'Other'"},"validators": {"validation": Validators.compose([])}}</v>
      </c>
      <c r="BJ19"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"brokerName","type": "input-field","className":"col-xs-12 col-sm-6","templateOptions":{"label":"Broker name"},"validators": {"validation": Validators.compose([])}},{"key": "brokerEmail","type": "input-field","className":"col-xs-12 col-sm-6","templateOptions":{"label":"Broker email"},"validators": {"validation": Validators.compose([ValidationService.required('true', ''), ValidationService.isEmail()])}}</v>
      </c>
      <c r="BK19"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19" s="135" t="str">
        <f>IF(AND(Table_Question_Sets[[#This Row],[Header]]="",Table_Question_Sets[[#This Row],[Property]]&lt;&gt;"",Table_Question_Sets[[#This Row],[Field Type]]&lt;&gt;""),
""""&amp;Table_Question_Sets[[#This Row],[Key]]&amp;"""","")</f>
        <v>"additionalSourceOfFundsOther"</v>
      </c>
      <c r="BM19"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"additionalSourceOfFundsOther","salePrice","propertyMortgage","brokerName","brokerEmail"</v>
      </c>
      <c r="BN19" s="135" t="str">
        <f>IF(AND(Table_Question_Sets[[#This Row],[Header]]&lt;&gt;"Yes",Table_Question_Sets[[#This Row],[Property]]&lt;&gt;"",Table_Question_Sets[[#This Row],[Workflow Role]]&lt;&gt;""),
""""&amp;Table_Question_Sets[[#This Row],[Workflow Role]]&amp;""":"""&amp;Table_Question_Sets[[#This Row],[Key]]&amp;"""","")</f>
        <v/>
      </c>
      <c r="BO19" s="135" t="str">
        <f>IF(AND(Table_Question_Sets[[#This Row],[Header]]&lt;&gt;"Yes",Table_Question_Sets[[#This Row],[Property]]&lt;&gt;"",Table_Question_Sets[[#This Row],[Private]]="Yes"),
""""&amp;Table_Question_Sets[[#This Row],[Key]]&amp;"""","")</f>
        <v/>
      </c>
      <c r="BP19" s="135">
        <f ca="1">IF(Table_Question_Sets[[#This Row],[Header]]="Yes","",_xlfn.NUMBERVALUE(INDIRECT(SUBSTITUTE(ADDRESS(1,COLUMN(),4),"1","")&amp;ROW()+1))+IF(OR(Table_Question_Sets[[#This Row],[Value]]&lt;&gt;"",AND(Table_Question_Sets[[#This Row],[Data Type]]="Repeating",Table_Question_Sets[[#This Row],[Calculation Repeating]]&lt;&gt;"")),1,0))</f>
        <v>0</v>
      </c>
      <c r="BQ19" s="135" t="str">
        <f ca="1" xml:space="preserve">
IF(Table_Question_Sets[[#This Row],[Data Type]]="Repeating",
OFFSET(Table_Repeating_Question_Sets[[#Headers],[Property]],MATCH(Table_Question_Sets[[#This Row],[Property]],Table_Repeating_Question_Sets[Property],0),MATCH("Calculation",Table_Repeating_Question_Sets[#Headers],0)-1,1,1),
"")</f>
        <v/>
      </c>
      <c r="BR19"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19"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19" s="135" t="str">
        <f ca="1">IF(ISNUMBER(Table_Question_Sets[[#This Row],[Config Use Row]]),INDEX(Table_Question_Sets[Config Rollup],Table_Question_Sets[[#This Row],[Config Use Row]]),"")</f>
        <v/>
      </c>
      <c r="BU19" s="135" t="str">
        <f ca="1">IF(ISNUMBER(Table_Question_Sets[[#This Row],[Config Use Row]]),INDEX(Table_Question_Sets[Config Keys Nested Rollup],Table_Question_Sets[[#This Row],[Config Use Row]]),"")</f>
        <v/>
      </c>
      <c r="BV19" s="135" t="str">
        <f ca="1">IF(ISNUMBER(Table_Question_Sets[[#This Row],[Config Use Row]]),INDEX(Table_Question_Sets[Calculation Rollup],Table_Question_Sets[[#This Row],[Config Use Row]]),"")</f>
        <v/>
      </c>
    </row>
    <row r="20" spans="2:74" s="21" customFormat="1" ht="21" customHeight="1">
      <c r="B20" s="26" t="s">
        <v>993</v>
      </c>
      <c r="C20" s="162"/>
      <c r="D20" s="25" t="str">
        <f ca="1">IF(Table_Question_Sets[[#This Row],[Header]]="Yes","",
IF(INDIRECT(SUBSTITUTE(ADDRESS(1,COLUMN(),4),"1","")&amp;ROW()-1)="",
INDIRECT(SUBSTITUTE(ADDRESS(1,COLUMN(Table_Question_Sets[[#This Row],[Property]]),4),"1","")&amp;ROW()-1),
INDIRECT(SUBSTITUTE(ADDRESS(1,COLUMN(),4),"1","")&amp;ROW()-1)))</f>
        <v>Purchase Details</v>
      </c>
      <c r="E20"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salePrice</v>
      </c>
      <c r="F20" s="25" t="str">
        <f>IF(Table_Question_Sets[[#This Row],[Header]]="Yes","",IF(Table_Question_Sets[[#This Row],[Property]]&lt;&gt;"",SUBSTITUTE(Table_Question_Sets[[#This Row],[Property]]," ",""),""))</f>
        <v>SalePrice</v>
      </c>
      <c r="G20" s="92"/>
      <c r="H20" s="26" t="s">
        <v>65</v>
      </c>
      <c r="I20" s="26" t="s">
        <v>37</v>
      </c>
      <c r="J20" s="10"/>
      <c r="K20" s="57" t="s">
        <v>59</v>
      </c>
      <c r="L20" s="75"/>
      <c r="M20" s="75"/>
      <c r="N20" s="60"/>
      <c r="O20" s="60"/>
      <c r="P20" s="60" t="s">
        <v>835</v>
      </c>
      <c r="Q20" s="60"/>
      <c r="R20" s="60"/>
      <c r="S20" s="79"/>
      <c r="T20" s="26" t="s">
        <v>1008</v>
      </c>
      <c r="U20" s="10"/>
      <c r="V20" s="26" t="s">
        <v>1091</v>
      </c>
      <c r="W20" s="26"/>
      <c r="X20" s="11"/>
      <c r="Y20" s="10"/>
      <c r="Z20" s="10"/>
      <c r="AA20" s="11"/>
      <c r="AB20" s="11"/>
      <c r="AC20" s="11"/>
      <c r="AD20" s="26"/>
      <c r="AE20" s="26"/>
      <c r="AF20" s="10"/>
      <c r="AG20" s="10"/>
      <c r="AH20" s="80"/>
      <c r="AI20" s="76"/>
      <c r="AJ20" s="76"/>
      <c r="AK20" s="76"/>
      <c r="AL20" s="135"/>
      <c r="AM20"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0" s="201"/>
      <c r="AO20"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0"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0" s="26"/>
      <c r="AR20" s="79"/>
      <c r="AS20" s="11"/>
      <c r="AT20" s="26"/>
      <c r="AU20" s="11"/>
      <c r="AV20" s="11"/>
      <c r="AW20" s="11"/>
      <c r="AX20" s="11"/>
      <c r="AY20"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0" s="48" t="str">
        <f>IF(OR(Table_Question_Sets[[#This Row],[Header]]="Yes",Table_Question_Sets[[#This Row],[Text]]=""),"",IF(OR(Table_Question_Sets[[#This Row],[Text]]="true",Table_Question_Sets[[#This Row],[Text]]="false",ISNUMBER(Table_Question_Sets[[#This Row],[Text]])),Table_Question_Sets[[#This Row],[Text]],""""&amp;Table_Question_Sets[[#This Row],[Text]]&amp;""""))</f>
        <v/>
      </c>
      <c r="BA20" s="28" t="str">
        <f>IF(AND(Table_Question_Sets[[#This Row],[Header]]&lt;&gt;"Yes",Table_Question_Sets[[#This Row],[Property]]&lt;&gt;"",Table_Question_Sets[[#This Row],[Summary Label]]&lt;&gt;""),""""&amp;Table_Question_Sets[[#This Row],[Key]]&amp;""": """&amp;Table_Question_Sets[[#This Row],[Summary Label]]&amp;"""","")</f>
        <v/>
      </c>
      <c r="BB20" s="28">
        <f ca="1">IF(Table_Question_Sets[[#This Row],[Header]]="Yes","",_xlfn.NUMBERVALUE(INDIRECT(SUBSTITUTE(ADDRESS(1,COLUMN(),4),"1","")&amp;ROW()-1))+IF(Table_Question_Sets[[#This Row],[Property]]&lt;&gt;"",1,0))</f>
        <v>7</v>
      </c>
      <c r="BC20" s="28">
        <f ca="1">IF(Table_Question_Sets[[#This Row],[Header]]="Yes","",_xlfn.NUMBERVALUE(INDIRECT(SUBSTITUTE(ADDRESS(1,COLUMN(),4),"1","")&amp;ROW()+1))+IF(Table_Question_Sets[[#This Row],[Property]]&lt;&gt;"",1,0))</f>
        <v>4</v>
      </c>
      <c r="BD20" s="28" t="str">
        <f t="array" aca="1" ref="BD2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0"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'additionalSourceOfFunds != \'Sale of property\''), ValidationService.isCurrency(), ValidationService.maxDecimals(2)])}</v>
      </c>
      <c r="BF20"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0"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"templateOptions":{"label":"Sale price","formatTextInput":"currency","addonLeft":{"class":"fa fa-usd"},"hideCondition":"additionalSourceOfFunds != 'Sale of property'"}</v>
      </c>
      <c r="BH20"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v>
      </c>
      <c r="BI20" s="25" t="str">
        <f ca="1" xml:space="preserve">
IF(Table_Question_Sets[[#This Row],[Row]]="Yes","]},{""className"": ""row"",""fieldGroup"": [","")&amp;
Table_Question_Sets[[#This Row],[Config Field]]</f>
        <v>{"key":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v>
      </c>
      <c r="BJ20"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"brokerName","type": "input-field","className":"col-xs-12 col-sm-6","templateOptions":{"label":"Broker name"},"validators": {"validation": Validators.compose([])}},{"key": "brokerEmail","type": "input-field","className":"col-xs-12 col-sm-6","templateOptions":{"label":"Broker email"},"validators": {"validation": Validators.compose([ValidationService.required('true', ''), ValidationService.isEmail()])}}</v>
      </c>
      <c r="BK20"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0" s="135" t="str">
        <f>IF(AND(Table_Question_Sets[[#This Row],[Header]]="",Table_Question_Sets[[#This Row],[Property]]&lt;&gt;"",Table_Question_Sets[[#This Row],[Field Type]]&lt;&gt;""),
""""&amp;Table_Question_Sets[[#This Row],[Key]]&amp;"""","")</f>
        <v>"salePrice"</v>
      </c>
      <c r="BM20"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"salePrice","propertyMortgage","brokerName","brokerEmail"</v>
      </c>
      <c r="BN20" s="135" t="str">
        <f>IF(AND(Table_Question_Sets[[#This Row],[Header]]&lt;&gt;"Yes",Table_Question_Sets[[#This Row],[Property]]&lt;&gt;"",Table_Question_Sets[[#This Row],[Workflow Role]]&lt;&gt;""),
""""&amp;Table_Question_Sets[[#This Row],[Workflow Role]]&amp;""":"""&amp;Table_Question_Sets[[#This Row],[Key]]&amp;"""","")</f>
        <v/>
      </c>
      <c r="BO20" s="135" t="str">
        <f>IF(AND(Table_Question_Sets[[#This Row],[Header]]&lt;&gt;"Yes",Table_Question_Sets[[#This Row],[Property]]&lt;&gt;"",Table_Question_Sets[[#This Row],[Private]]="Yes"),
""""&amp;Table_Question_Sets[[#This Row],[Key]]&amp;"""","")</f>
        <v/>
      </c>
      <c r="BP20" s="135">
        <f ca="1">IF(Table_Question_Sets[[#This Row],[Header]]="Yes","",_xlfn.NUMBERVALUE(INDIRECT(SUBSTITUTE(ADDRESS(1,COLUMN(),4),"1","")&amp;ROW()+1))+IF(OR(Table_Question_Sets[[#This Row],[Value]]&lt;&gt;"",AND(Table_Question_Sets[[#This Row],[Data Type]]="Repeating",Table_Question_Sets[[#This Row],[Calculation Repeating]]&lt;&gt;"")),1,0))</f>
        <v>0</v>
      </c>
      <c r="BQ20" s="135" t="str">
        <f ca="1" xml:space="preserve">
IF(Table_Question_Sets[[#This Row],[Data Type]]="Repeating",
OFFSET(Table_Repeating_Question_Sets[[#Headers],[Property]],MATCH(Table_Question_Sets[[#This Row],[Property]],Table_Repeating_Question_Sets[Property],0),MATCH("Calculation",Table_Repeating_Question_Sets[#Headers],0)-1,1,1),
"")</f>
        <v/>
      </c>
      <c r="BR20"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0"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0" s="135" t="str">
        <f ca="1">IF(ISNUMBER(Table_Question_Sets[[#This Row],[Config Use Row]]),INDEX(Table_Question_Sets[Config Rollup],Table_Question_Sets[[#This Row],[Config Use Row]]),"")</f>
        <v/>
      </c>
      <c r="BU20" s="135" t="str">
        <f ca="1">IF(ISNUMBER(Table_Question_Sets[[#This Row],[Config Use Row]]),INDEX(Table_Question_Sets[Config Keys Nested Rollup],Table_Question_Sets[[#This Row],[Config Use Row]]),"")</f>
        <v/>
      </c>
      <c r="BV20" s="135" t="str">
        <f ca="1">IF(ISNUMBER(Table_Question_Sets[[#This Row],[Config Use Row]]),INDEX(Table_Question_Sets[Calculation Rollup],Table_Question_Sets[[#This Row],[Config Use Row]]),"")</f>
        <v/>
      </c>
    </row>
    <row r="21" spans="2:74" s="21" customFormat="1" ht="21" customHeight="1">
      <c r="B21" s="26" t="s">
        <v>994</v>
      </c>
      <c r="C21" s="162"/>
      <c r="D21" s="25" t="str">
        <f ca="1">IF(Table_Question_Sets[[#This Row],[Header]]="Yes","",
IF(INDIRECT(SUBSTITUTE(ADDRESS(1,COLUMN(),4),"1","")&amp;ROW()-1)="",
INDIRECT(SUBSTITUTE(ADDRESS(1,COLUMN(Table_Question_Sets[[#This Row],[Property]]),4),"1","")&amp;ROW()-1),
INDIRECT(SUBSTITUTE(ADDRESS(1,COLUMN(),4),"1","")&amp;ROW()-1)))</f>
        <v>Purchase Details</v>
      </c>
      <c r="E21"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propertyMortgage</v>
      </c>
      <c r="F21" s="25" t="str">
        <f>IF(Table_Question_Sets[[#This Row],[Header]]="Yes","",IF(Table_Question_Sets[[#This Row],[Property]]&lt;&gt;"",SUBSTITUTE(Table_Question_Sets[[#This Row],[Property]]," ",""),""))</f>
        <v>PropertyMortgage</v>
      </c>
      <c r="G21" s="92"/>
      <c r="H21" s="26" t="s">
        <v>65</v>
      </c>
      <c r="I21" s="26" t="s">
        <v>37</v>
      </c>
      <c r="J21" s="10"/>
      <c r="K21" s="57"/>
      <c r="L21" s="75"/>
      <c r="M21" s="75"/>
      <c r="N21" s="60"/>
      <c r="O21" s="60"/>
      <c r="P21" s="60" t="s">
        <v>835</v>
      </c>
      <c r="Q21" s="60"/>
      <c r="R21" s="60"/>
      <c r="S21" s="79"/>
      <c r="T21" s="26" t="s">
        <v>1029</v>
      </c>
      <c r="U21" s="10"/>
      <c r="V21" s="26" t="s">
        <v>1091</v>
      </c>
      <c r="W21" s="26"/>
      <c r="X21" s="11"/>
      <c r="Y21" s="10"/>
      <c r="Z21" s="10"/>
      <c r="AA21" s="11"/>
      <c r="AB21" s="11"/>
      <c r="AC21" s="11"/>
      <c r="AD21" s="26"/>
      <c r="AE21" s="26"/>
      <c r="AF21" s="10"/>
      <c r="AG21" s="10"/>
      <c r="AH21" s="80"/>
      <c r="AI21" s="76"/>
      <c r="AJ21" s="76"/>
      <c r="AK21" s="76"/>
      <c r="AL21" s="135"/>
      <c r="AM21"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1" s="201"/>
      <c r="AO21"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1"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1" s="26"/>
      <c r="AR21" s="79"/>
      <c r="AS21" s="11"/>
      <c r="AT21" s="26"/>
      <c r="AU21" s="11"/>
      <c r="AV21" s="11"/>
      <c r="AW21" s="11"/>
      <c r="AX21" s="11"/>
      <c r="AY21"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1" s="48" t="str">
        <f>IF(OR(Table_Question_Sets[[#This Row],[Header]]="Yes",Table_Question_Sets[[#This Row],[Text]]=""),"",IF(OR(Table_Question_Sets[[#This Row],[Text]]="true",Table_Question_Sets[[#This Row],[Text]]="false",ISNUMBER(Table_Question_Sets[[#This Row],[Text]])),Table_Question_Sets[[#This Row],[Text]],""""&amp;Table_Question_Sets[[#This Row],[Text]]&amp;""""))</f>
        <v/>
      </c>
      <c r="BA21" s="28" t="str">
        <f>IF(AND(Table_Question_Sets[[#This Row],[Header]]&lt;&gt;"Yes",Table_Question_Sets[[#This Row],[Property]]&lt;&gt;"",Table_Question_Sets[[#This Row],[Summary Label]]&lt;&gt;""),""""&amp;Table_Question_Sets[[#This Row],[Key]]&amp;""": """&amp;Table_Question_Sets[[#This Row],[Summary Label]]&amp;"""","")</f>
        <v/>
      </c>
      <c r="BB21" s="28">
        <f ca="1">IF(Table_Question_Sets[[#This Row],[Header]]="Yes","",_xlfn.NUMBERVALUE(INDIRECT(SUBSTITUTE(ADDRESS(1,COLUMN(),4),"1","")&amp;ROW()-1))+IF(Table_Question_Sets[[#This Row],[Property]]&lt;&gt;"",1,0))</f>
        <v>8</v>
      </c>
      <c r="BC21" s="28">
        <f ca="1">IF(Table_Question_Sets[[#This Row],[Header]]="Yes","",_xlfn.NUMBERVALUE(INDIRECT(SUBSTITUTE(ADDRESS(1,COLUMN(),4),"1","")&amp;ROW()+1))+IF(Table_Question_Sets[[#This Row],[Property]]&lt;&gt;"",1,0))</f>
        <v>3</v>
      </c>
      <c r="BD21" s="28" t="str">
        <f t="array" aca="1" ref="BD2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1"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Validators.compose([ValidationService.isCurrency(), ValidationService.maxDecimals(2)])}</v>
      </c>
      <c r="BF21"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1"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"templateOptions":{"label":"Mortgage on property (if applicable)","formatTextInput":"currency","addonLeft":{"class":"fa fa-usd"},"hideCondition":"additionalSourceOfFunds != 'Sale of property'"}</v>
      </c>
      <c r="BH21"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v>
      </c>
      <c r="BI21" s="25" t="str">
        <f ca="1" xml:space="preserve">
IF(Table_Question_Sets[[#This Row],[Row]]="Yes","]},{""className"": ""row"",""fieldGroup"": [","")&amp;
Table_Question_Sets[[#This Row],[Config Field]]</f>
        <v>{"key":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v>
      </c>
      <c r="BJ21"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"brokerName","type": "input-field","className":"col-xs-12 col-sm-6","templateOptions":{"label":"Broker name"},"validators": {"validation": Validators.compose([])}},{"key": "brokerEmail","type": "input-field","className":"col-xs-12 col-sm-6","templateOptions":{"label":"Broker email"},"validators": {"validation": Validators.compose([ValidationService.required('true', ''), ValidationService.isEmail()])}}</v>
      </c>
      <c r="BK21"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1" s="135" t="str">
        <f>IF(AND(Table_Question_Sets[[#This Row],[Header]]="",Table_Question_Sets[[#This Row],[Property]]&lt;&gt;"",Table_Question_Sets[[#This Row],[Field Type]]&lt;&gt;""),
""""&amp;Table_Question_Sets[[#This Row],[Key]]&amp;"""","")</f>
        <v>"propertyMortgage"</v>
      </c>
      <c r="BM21"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"propertyMortgage","brokerName","brokerEmail"</v>
      </c>
      <c r="BN21" s="135" t="str">
        <f>IF(AND(Table_Question_Sets[[#This Row],[Header]]&lt;&gt;"Yes",Table_Question_Sets[[#This Row],[Property]]&lt;&gt;"",Table_Question_Sets[[#This Row],[Workflow Role]]&lt;&gt;""),
""""&amp;Table_Question_Sets[[#This Row],[Workflow Role]]&amp;""":"""&amp;Table_Question_Sets[[#This Row],[Key]]&amp;"""","")</f>
        <v/>
      </c>
      <c r="BO21" s="135" t="str">
        <f>IF(AND(Table_Question_Sets[[#This Row],[Header]]&lt;&gt;"Yes",Table_Question_Sets[[#This Row],[Property]]&lt;&gt;"",Table_Question_Sets[[#This Row],[Private]]="Yes"),
""""&amp;Table_Question_Sets[[#This Row],[Key]]&amp;"""","")</f>
        <v/>
      </c>
      <c r="BP21" s="135">
        <f ca="1">IF(Table_Question_Sets[[#This Row],[Header]]="Yes","",_xlfn.NUMBERVALUE(INDIRECT(SUBSTITUTE(ADDRESS(1,COLUMN(),4),"1","")&amp;ROW()+1))+IF(OR(Table_Question_Sets[[#This Row],[Value]]&lt;&gt;"",AND(Table_Question_Sets[[#This Row],[Data Type]]="Repeating",Table_Question_Sets[[#This Row],[Calculation Repeating]]&lt;&gt;"")),1,0))</f>
        <v>0</v>
      </c>
      <c r="BQ21" s="135" t="str">
        <f ca="1" xml:space="preserve">
IF(Table_Question_Sets[[#This Row],[Data Type]]="Repeating",
OFFSET(Table_Repeating_Question_Sets[[#Headers],[Property]],MATCH(Table_Question_Sets[[#This Row],[Property]],Table_Repeating_Question_Sets[Property],0),MATCH("Calculation",Table_Repeating_Question_Sets[#Headers],0)-1,1,1),
"")</f>
        <v/>
      </c>
      <c r="BR21"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1"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1" s="135" t="str">
        <f ca="1">IF(ISNUMBER(Table_Question_Sets[[#This Row],[Config Use Row]]),INDEX(Table_Question_Sets[Config Rollup],Table_Question_Sets[[#This Row],[Config Use Row]]),"")</f>
        <v/>
      </c>
      <c r="BU21" s="135" t="str">
        <f ca="1">IF(ISNUMBER(Table_Question_Sets[[#This Row],[Config Use Row]]),INDEX(Table_Question_Sets[Config Keys Nested Rollup],Table_Question_Sets[[#This Row],[Config Use Row]]),"")</f>
        <v/>
      </c>
      <c r="BV21" s="135" t="str">
        <f ca="1">IF(ISNUMBER(Table_Question_Sets[[#This Row],[Config Use Row]]),INDEX(Table_Question_Sets[Calculation Rollup],Table_Question_Sets[[#This Row],[Config Use Row]]),"")</f>
        <v/>
      </c>
    </row>
    <row r="22" spans="2:74" s="21" customFormat="1" ht="21" customHeight="1">
      <c r="B22" s="26" t="s">
        <v>995</v>
      </c>
      <c r="C22" s="162"/>
      <c r="D22" s="25" t="str">
        <f ca="1">IF(Table_Question_Sets[[#This Row],[Header]]="Yes","",
IF(INDIRECT(SUBSTITUTE(ADDRESS(1,COLUMN(),4),"1","")&amp;ROW()-1)="",
INDIRECT(SUBSTITUTE(ADDRESS(1,COLUMN(Table_Question_Sets[[#This Row],[Property]]),4),"1","")&amp;ROW()-1),
INDIRECT(SUBSTITUTE(ADDRESS(1,COLUMN(),4),"1","")&amp;ROW()-1)))</f>
        <v>Purchase Details</v>
      </c>
      <c r="E22"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brokerName</v>
      </c>
      <c r="F22" s="25" t="str">
        <f>IF(Table_Question_Sets[[#This Row],[Header]]="Yes","",IF(Table_Question_Sets[[#This Row],[Property]]&lt;&gt;"",SUBSTITUTE(Table_Question_Sets[[#This Row],[Property]]," ",""),""))</f>
        <v>BrokerName</v>
      </c>
      <c r="G22" s="92"/>
      <c r="H22" s="26" t="s">
        <v>37</v>
      </c>
      <c r="I22" s="26" t="s">
        <v>37</v>
      </c>
      <c r="J22" s="10"/>
      <c r="K22" s="57"/>
      <c r="L22" s="75"/>
      <c r="M22" s="75"/>
      <c r="N22" s="60"/>
      <c r="O22" s="60"/>
      <c r="P22" s="60" t="s">
        <v>835</v>
      </c>
      <c r="Q22" s="60"/>
      <c r="R22" s="60"/>
      <c r="S22" s="79"/>
      <c r="T22" s="26" t="s">
        <v>997</v>
      </c>
      <c r="U22" s="10"/>
      <c r="V22" s="26"/>
      <c r="W22" s="26"/>
      <c r="X22" s="11"/>
      <c r="Y22" s="10"/>
      <c r="Z22" s="10"/>
      <c r="AA22" s="11"/>
      <c r="AB22" s="11"/>
      <c r="AC22" s="11"/>
      <c r="AD22" s="26"/>
      <c r="AE22" s="26"/>
      <c r="AF22" s="10"/>
      <c r="AG22" s="10"/>
      <c r="AH22" s="80"/>
      <c r="AI22" s="76"/>
      <c r="AJ22" s="76"/>
      <c r="AK22" s="76"/>
      <c r="AL22" s="135"/>
      <c r="AM22"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2" s="201"/>
      <c r="AO22"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2"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2" s="26"/>
      <c r="AR22" s="79"/>
      <c r="AS22" s="11"/>
      <c r="AT22" s="26"/>
      <c r="AU22" s="11"/>
      <c r="AV22" s="11"/>
      <c r="AW22" s="11"/>
      <c r="AX22" s="11"/>
      <c r="AY22"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2" s="48" t="str">
        <f>IF(OR(Table_Question_Sets[[#This Row],[Header]]="Yes",Table_Question_Sets[[#This Row],[Text]]=""),"",IF(OR(Table_Question_Sets[[#This Row],[Text]]="true",Table_Question_Sets[[#This Row],[Text]]="false",ISNUMBER(Table_Question_Sets[[#This Row],[Text]])),Table_Question_Sets[[#This Row],[Text]],""""&amp;Table_Question_Sets[[#This Row],[Text]]&amp;""""))</f>
        <v/>
      </c>
      <c r="BA22" s="28" t="str">
        <f>IF(AND(Table_Question_Sets[[#This Row],[Header]]&lt;&gt;"Yes",Table_Question_Sets[[#This Row],[Property]]&lt;&gt;"",Table_Question_Sets[[#This Row],[Summary Label]]&lt;&gt;""),""""&amp;Table_Question_Sets[[#This Row],[Key]]&amp;""": """&amp;Table_Question_Sets[[#This Row],[Summary Label]]&amp;"""","")</f>
        <v/>
      </c>
      <c r="BB22" s="28">
        <f ca="1">IF(Table_Question_Sets[[#This Row],[Header]]="Yes","",_xlfn.NUMBERVALUE(INDIRECT(SUBSTITUTE(ADDRESS(1,COLUMN(),4),"1","")&amp;ROW()-1))+IF(Table_Question_Sets[[#This Row],[Property]]&lt;&gt;"",1,0))</f>
        <v>9</v>
      </c>
      <c r="BC22" s="28">
        <f ca="1">IF(Table_Question_Sets[[#This Row],[Header]]="Yes","",_xlfn.NUMBERVALUE(INDIRECT(SUBSTITUTE(ADDRESS(1,COLUMN(),4),"1","")&amp;ROW()+1))+IF(Table_Question_Sets[[#This Row],[Property]]&lt;&gt;"",1,0))</f>
        <v>2</v>
      </c>
      <c r="BD22" s="28" t="str">
        <f t="array" aca="1" ref="BD2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2"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22"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2"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"templateOptions":{"label":"Broker name"}</v>
      </c>
      <c r="BH22"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"brokerName","type": "input-field","className":"col-xs-12 col-sm-6","templateOptions":{"label":"Broker name"},"validators": {"validation": Validators.compose([])}}</v>
      </c>
      <c r="BI22" s="25" t="str">
        <f ca="1" xml:space="preserve">
IF(Table_Question_Sets[[#This Row],[Row]]="Yes","]},{""className"": ""row"",""fieldGroup"": [","")&amp;
Table_Question_Sets[[#This Row],[Config Field]]</f>
        <v>{"key": "brokerName","type": "input-field","className":"col-xs-12 col-sm-6","templateOptions":{"label":"Broker name"},"validators": {"validation": Validators.compose([])}}</v>
      </c>
      <c r="BJ22"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"brokerName","type": "input-field","className":"col-xs-12 col-sm-6","templateOptions":{"label":"Broker name"},"validators": {"validation": Validators.compose([])}},{"key": "brokerEmail","type": "input-field","className":"col-xs-12 col-sm-6","templateOptions":{"label":"Broker email"},"validators": {"validation": Validators.compose([ValidationService.required('true', ''), ValidationService.isEmail()])}}</v>
      </c>
      <c r="BK22"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2" s="135" t="str">
        <f>IF(AND(Table_Question_Sets[[#This Row],[Header]]="",Table_Question_Sets[[#This Row],[Property]]&lt;&gt;"",Table_Question_Sets[[#This Row],[Field Type]]&lt;&gt;""),
""""&amp;Table_Question_Sets[[#This Row],[Key]]&amp;"""","")</f>
        <v>"brokerName"</v>
      </c>
      <c r="BM22"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"brokerName","brokerEmail"</v>
      </c>
      <c r="BN22" s="135" t="str">
        <f>IF(AND(Table_Question_Sets[[#This Row],[Header]]&lt;&gt;"Yes",Table_Question_Sets[[#This Row],[Property]]&lt;&gt;"",Table_Question_Sets[[#This Row],[Workflow Role]]&lt;&gt;""),
""""&amp;Table_Question_Sets[[#This Row],[Workflow Role]]&amp;""":"""&amp;Table_Question_Sets[[#This Row],[Key]]&amp;"""","")</f>
        <v/>
      </c>
      <c r="BO22" s="135" t="str">
        <f>IF(AND(Table_Question_Sets[[#This Row],[Header]]&lt;&gt;"Yes",Table_Question_Sets[[#This Row],[Property]]&lt;&gt;"",Table_Question_Sets[[#This Row],[Private]]="Yes"),
""""&amp;Table_Question_Sets[[#This Row],[Key]]&amp;"""","")</f>
        <v/>
      </c>
      <c r="BP22" s="135">
        <f ca="1">IF(Table_Question_Sets[[#This Row],[Header]]="Yes","",_xlfn.NUMBERVALUE(INDIRECT(SUBSTITUTE(ADDRESS(1,COLUMN(),4),"1","")&amp;ROW()+1))+IF(OR(Table_Question_Sets[[#This Row],[Value]]&lt;&gt;"",AND(Table_Question_Sets[[#This Row],[Data Type]]="Repeating",Table_Question_Sets[[#This Row],[Calculation Repeating]]&lt;&gt;"")),1,0))</f>
        <v>0</v>
      </c>
      <c r="BQ22" s="135" t="str">
        <f ca="1" xml:space="preserve">
IF(Table_Question_Sets[[#This Row],[Data Type]]="Repeating",
OFFSET(Table_Repeating_Question_Sets[[#Headers],[Property]],MATCH(Table_Question_Sets[[#This Row],[Property]],Table_Repeating_Question_Sets[Property],0),MATCH("Calculation",Table_Repeating_Question_Sets[#Headers],0)-1,1,1),
"")</f>
        <v/>
      </c>
      <c r="BR22"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2"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2" s="135" t="str">
        <f ca="1">IF(ISNUMBER(Table_Question_Sets[[#This Row],[Config Use Row]]),INDEX(Table_Question_Sets[Config Rollup],Table_Question_Sets[[#This Row],[Config Use Row]]),"")</f>
        <v/>
      </c>
      <c r="BU22" s="135" t="str">
        <f ca="1">IF(ISNUMBER(Table_Question_Sets[[#This Row],[Config Use Row]]),INDEX(Table_Question_Sets[Config Keys Nested Rollup],Table_Question_Sets[[#This Row],[Config Use Row]]),"")</f>
        <v/>
      </c>
      <c r="BV22" s="135" t="str">
        <f ca="1">IF(ISNUMBER(Table_Question_Sets[[#This Row],[Config Use Row]]),INDEX(Table_Question_Sets[Calculation Rollup],Table_Question_Sets[[#This Row],[Config Use Row]]),"")</f>
        <v/>
      </c>
    </row>
    <row r="23" spans="2:74" s="21" customFormat="1" ht="21" customHeight="1">
      <c r="B23" s="26" t="s">
        <v>996</v>
      </c>
      <c r="C23" s="162"/>
      <c r="D23" s="25" t="str">
        <f ca="1">IF(Table_Question_Sets[[#This Row],[Header]]="Yes","",
IF(INDIRECT(SUBSTITUTE(ADDRESS(1,COLUMN(),4),"1","")&amp;ROW()-1)="",
INDIRECT(SUBSTITUTE(ADDRESS(1,COLUMN(Table_Question_Sets[[#This Row],[Property]]),4),"1","")&amp;ROW()-1),
INDIRECT(SUBSTITUTE(ADDRESS(1,COLUMN(),4),"1","")&amp;ROW()-1)))</f>
        <v>Purchase Details</v>
      </c>
      <c r="E23"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brokerEmail</v>
      </c>
      <c r="F23" s="25" t="str">
        <f>IF(Table_Question_Sets[[#This Row],[Header]]="Yes","",IF(Table_Question_Sets[[#This Row],[Property]]&lt;&gt;"",SUBSTITUTE(Table_Question_Sets[[#This Row],[Property]]," ",""),""))</f>
        <v>BrokerEmail</v>
      </c>
      <c r="G23" s="92"/>
      <c r="H23" s="26" t="s">
        <v>74</v>
      </c>
      <c r="I23" s="26" t="s">
        <v>37</v>
      </c>
      <c r="J23" s="10"/>
      <c r="K23" s="133" t="s">
        <v>59</v>
      </c>
      <c r="L23" s="75"/>
      <c r="M23" s="75"/>
      <c r="N23" s="60"/>
      <c r="O23" s="60"/>
      <c r="P23" s="60" t="s">
        <v>835</v>
      </c>
      <c r="Q23" s="60"/>
      <c r="R23" s="60"/>
      <c r="S23" s="79"/>
      <c r="T23" s="26" t="s">
        <v>998</v>
      </c>
      <c r="U23" s="10"/>
      <c r="V23" s="26"/>
      <c r="W23" s="26"/>
      <c r="X23" s="11"/>
      <c r="Y23" s="10"/>
      <c r="Z23" s="10"/>
      <c r="AA23" s="11"/>
      <c r="AB23" s="11"/>
      <c r="AC23" s="11"/>
      <c r="AD23" s="26"/>
      <c r="AE23" s="26"/>
      <c r="AF23" s="10"/>
      <c r="AG23" s="10"/>
      <c r="AH23" s="80"/>
      <c r="AI23" s="76"/>
      <c r="AJ23" s="76"/>
      <c r="AK23" s="76"/>
      <c r="AL23" s="135"/>
      <c r="AM23"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3" s="201"/>
      <c r="AO23"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23"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23" s="26"/>
      <c r="AR23" s="79"/>
      <c r="AS23" s="11"/>
      <c r="AT23" s="26"/>
      <c r="AU23" s="11"/>
      <c r="AV23" s="11"/>
      <c r="AW23" s="11"/>
      <c r="AX23" s="11"/>
      <c r="AY23"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3" s="48" t="str">
        <f>IF(OR(Table_Question_Sets[[#This Row],[Header]]="Yes",Table_Question_Sets[[#This Row],[Text]]=""),"",IF(OR(Table_Question_Sets[[#This Row],[Text]]="true",Table_Question_Sets[[#This Row],[Text]]="false",ISNUMBER(Table_Question_Sets[[#This Row],[Text]])),Table_Question_Sets[[#This Row],[Text]],""""&amp;Table_Question_Sets[[#This Row],[Text]]&amp;""""))</f>
        <v/>
      </c>
      <c r="BA23" s="28" t="str">
        <f>IF(AND(Table_Question_Sets[[#This Row],[Header]]&lt;&gt;"Yes",Table_Question_Sets[[#This Row],[Property]]&lt;&gt;"",Table_Question_Sets[[#This Row],[Summary Label]]&lt;&gt;""),""""&amp;Table_Question_Sets[[#This Row],[Key]]&amp;""": """&amp;Table_Question_Sets[[#This Row],[Summary Label]]&amp;"""","")</f>
        <v/>
      </c>
      <c r="BB23" s="28">
        <f ca="1">IF(Table_Question_Sets[[#This Row],[Header]]="Yes","",_xlfn.NUMBERVALUE(INDIRECT(SUBSTITUTE(ADDRESS(1,COLUMN(),4),"1","")&amp;ROW()-1))+IF(Table_Question_Sets[[#This Row],[Property]]&lt;&gt;"",1,0))</f>
        <v>10</v>
      </c>
      <c r="BC23" s="28">
        <f ca="1">IF(Table_Question_Sets[[#This Row],[Header]]="Yes","",_xlfn.NUMBERVALUE(INDIRECT(SUBSTITUTE(ADDRESS(1,COLUMN(),4),"1","")&amp;ROW()+1))+IF(Table_Question_Sets[[#This Row],[Property]]&lt;&gt;"",1,0))</f>
        <v>1</v>
      </c>
      <c r="BD23" s="28" t="str">
        <f t="array" aca="1" ref="BD2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3"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ValidationService.isEmail()])}</v>
      </c>
      <c r="BF23"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3"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"templateOptions":{"label":"Broker email"}</v>
      </c>
      <c r="BH23"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"brokerEmail","type": "input-field","className":"col-xs-12 col-sm-6","templateOptions":{"label":"Broker email"},"validators": {"validation": Validators.compose([ValidationService.required('true', ''), ValidationService.isEmail()])}}</v>
      </c>
      <c r="BI23" s="25" t="str">
        <f ca="1" xml:space="preserve">
IF(Table_Question_Sets[[#This Row],[Row]]="Yes","]},{""className"": ""row"",""fieldGroup"": [","")&amp;
Table_Question_Sets[[#This Row],[Config Field]]</f>
        <v>{"key": "brokerEmail","type": "input-field","className":"col-xs-12 col-sm-6","templateOptions":{"label":"Broker email"},"validators": {"validation": Validators.compose([ValidationService.required('true', ''), ValidationService.isEmail()])}}</v>
      </c>
      <c r="BJ23"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"brokerEmail","type": "input-field","className":"col-xs-12 col-sm-6","templateOptions":{"label":"Broker email"},"validators": {"validation": Validators.compose([ValidationService.required('true', ''), ValidationService.isEmail()])}}</v>
      </c>
      <c r="BK23"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3" s="135" t="str">
        <f>IF(AND(Table_Question_Sets[[#This Row],[Header]]="",Table_Question_Sets[[#This Row],[Property]]&lt;&gt;"",Table_Question_Sets[[#This Row],[Field Type]]&lt;&gt;""),
""""&amp;Table_Question_Sets[[#This Row],[Key]]&amp;"""","")</f>
        <v>"brokerEmail"</v>
      </c>
      <c r="BM23"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"brokerEmail"</v>
      </c>
      <c r="BN23" s="135" t="str">
        <f>IF(AND(Table_Question_Sets[[#This Row],[Header]]&lt;&gt;"Yes",Table_Question_Sets[[#This Row],[Property]]&lt;&gt;"",Table_Question_Sets[[#This Row],[Workflow Role]]&lt;&gt;""),
""""&amp;Table_Question_Sets[[#This Row],[Workflow Role]]&amp;""":"""&amp;Table_Question_Sets[[#This Row],[Key]]&amp;"""","")</f>
        <v/>
      </c>
      <c r="BO23" s="135" t="str">
        <f>IF(AND(Table_Question_Sets[[#This Row],[Header]]&lt;&gt;"Yes",Table_Question_Sets[[#This Row],[Property]]&lt;&gt;"",Table_Question_Sets[[#This Row],[Private]]="Yes"),
""""&amp;Table_Question_Sets[[#This Row],[Key]]&amp;"""","")</f>
        <v/>
      </c>
      <c r="BP23" s="135">
        <f ca="1">IF(Table_Question_Sets[[#This Row],[Header]]="Yes","",_xlfn.NUMBERVALUE(INDIRECT(SUBSTITUTE(ADDRESS(1,COLUMN(),4),"1","")&amp;ROW()+1))+IF(OR(Table_Question_Sets[[#This Row],[Value]]&lt;&gt;"",AND(Table_Question_Sets[[#This Row],[Data Type]]="Repeating",Table_Question_Sets[[#This Row],[Calculation Repeating]]&lt;&gt;"")),1,0))</f>
        <v>0</v>
      </c>
      <c r="BQ23" s="135" t="str">
        <f ca="1" xml:space="preserve">
IF(Table_Question_Sets[[#This Row],[Data Type]]="Repeating",
OFFSET(Table_Repeating_Question_Sets[[#Headers],[Property]],MATCH(Table_Question_Sets[[#This Row],[Property]],Table_Repeating_Question_Sets[Property],0),MATCH("Calculation",Table_Repeating_Question_Sets[#Headers],0)-1,1,1),
"")</f>
        <v/>
      </c>
      <c r="BR23"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3"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3" s="135" t="str">
        <f ca="1">IF(ISNUMBER(Table_Question_Sets[[#This Row],[Config Use Row]]),INDEX(Table_Question_Sets[Config Rollup],Table_Question_Sets[[#This Row],[Config Use Row]]),"")</f>
        <v/>
      </c>
      <c r="BU23" s="135" t="str">
        <f ca="1">IF(ISNUMBER(Table_Question_Sets[[#This Row],[Config Use Row]]),INDEX(Table_Question_Sets[Config Keys Nested Rollup],Table_Question_Sets[[#This Row],[Config Use Row]]),"")</f>
        <v/>
      </c>
      <c r="BV23" s="135" t="str">
        <f ca="1">IF(ISNUMBER(Table_Question_Sets[[#This Row],[Config Use Row]]),INDEX(Table_Question_Sets[Calculation Rollup],Table_Question_Sets[[#This Row],[Config Use Row]]),"")</f>
        <v/>
      </c>
    </row>
    <row r="24" spans="2:74" s="20" customFormat="1" ht="29.4" thickBot="1">
      <c r="B24" s="14" t="s">
        <v>999</v>
      </c>
      <c r="C24" s="14" t="s">
        <v>59</v>
      </c>
      <c r="D24" s="14" t="str">
        <f ca="1">IF(Table_Question_Sets[[#This Row],[Header]]="Yes","",
IF(INDIRECT(SUBSTITUTE(ADDRESS(1,COLUMN(),4),"1","")&amp;ROW()-1)="",
INDIRECT(SUBSTITUTE(ADDRESS(1,COLUMN(Table_Question_Sets[[#This Row],[Property]]),4),"1","")&amp;ROW()-1),
INDIRECT(SUBSTITUTE(ADDRESS(1,COLUMN(),4),"1","")&amp;ROW()-1)))</f>
        <v/>
      </c>
      <c r="E24" s="14"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supportingDocuments</v>
      </c>
      <c r="F24" s="14" t="str">
        <f>IF(Table_Question_Sets[[#This Row],[Header]]="Yes","",IF(Table_Question_Sets[[#This Row],[Property]]&lt;&gt;"",SUBSTITUTE(Table_Question_Sets[[#This Row],[Property]]," ",""),""))</f>
        <v/>
      </c>
      <c r="G24" s="56"/>
      <c r="H24" s="14"/>
      <c r="I24" s="14"/>
      <c r="J24" s="14"/>
      <c r="K24" s="56"/>
      <c r="L24" s="74"/>
      <c r="M24" s="74"/>
      <c r="N24" s="32"/>
      <c r="O24" s="32"/>
      <c r="P24" s="32"/>
      <c r="Q24" s="32"/>
      <c r="R24" s="32"/>
      <c r="S24" s="32"/>
      <c r="T24" s="14"/>
      <c r="U24" s="14"/>
      <c r="V24" s="14"/>
      <c r="W24" s="14"/>
      <c r="X24" s="14"/>
      <c r="Y24" s="14"/>
      <c r="Z24" s="14"/>
      <c r="AA24" s="14"/>
      <c r="AB24" s="14"/>
      <c r="AC24" s="14"/>
      <c r="AD24" s="14"/>
      <c r="AE24" s="14"/>
      <c r="AF24" s="14"/>
      <c r="AG24" s="14"/>
      <c r="AH24" s="74"/>
      <c r="AI24" s="74"/>
      <c r="AJ24" s="74"/>
      <c r="AK24" s="74"/>
      <c r="AL24" s="139"/>
      <c r="AM24" s="9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4" s="98"/>
      <c r="AO24" s="1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4" s="1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24" s="14"/>
      <c r="AR24" s="32"/>
      <c r="AS24" s="14"/>
      <c r="AT24" s="14"/>
      <c r="AU24" s="14"/>
      <c r="AV24" s="14"/>
      <c r="AW24" s="14"/>
      <c r="AX24" s="14"/>
      <c r="AY24" s="4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4" s="32" t="str">
        <f>IF(OR(Table_Question_Sets[[#This Row],[Header]]="Yes",Table_Question_Sets[[#This Row],[Text]]=""),"",IF(OR(Table_Question_Sets[[#This Row],[Text]]="true",Table_Question_Sets[[#This Row],[Text]]="false",ISNUMBER(Table_Question_Sets[[#This Row],[Text]])),Table_Question_Sets[[#This Row],[Text]],""""&amp;Table_Question_Sets[[#This Row],[Text]]&amp;""""))</f>
        <v/>
      </c>
      <c r="BA24" s="32" t="str">
        <f>IF(AND(Table_Question_Sets[[#This Row],[Header]]&lt;&gt;"Yes",Table_Question_Sets[[#This Row],[Property]]&lt;&gt;"",Table_Question_Sets[[#This Row],[Summary Label]]&lt;&gt;""),""""&amp;Table_Question_Sets[[#This Row],[Key]]&amp;""": """&amp;Table_Question_Sets[[#This Row],[Summary Label]]&amp;"""","")</f>
        <v/>
      </c>
      <c r="BB24" s="32" t="str">
        <f ca="1">IF(Table_Question_Sets[[#This Row],[Header]]="Yes","",_xlfn.NUMBERVALUE(INDIRECT(SUBSTITUTE(ADDRESS(1,COLUMN(),4),"1","")&amp;ROW()-1))+IF(Table_Question_Sets[[#This Row],[Property]]&lt;&gt;"",1,0))</f>
        <v/>
      </c>
      <c r="BC24" s="32" t="str">
        <f ca="1">IF(Table_Question_Sets[[#This Row],[Header]]="Yes","",_xlfn.NUMBERVALUE(INDIRECT(SUBSTITUTE(ADDRESS(1,COLUMN(),4),"1","")&amp;ROW()+1))+IF(Table_Question_Sets[[#This Row],[Property]]&lt;&gt;"",1,0))</f>
        <v/>
      </c>
      <c r="BD24" s="32" t="str">
        <f t="array" aca="1" ref="BD2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4" s="3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24" s="3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4" s="32"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24" s="32"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24" s="14" t="str">
        <f xml:space="preserve">
IF(Table_Question_Sets[[#This Row],[Row]]="Yes","]},{""className"": ""row"",""fieldGroup"": [","")&amp;
Table_Question_Sets[[#This Row],[Config Field]]</f>
        <v/>
      </c>
      <c r="BJ24" s="14"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"supportingDocuments":[{"className": "row","fieldGroup":[{"key": "supportingDocumentsHeading","type": "content-field","className":"col-xs-12","templateOptions":{"content":{"heading2":"Supporting Documents","paragraph":"Please upload the following documents to support your application."}},"validators": {"validation": Validators.compose([])}},]},{"className": "row","fieldGroup": [{"key":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24" s="14"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4" s="14" t="str">
        <f>IF(AND(Table_Question_Sets[[#This Row],[Header]]="",Table_Question_Sets[[#This Row],[Property]]&lt;&gt;"",Table_Question_Sets[[#This Row],[Field Type]]&lt;&gt;""),
""""&amp;Table_Question_Sets[[#This Row],[Key]]&amp;"""","")</f>
        <v/>
      </c>
      <c r="BM24" s="14"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pportingDocuments":["supportingDocumentsHeading","photoIdApplicant1","photoIdApplicant2","photoIdApplicant3","photoIdApplicant4","photoIdApplicant5","purchaseContractAttachment","financeApprovalLetterAttachment","additionalSourceOfFundsAttachment","saleContractAttachment","additionalSupportingDocuments","comments"],</v>
      </c>
      <c r="BN24" s="14" t="str">
        <f>IF(AND(Table_Question_Sets[[#This Row],[Header]]&lt;&gt;"Yes",Table_Question_Sets[[#This Row],[Property]]&lt;&gt;"",Table_Question_Sets[[#This Row],[Workflow Role]]&lt;&gt;""),
""""&amp;Table_Question_Sets[[#This Row],[Workflow Role]]&amp;""":"""&amp;Table_Question_Sets[[#This Row],[Key]]&amp;"""","")</f>
        <v/>
      </c>
      <c r="BO24" s="14" t="str">
        <f>IF(AND(Table_Question_Sets[[#This Row],[Header]]&lt;&gt;"Yes",Table_Question_Sets[[#This Row],[Property]]&lt;&gt;"",Table_Question_Sets[[#This Row],[Private]]="Yes"),
""""&amp;Table_Question_Sets[[#This Row],[Key]]&amp;"""","")</f>
        <v/>
      </c>
      <c r="BP24" s="14" t="str">
        <f ca="1">IF(Table_Question_Sets[[#This Row],[Header]]="Yes","",_xlfn.NUMBERVALUE(INDIRECT(SUBSTITUTE(ADDRESS(1,COLUMN(),4),"1","")&amp;ROW()+1))+IF(OR(Table_Question_Sets[[#This Row],[Value]]&lt;&gt;"",AND(Table_Question_Sets[[#This Row],[Data Type]]="Repeating",Table_Question_Sets[[#This Row],[Calculation Repeating]]&lt;&gt;"")),1,0))</f>
        <v/>
      </c>
      <c r="BQ24" s="14" t="str">
        <f ca="1" xml:space="preserve">
IF(Table_Question_Sets[[#This Row],[Data Type]]="Repeating",
OFFSET(Table_Repeating_Question_Sets[[#Headers],[Property]],MATCH(Table_Question_Sets[[#This Row],[Property]],Table_Repeating_Question_Sets[Property],0),MATCH("Calculation",Table_Repeating_Question_Sets[#Headers],0)-1,1,1),
"")</f>
        <v/>
      </c>
      <c r="BR24" s="14"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4" s="14"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"supportingDocuments":{},</v>
      </c>
      <c r="BT24" s="14" t="str">
        <f ca="1">IF(ISNUMBER(Table_Question_Sets[[#This Row],[Config Use Row]]),INDEX(Table_Question_Sets[Config Rollup],Table_Question_Sets[[#This Row],[Config Use Row]]),"")</f>
        <v/>
      </c>
      <c r="BU24" s="14" t="str">
        <f ca="1">IF(ISNUMBER(Table_Question_Sets[[#This Row],[Config Use Row]]),INDEX(Table_Question_Sets[Config Keys Nested Rollup],Table_Question_Sets[[#This Row],[Config Use Row]]),"")</f>
        <v/>
      </c>
      <c r="BV24" s="14" t="str">
        <f ca="1">IF(ISNUMBER(Table_Question_Sets[[#This Row],[Config Use Row]]),INDEX(Table_Question_Sets[Calculation Rollup],Table_Question_Sets[[#This Row],[Config Use Row]]),"")</f>
        <v/>
      </c>
    </row>
    <row r="25" spans="2:74" s="21" customFormat="1" ht="21" hidden="1" customHeight="1">
      <c r="B25" s="26"/>
      <c r="C25" s="162"/>
      <c r="D25" s="25" t="str">
        <f ca="1">IF(Table_Question_Sets[[#This Row],[Header]]="Yes","",
IF(INDIRECT(SUBSTITUTE(ADDRESS(1,COLUMN(),4),"1","")&amp;ROW()-1)="",
INDIRECT(SUBSTITUTE(ADDRESS(1,COLUMN(Table_Question_Sets[[#This Row],[Property]]),4),"1","")&amp;ROW()-1),
INDIRECT(SUBSTITUTE(ADDRESS(1,COLUMN(),4),"1","")&amp;ROW()-1)))</f>
        <v>Supporting Documents</v>
      </c>
      <c r="E25"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25" s="25" t="str">
        <f>IF(Table_Question_Sets[[#This Row],[Header]]="Yes","",IF(Table_Question_Sets[[#This Row],[Property]]&lt;&gt;"",SUBSTITUTE(Table_Question_Sets[[#This Row],[Property]]," ",""),""))</f>
        <v/>
      </c>
      <c r="G25" s="92"/>
      <c r="H25" s="26"/>
      <c r="I25" s="26"/>
      <c r="J25" s="10"/>
      <c r="K25" s="57"/>
      <c r="L25" s="75"/>
      <c r="M25" s="75"/>
      <c r="N25" s="60"/>
      <c r="O25" s="60"/>
      <c r="P25" s="60"/>
      <c r="Q25" s="60"/>
      <c r="R25" s="60"/>
      <c r="S25" s="79"/>
      <c r="T25" s="26"/>
      <c r="U25" s="10"/>
      <c r="V25" s="26"/>
      <c r="W25" s="26"/>
      <c r="X25" s="11"/>
      <c r="Y25" s="10"/>
      <c r="Z25" s="10"/>
      <c r="AA25" s="11"/>
      <c r="AB25" s="11"/>
      <c r="AC25" s="11"/>
      <c r="AD25" s="26"/>
      <c r="AE25" s="26"/>
      <c r="AF25" s="10"/>
      <c r="AG25" s="10"/>
      <c r="AH25" s="80"/>
      <c r="AI25" s="76"/>
      <c r="AJ25" s="76"/>
      <c r="AK25" s="76"/>
      <c r="AL25" s="135"/>
      <c r="AM25"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5" s="201"/>
      <c r="AO25"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5"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25" s="26"/>
      <c r="AR25" s="79"/>
      <c r="AS25" s="11"/>
      <c r="AT25" s="26"/>
      <c r="AU25" s="11"/>
      <c r="AV25" s="11"/>
      <c r="AW25" s="11"/>
      <c r="AX25" s="11"/>
      <c r="AY25"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5" s="48" t="str">
        <f>IF(OR(Table_Question_Sets[[#This Row],[Header]]="Yes",Table_Question_Sets[[#This Row],[Text]]=""),"",IF(OR(Table_Question_Sets[[#This Row],[Text]]="true",Table_Question_Sets[[#This Row],[Text]]="false",ISNUMBER(Table_Question_Sets[[#This Row],[Text]])),Table_Question_Sets[[#This Row],[Text]],""""&amp;Table_Question_Sets[[#This Row],[Text]]&amp;""""))</f>
        <v/>
      </c>
      <c r="BA25" s="28" t="str">
        <f>IF(AND(Table_Question_Sets[[#This Row],[Header]]&lt;&gt;"Yes",Table_Question_Sets[[#This Row],[Property]]&lt;&gt;"",Table_Question_Sets[[#This Row],[Summary Label]]&lt;&gt;""),""""&amp;Table_Question_Sets[[#This Row],[Key]]&amp;""": """&amp;Table_Question_Sets[[#This Row],[Summary Label]]&amp;"""","")</f>
        <v/>
      </c>
      <c r="BB25" s="28">
        <f ca="1">IF(Table_Question_Sets[[#This Row],[Header]]="Yes","",_xlfn.NUMBERVALUE(INDIRECT(SUBSTITUTE(ADDRESS(1,COLUMN(),4),"1","")&amp;ROW()-1))+IF(Table_Question_Sets[[#This Row],[Property]]&lt;&gt;"",1,0))</f>
        <v>0</v>
      </c>
      <c r="BC25" s="28">
        <f ca="1">IF(Table_Question_Sets[[#This Row],[Header]]="Yes","",_xlfn.NUMBERVALUE(INDIRECT(SUBSTITUTE(ADDRESS(1,COLUMN(),4),"1","")&amp;ROW()+1))+IF(Table_Question_Sets[[#This Row],[Property]]&lt;&gt;"",1,0))</f>
        <v>12</v>
      </c>
      <c r="BD25" s="28" t="str">
        <f t="array" aca="1" ref="BD2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5"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25"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5" s="2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25" s="2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25" s="25" t="str">
        <f xml:space="preserve">
IF(Table_Question_Sets[[#This Row],[Row]]="Yes","]},{""className"": ""row"",""fieldGroup"": [","")&amp;
Table_Question_Sets[[#This Row],[Config Field]]</f>
        <v/>
      </c>
      <c r="BJ25"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"supportingDocumentsHeading","type": "content-field","className":"col-xs-12","templateOptions":{"content":{"heading2":"Supporting Documents","paragraph":"Please upload the following documents to support your application."}},"validators": {"validation": Validators.compose([])}},]},{"className": "row","fieldGroup": [{"key":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25"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5" s="135" t="str">
        <f>IF(AND(Table_Question_Sets[[#This Row],[Header]]="",Table_Question_Sets[[#This Row],[Property]]&lt;&gt;"",Table_Question_Sets[[#This Row],[Field Type]]&lt;&gt;""),
""""&amp;Table_Question_Sets[[#This Row],[Key]]&amp;"""","")</f>
        <v/>
      </c>
      <c r="BM25"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pportingDocumentsHeading","photoIdApplicant1","photoIdApplicant2","photoIdApplicant3","photoIdApplicant4","photoIdApplicant5","purchaseContractAttachment","financeApprovalLetterAttachment","additionalSourceOfFundsAttachment","saleContractAttachment","additionalSupportingDocuments","comments"</v>
      </c>
      <c r="BN25" s="135" t="str">
        <f>IF(AND(Table_Question_Sets[[#This Row],[Header]]&lt;&gt;"Yes",Table_Question_Sets[[#This Row],[Property]]&lt;&gt;"",Table_Question_Sets[[#This Row],[Workflow Role]]&lt;&gt;""),
""""&amp;Table_Question_Sets[[#This Row],[Workflow Role]]&amp;""":"""&amp;Table_Question_Sets[[#This Row],[Key]]&amp;"""","")</f>
        <v/>
      </c>
      <c r="BO25" s="135" t="str">
        <f>IF(AND(Table_Question_Sets[[#This Row],[Header]]&lt;&gt;"Yes",Table_Question_Sets[[#This Row],[Property]]&lt;&gt;"",Table_Question_Sets[[#This Row],[Private]]="Yes"),
""""&amp;Table_Question_Sets[[#This Row],[Key]]&amp;"""","")</f>
        <v/>
      </c>
      <c r="BP25" s="135">
        <f ca="1">IF(Table_Question_Sets[[#This Row],[Header]]="Yes","",_xlfn.NUMBERVALUE(INDIRECT(SUBSTITUTE(ADDRESS(1,COLUMN(),4),"1","")&amp;ROW()+1))+IF(OR(Table_Question_Sets[[#This Row],[Value]]&lt;&gt;"",AND(Table_Question_Sets[[#This Row],[Data Type]]="Repeating",Table_Question_Sets[[#This Row],[Calculation Repeating]]&lt;&gt;"")),1,0))</f>
        <v>0</v>
      </c>
      <c r="BQ25" s="135" t="str">
        <f ca="1" xml:space="preserve">
IF(Table_Question_Sets[[#This Row],[Data Type]]="Repeating",
OFFSET(Table_Repeating_Question_Sets[[#Headers],[Property]],MATCH(Table_Question_Sets[[#This Row],[Property]],Table_Repeating_Question_Sets[Property],0),MATCH("Calculation",Table_Repeating_Question_Sets[#Headers],0)-1,1,1),
"")</f>
        <v/>
      </c>
      <c r="BR25"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5"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5" s="135" t="str">
        <f ca="1">IF(ISNUMBER(Table_Question_Sets[[#This Row],[Config Use Row]]),INDEX(Table_Question_Sets[Config Rollup],Table_Question_Sets[[#This Row],[Config Use Row]]),"")</f>
        <v/>
      </c>
      <c r="BU25" s="135" t="str">
        <f ca="1">IF(ISNUMBER(Table_Question_Sets[[#This Row],[Config Use Row]]),INDEX(Table_Question_Sets[Config Keys Nested Rollup],Table_Question_Sets[[#This Row],[Config Use Row]]),"")</f>
        <v/>
      </c>
      <c r="BV25" s="135" t="str">
        <f ca="1">IF(ISNUMBER(Table_Question_Sets[[#This Row],[Config Use Row]]),INDEX(Table_Question_Sets[Calculation Rollup],Table_Question_Sets[[#This Row],[Config Use Row]]),"")</f>
        <v/>
      </c>
    </row>
    <row r="26" spans="2:74" s="21" customFormat="1" ht="21" customHeight="1">
      <c r="B26" s="26" t="s">
        <v>1035</v>
      </c>
      <c r="C26" s="162"/>
      <c r="D26" s="25" t="str">
        <f ca="1">IF(Table_Question_Sets[[#This Row],[Header]]="Yes","",
IF(INDIRECT(SUBSTITUTE(ADDRESS(1,COLUMN(),4),"1","")&amp;ROW()-1)="",
INDIRECT(SUBSTITUTE(ADDRESS(1,COLUMN(Table_Question_Sets[[#This Row],[Property]]),4),"1","")&amp;ROW()-1),
INDIRECT(SUBSTITUTE(ADDRESS(1,COLUMN(),4),"1","")&amp;ROW()-1)))</f>
        <v>Supporting Documents</v>
      </c>
      <c r="E26"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supportingDocumentsHeading</v>
      </c>
      <c r="F26" s="25" t="str">
        <f>IF(Table_Question_Sets[[#This Row],[Header]]="Yes","",IF(Table_Question_Sets[[#This Row],[Property]]&lt;&gt;"",SUBSTITUTE(Table_Question_Sets[[#This Row],[Property]]," ",""),""))</f>
        <v>SupportingDocumentsHeading</v>
      </c>
      <c r="G26" s="92"/>
      <c r="H26" s="26" t="s">
        <v>715</v>
      </c>
      <c r="I26" s="26" t="s">
        <v>715</v>
      </c>
      <c r="J26" s="10"/>
      <c r="K26" s="57"/>
      <c r="L26" s="75"/>
      <c r="M26" s="75"/>
      <c r="N26" s="60"/>
      <c r="O26" s="60" t="s">
        <v>822</v>
      </c>
      <c r="P26" s="60"/>
      <c r="Q26" s="60"/>
      <c r="R26" s="60"/>
      <c r="S26" s="79"/>
      <c r="T26" s="26"/>
      <c r="U26" s="10"/>
      <c r="V26" s="26"/>
      <c r="W26" s="26"/>
      <c r="X26" s="11" t="s">
        <v>999</v>
      </c>
      <c r="Y26" s="10"/>
      <c r="Z26" s="10"/>
      <c r="AA26" s="10" t="s">
        <v>1030</v>
      </c>
      <c r="AB26" s="11"/>
      <c r="AC26" s="11"/>
      <c r="AD26" s="26"/>
      <c r="AE26" s="26"/>
      <c r="AF26" s="10"/>
      <c r="AG26" s="10"/>
      <c r="AH26" s="80"/>
      <c r="AI26" s="76"/>
      <c r="AJ26" s="76"/>
      <c r="AK26" s="76"/>
      <c r="AL26" s="135"/>
      <c r="AM26"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6" s="201"/>
      <c r="AO26"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6"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26" s="26"/>
      <c r="AR26" s="79"/>
      <c r="AS26" s="11"/>
      <c r="AT26" s="26"/>
      <c r="AU26" s="11"/>
      <c r="AV26" s="11"/>
      <c r="AW26" s="11"/>
      <c r="AX26" s="11"/>
      <c r="AY26"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6" s="48" t="str">
        <f>IF(OR(Table_Question_Sets[[#This Row],[Header]]="Yes",Table_Question_Sets[[#This Row],[Text]]=""),"",IF(OR(Table_Question_Sets[[#This Row],[Text]]="true",Table_Question_Sets[[#This Row],[Text]]="false",ISNUMBER(Table_Question_Sets[[#This Row],[Text]])),Table_Question_Sets[[#This Row],[Text]],""""&amp;Table_Question_Sets[[#This Row],[Text]]&amp;""""))</f>
        <v/>
      </c>
      <c r="BA26" s="28" t="str">
        <f>IF(AND(Table_Question_Sets[[#This Row],[Header]]&lt;&gt;"Yes",Table_Question_Sets[[#This Row],[Property]]&lt;&gt;"",Table_Question_Sets[[#This Row],[Summary Label]]&lt;&gt;""),""""&amp;Table_Question_Sets[[#This Row],[Key]]&amp;""": """&amp;Table_Question_Sets[[#This Row],[Summary Label]]&amp;"""","")</f>
        <v/>
      </c>
      <c r="BB26" s="28">
        <f ca="1">IF(Table_Question_Sets[[#This Row],[Header]]="Yes","",_xlfn.NUMBERVALUE(INDIRECT(SUBSTITUTE(ADDRESS(1,COLUMN(),4),"1","")&amp;ROW()-1))+IF(Table_Question_Sets[[#This Row],[Property]]&lt;&gt;"",1,0))</f>
        <v>1</v>
      </c>
      <c r="BC26" s="28">
        <f ca="1">IF(Table_Question_Sets[[#This Row],[Header]]="Yes","",_xlfn.NUMBERVALUE(INDIRECT(SUBSTITUTE(ADDRESS(1,COLUMN(),4),"1","")&amp;ROW()+1))+IF(Table_Question_Sets[[#This Row],[Property]]&lt;&gt;"",1,0))</f>
        <v>12</v>
      </c>
      <c r="BD26" s="28" t="str">
        <f t="array" aca="1" ref="BD2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6"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26"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6"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"templateOptions":{"content":{"heading2":"Supporting Documents","paragraph":"Please upload the following documents to support your application."}}</v>
      </c>
      <c r="BH26"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"supportingDocumentsHeading","type": "content-field","className":"col-xs-12","templateOptions":{"content":{"heading2":"Supporting Documents","paragraph":"Please upload the following documents to support your application."}},"validators": {"validation": Validators.compose([])}}</v>
      </c>
      <c r="BI26" s="25" t="str">
        <f ca="1" xml:space="preserve">
IF(Table_Question_Sets[[#This Row],[Row]]="Yes","]},{""className"": ""row"",""fieldGroup"": [","")&amp;
Table_Question_Sets[[#This Row],[Config Field]]</f>
        <v>{"key": "supportingDocumentsHeading","type": "content-field","className":"col-xs-12","templateOptions":{"content":{"heading2":"Supporting Documents","paragraph":"Please upload the following documents to support your application."}},"validators": {"validation": Validators.compose([])}}</v>
      </c>
      <c r="BJ26"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"supportingDocumentsHeading","type": "content-field","className":"col-xs-12","templateOptions":{"content":{"heading2":"Supporting Documents","paragraph":"Please upload the following documents to support your application."}},"validators": {"validation": Validators.compose([])}},]},{"className": "row","fieldGroup": [{"key":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26"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6" s="135" t="str">
        <f>IF(AND(Table_Question_Sets[[#This Row],[Header]]="",Table_Question_Sets[[#This Row],[Property]]&lt;&gt;"",Table_Question_Sets[[#This Row],[Field Type]]&lt;&gt;""),
""""&amp;Table_Question_Sets[[#This Row],[Key]]&amp;"""","")</f>
        <v>"supportingDocumentsHeading"</v>
      </c>
      <c r="BM26"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pportingDocumentsHeading","photoIdApplicant1","photoIdApplicant2","photoIdApplicant3","photoIdApplicant4","photoIdApplicant5","purchaseContractAttachment","financeApprovalLetterAttachment","additionalSourceOfFundsAttachment","saleContractAttachment","additionalSupportingDocuments","comments"</v>
      </c>
      <c r="BN26" s="135" t="str">
        <f>IF(AND(Table_Question_Sets[[#This Row],[Header]]&lt;&gt;"Yes",Table_Question_Sets[[#This Row],[Property]]&lt;&gt;"",Table_Question_Sets[[#This Row],[Workflow Role]]&lt;&gt;""),
""""&amp;Table_Question_Sets[[#This Row],[Workflow Role]]&amp;""":"""&amp;Table_Question_Sets[[#This Row],[Key]]&amp;"""","")</f>
        <v/>
      </c>
      <c r="BO26" s="135" t="str">
        <f>IF(AND(Table_Question_Sets[[#This Row],[Header]]&lt;&gt;"Yes",Table_Question_Sets[[#This Row],[Property]]&lt;&gt;"",Table_Question_Sets[[#This Row],[Private]]="Yes"),
""""&amp;Table_Question_Sets[[#This Row],[Key]]&amp;"""","")</f>
        <v/>
      </c>
      <c r="BP26" s="135">
        <f ca="1">IF(Table_Question_Sets[[#This Row],[Header]]="Yes","",_xlfn.NUMBERVALUE(INDIRECT(SUBSTITUTE(ADDRESS(1,COLUMN(),4),"1","")&amp;ROW()+1))+IF(OR(Table_Question_Sets[[#This Row],[Value]]&lt;&gt;"",AND(Table_Question_Sets[[#This Row],[Data Type]]="Repeating",Table_Question_Sets[[#This Row],[Calculation Repeating]]&lt;&gt;"")),1,0))</f>
        <v>0</v>
      </c>
      <c r="BQ26" s="135" t="str">
        <f ca="1" xml:space="preserve">
IF(Table_Question_Sets[[#This Row],[Data Type]]="Repeating",
OFFSET(Table_Repeating_Question_Sets[[#Headers],[Property]],MATCH(Table_Question_Sets[[#This Row],[Property]],Table_Repeating_Question_Sets[Property],0),MATCH("Calculation",Table_Repeating_Question_Sets[#Headers],0)-1,1,1),
"")</f>
        <v/>
      </c>
      <c r="BR26"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6"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6" s="135" t="str">
        <f ca="1">IF(ISNUMBER(Table_Question_Sets[[#This Row],[Config Use Row]]),INDEX(Table_Question_Sets[Config Rollup],Table_Question_Sets[[#This Row],[Config Use Row]]),"")</f>
        <v/>
      </c>
      <c r="BU26" s="135" t="str">
        <f ca="1">IF(ISNUMBER(Table_Question_Sets[[#This Row],[Config Use Row]]),INDEX(Table_Question_Sets[Config Keys Nested Rollup],Table_Question_Sets[[#This Row],[Config Use Row]]),"")</f>
        <v/>
      </c>
      <c r="BV26" s="135" t="str">
        <f ca="1">IF(ISNUMBER(Table_Question_Sets[[#This Row],[Config Use Row]]),INDEX(Table_Question_Sets[Calculation Rollup],Table_Question_Sets[[#This Row],[Config Use Row]]),"")</f>
        <v/>
      </c>
    </row>
    <row r="27" spans="2:74" s="21" customFormat="1" ht="21" customHeight="1">
      <c r="B27" s="26" t="s">
        <v>1069</v>
      </c>
      <c r="C27" s="162"/>
      <c r="D27" s="25" t="str">
        <f ca="1">IF(Table_Question_Sets[[#This Row],[Header]]="Yes","",
IF(INDIRECT(SUBSTITUTE(ADDRESS(1,COLUMN(),4),"1","")&amp;ROW()-1)="",
INDIRECT(SUBSTITUTE(ADDRESS(1,COLUMN(Table_Question_Sets[[#This Row],[Property]]),4),"1","")&amp;ROW()-1),
INDIRECT(SUBSTITUTE(ADDRESS(1,COLUMN(),4),"1","")&amp;ROW()-1)))</f>
        <v>Supporting Documents</v>
      </c>
      <c r="E27"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photoIdApplicant1</v>
      </c>
      <c r="F27" s="25" t="str">
        <f>IF(Table_Question_Sets[[#This Row],[Header]]="Yes","",IF(Table_Question_Sets[[#This Row],[Property]]&lt;&gt;"",SUBSTITUTE(Table_Question_Sets[[#This Row],[Property]]," ",""),""))</f>
        <v>PhotoIdApplicant1</v>
      </c>
      <c r="G27" s="92"/>
      <c r="H27" s="26" t="s">
        <v>961</v>
      </c>
      <c r="I27" s="26" t="s">
        <v>961</v>
      </c>
      <c r="J27" s="10"/>
      <c r="K27" s="57"/>
      <c r="L27" s="75"/>
      <c r="M27" s="75"/>
      <c r="N27" s="60" t="s">
        <v>59</v>
      </c>
      <c r="O27" s="60" t="s">
        <v>822</v>
      </c>
      <c r="P27" s="60"/>
      <c r="Q27" s="60"/>
      <c r="R27" s="60"/>
      <c r="S27" s="79"/>
      <c r="T27" s="26"/>
      <c r="U27" s="10" t="s">
        <v>1058</v>
      </c>
      <c r="V27" s="26" t="s">
        <v>1080</v>
      </c>
      <c r="W27" s="26" t="s">
        <v>1074</v>
      </c>
      <c r="X27" s="11"/>
      <c r="Y27" s="10" t="s">
        <v>1064</v>
      </c>
      <c r="Z27" s="10"/>
      <c r="AA27" s="10"/>
      <c r="AB27" s="11"/>
      <c r="AC27" s="11"/>
      <c r="AD27" s="26"/>
      <c r="AE27" s="26"/>
      <c r="AF27" s="10"/>
      <c r="AG27" s="10"/>
      <c r="AH27" s="80"/>
      <c r="AI27" s="76"/>
      <c r="AJ27" s="76"/>
      <c r="AK27" s="76"/>
      <c r="AL27" s="135"/>
      <c r="AM27"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7" s="201"/>
      <c r="AO27"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7"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27" s="26"/>
      <c r="AR27" s="79"/>
      <c r="AS27" s="11"/>
      <c r="AT27" s="26"/>
      <c r="AU27" s="11"/>
      <c r="AV27" s="11"/>
      <c r="AW27" s="11"/>
      <c r="AX27" s="11"/>
      <c r="AY27"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7" s="48" t="str">
        <f>IF(OR(Table_Question_Sets[[#This Row],[Header]]="Yes",Table_Question_Sets[[#This Row],[Text]]=""),"",IF(OR(Table_Question_Sets[[#This Row],[Text]]="true",Table_Question_Sets[[#This Row],[Text]]="false",ISNUMBER(Table_Question_Sets[[#This Row],[Text]])),Table_Question_Sets[[#This Row],[Text]],""""&amp;Table_Question_Sets[[#This Row],[Text]]&amp;""""))</f>
        <v/>
      </c>
      <c r="BA27" s="28" t="str">
        <f>IF(AND(Table_Question_Sets[[#This Row],[Header]]&lt;&gt;"Yes",Table_Question_Sets[[#This Row],[Property]]&lt;&gt;"",Table_Question_Sets[[#This Row],[Summary Label]]&lt;&gt;""),""""&amp;Table_Question_Sets[[#This Row],[Key]]&amp;""": """&amp;Table_Question_Sets[[#This Row],[Summary Label]]&amp;"""","")</f>
        <v/>
      </c>
      <c r="BB27" s="28">
        <f ca="1">IF(Table_Question_Sets[[#This Row],[Header]]="Yes","",_xlfn.NUMBERVALUE(INDIRECT(SUBSTITUTE(ADDRESS(1,COLUMN(),4),"1","")&amp;ROW()-1))+IF(Table_Question_Sets[[#This Row],[Property]]&lt;&gt;"",1,0))</f>
        <v>2</v>
      </c>
      <c r="BC27" s="28">
        <f ca="1">IF(Table_Question_Sets[[#This Row],[Header]]="Yes","",_xlfn.NUMBERVALUE(INDIRECT(SUBSTITUTE(ADDRESS(1,COLUMN(),4),"1","")&amp;ROW()+1))+IF(Table_Question_Sets[[#This Row],[Property]]&lt;&gt;"",1,0))</f>
        <v>11</v>
      </c>
      <c r="BD27" s="28" t="str">
        <f t="array" aca="1" ref="BD2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7"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Validators.compose([ValidationService.customExpression('photoIdApplicant1 == \'\' || fileSizeBytes(photoIdApplicant1) &lt;= 4194304','Uploaded file is too large Maximum upload limit per file is 4MB')])}</v>
      </c>
      <c r="BF27"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7"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the photo ID of additional applicant 1:","content":{"heading3":"Photo ID - Applicant 1"},"hideCondition":"countRepeating(applicants) &lt; 1"}</v>
      </c>
      <c r="BH27"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v>
      </c>
      <c r="BI27" s="25" t="str">
        <f ca="1" xml:space="preserve">
IF(Table_Question_Sets[[#This Row],[Row]]="Yes","]},{""className"": ""row"",""fieldGroup"": [","")&amp;
Table_Question_Sets[[#This Row],[Config Field]]</f>
        <v>]},{"className": "row","fieldGroup": [{"key":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v>
      </c>
      <c r="BJ27"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27"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7" s="135" t="str">
        <f>IF(AND(Table_Question_Sets[[#This Row],[Header]]="",Table_Question_Sets[[#This Row],[Property]]&lt;&gt;"",Table_Question_Sets[[#This Row],[Field Type]]&lt;&gt;""),
""""&amp;Table_Question_Sets[[#This Row],[Key]]&amp;"""","")</f>
        <v>"photoIdApplicant1"</v>
      </c>
      <c r="BM27"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"photoIdApplicant1","photoIdApplicant2","photoIdApplicant3","photoIdApplicant4","photoIdApplicant5","purchaseContractAttachment","financeApprovalLetterAttachment","additionalSourceOfFundsAttachment","saleContractAttachment","additionalSupportingDocuments","comments"</v>
      </c>
      <c r="BN27" s="135" t="str">
        <f>IF(AND(Table_Question_Sets[[#This Row],[Header]]&lt;&gt;"Yes",Table_Question_Sets[[#This Row],[Property]]&lt;&gt;"",Table_Question_Sets[[#This Row],[Workflow Role]]&lt;&gt;""),
""""&amp;Table_Question_Sets[[#This Row],[Workflow Role]]&amp;""":"""&amp;Table_Question_Sets[[#This Row],[Key]]&amp;"""","")</f>
        <v/>
      </c>
      <c r="BO27" s="135" t="str">
        <f>IF(AND(Table_Question_Sets[[#This Row],[Header]]&lt;&gt;"Yes",Table_Question_Sets[[#This Row],[Property]]&lt;&gt;"",Table_Question_Sets[[#This Row],[Private]]="Yes"),
""""&amp;Table_Question_Sets[[#This Row],[Key]]&amp;"""","")</f>
        <v/>
      </c>
      <c r="BP27" s="135">
        <f ca="1">IF(Table_Question_Sets[[#This Row],[Header]]="Yes","",_xlfn.NUMBERVALUE(INDIRECT(SUBSTITUTE(ADDRESS(1,COLUMN(),4),"1","")&amp;ROW()+1))+IF(OR(Table_Question_Sets[[#This Row],[Value]]&lt;&gt;"",AND(Table_Question_Sets[[#This Row],[Data Type]]="Repeating",Table_Question_Sets[[#This Row],[Calculation Repeating]]&lt;&gt;"")),1,0))</f>
        <v>0</v>
      </c>
      <c r="BQ27" s="135" t="str">
        <f ca="1" xml:space="preserve">
IF(Table_Question_Sets[[#This Row],[Data Type]]="Repeating",
OFFSET(Table_Repeating_Question_Sets[[#Headers],[Property]],MATCH(Table_Question_Sets[[#This Row],[Property]],Table_Repeating_Question_Sets[Property],0),MATCH("Calculation",Table_Repeating_Question_Sets[#Headers],0)-1,1,1),
"")</f>
        <v/>
      </c>
      <c r="BR27"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7"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7" s="135" t="str">
        <f ca="1">IF(ISNUMBER(Table_Question_Sets[[#This Row],[Config Use Row]]),INDEX(Table_Question_Sets[Config Rollup],Table_Question_Sets[[#This Row],[Config Use Row]]),"")</f>
        <v/>
      </c>
      <c r="BU27" s="135" t="str">
        <f ca="1">IF(ISNUMBER(Table_Question_Sets[[#This Row],[Config Use Row]]),INDEX(Table_Question_Sets[Config Keys Nested Rollup],Table_Question_Sets[[#This Row],[Config Use Row]]),"")</f>
        <v/>
      </c>
      <c r="BV27" s="135" t="str">
        <f ca="1">IF(ISNUMBER(Table_Question_Sets[[#This Row],[Config Use Row]]),INDEX(Table_Question_Sets[Calculation Rollup],Table_Question_Sets[[#This Row],[Config Use Row]]),"")</f>
        <v/>
      </c>
    </row>
    <row r="28" spans="2:74" s="21" customFormat="1" ht="21" customHeight="1">
      <c r="B28" s="26" t="s">
        <v>1070</v>
      </c>
      <c r="C28" s="162"/>
      <c r="D28" s="25" t="str">
        <f ca="1">IF(Table_Question_Sets[[#This Row],[Header]]="Yes","",
IF(INDIRECT(SUBSTITUTE(ADDRESS(1,COLUMN(),4),"1","")&amp;ROW()-1)="",
INDIRECT(SUBSTITUTE(ADDRESS(1,COLUMN(Table_Question_Sets[[#This Row],[Property]]),4),"1","")&amp;ROW()-1),
INDIRECT(SUBSTITUTE(ADDRESS(1,COLUMN(),4),"1","")&amp;ROW()-1)))</f>
        <v>Supporting Documents</v>
      </c>
      <c r="E28"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photoIdApplicant2</v>
      </c>
      <c r="F28" s="25" t="str">
        <f>IF(Table_Question_Sets[[#This Row],[Header]]="Yes","",IF(Table_Question_Sets[[#This Row],[Property]]&lt;&gt;"",SUBSTITUTE(Table_Question_Sets[[#This Row],[Property]]," ",""),""))</f>
        <v>PhotoIdApplicant2</v>
      </c>
      <c r="G28" s="92"/>
      <c r="H28" s="26" t="s">
        <v>961</v>
      </c>
      <c r="I28" s="26" t="s">
        <v>961</v>
      </c>
      <c r="J28" s="10"/>
      <c r="K28" s="57"/>
      <c r="L28" s="75"/>
      <c r="M28" s="75"/>
      <c r="N28" s="60" t="s">
        <v>59</v>
      </c>
      <c r="O28" s="60" t="s">
        <v>822</v>
      </c>
      <c r="P28" s="60"/>
      <c r="Q28" s="60"/>
      <c r="R28" s="60"/>
      <c r="S28" s="79"/>
      <c r="T28" s="26"/>
      <c r="U28" s="10" t="s">
        <v>1059</v>
      </c>
      <c r="V28" s="26" t="s">
        <v>1081</v>
      </c>
      <c r="W28" s="26" t="s">
        <v>1075</v>
      </c>
      <c r="X28" s="11"/>
      <c r="Y28" s="10" t="s">
        <v>1068</v>
      </c>
      <c r="Z28" s="10"/>
      <c r="AA28" s="10"/>
      <c r="AB28" s="11"/>
      <c r="AC28" s="11"/>
      <c r="AD28" s="26"/>
      <c r="AE28" s="26"/>
      <c r="AF28" s="10"/>
      <c r="AG28" s="10"/>
      <c r="AH28" s="80"/>
      <c r="AI28" s="76"/>
      <c r="AJ28" s="76"/>
      <c r="AK28" s="76"/>
      <c r="AL28" s="135"/>
      <c r="AM28"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8" s="201"/>
      <c r="AO28"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8"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28" s="26"/>
      <c r="AR28" s="79"/>
      <c r="AS28" s="11"/>
      <c r="AT28" s="26"/>
      <c r="AU28" s="11"/>
      <c r="AV28" s="11"/>
      <c r="AW28" s="11"/>
      <c r="AX28" s="11"/>
      <c r="AY28"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8" s="48" t="str">
        <f>IF(OR(Table_Question_Sets[[#This Row],[Header]]="Yes",Table_Question_Sets[[#This Row],[Text]]=""),"",IF(OR(Table_Question_Sets[[#This Row],[Text]]="true",Table_Question_Sets[[#This Row],[Text]]="false",ISNUMBER(Table_Question_Sets[[#This Row],[Text]])),Table_Question_Sets[[#This Row],[Text]],""""&amp;Table_Question_Sets[[#This Row],[Text]]&amp;""""))</f>
        <v/>
      </c>
      <c r="BA28" s="28" t="str">
        <f>IF(AND(Table_Question_Sets[[#This Row],[Header]]&lt;&gt;"Yes",Table_Question_Sets[[#This Row],[Property]]&lt;&gt;"",Table_Question_Sets[[#This Row],[Summary Label]]&lt;&gt;""),""""&amp;Table_Question_Sets[[#This Row],[Key]]&amp;""": """&amp;Table_Question_Sets[[#This Row],[Summary Label]]&amp;"""","")</f>
        <v/>
      </c>
      <c r="BB28" s="28">
        <f ca="1">IF(Table_Question_Sets[[#This Row],[Header]]="Yes","",_xlfn.NUMBERVALUE(INDIRECT(SUBSTITUTE(ADDRESS(1,COLUMN(),4),"1","")&amp;ROW()-1))+IF(Table_Question_Sets[[#This Row],[Property]]&lt;&gt;"",1,0))</f>
        <v>3</v>
      </c>
      <c r="BC28" s="28">
        <f ca="1">IF(Table_Question_Sets[[#This Row],[Header]]="Yes","",_xlfn.NUMBERVALUE(INDIRECT(SUBSTITUTE(ADDRESS(1,COLUMN(),4),"1","")&amp;ROW()+1))+IF(Table_Question_Sets[[#This Row],[Property]]&lt;&gt;"",1,0))</f>
        <v>10</v>
      </c>
      <c r="BD28" s="28" t="str">
        <f t="array" aca="1" ref="BD2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8"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Validators.compose([ValidationService.customExpression('photoIdApplicant2 == \'\' || fileSizeBytes(photoIdApplicant2) &lt;= 4194304','Uploaded file is too large Maximum upload limit per file is 4MB')])}</v>
      </c>
      <c r="BF28"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8"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the photo ID of additional applicant 2:","content":{"heading3":"Photo ID - Applicant 2"},"hideCondition":"countRepeating(applicants) &lt; 2"}</v>
      </c>
      <c r="BH28"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v>
      </c>
      <c r="BI28" s="25" t="str">
        <f ca="1" xml:space="preserve">
IF(Table_Question_Sets[[#This Row],[Row]]="Yes","]},{""className"": ""row"",""fieldGroup"": [","")&amp;
Table_Question_Sets[[#This Row],[Config Field]]</f>
        <v>]},{"className":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v>
      </c>
      <c r="BJ28"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28"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8" s="135" t="str">
        <f>IF(AND(Table_Question_Sets[[#This Row],[Header]]="",Table_Question_Sets[[#This Row],[Property]]&lt;&gt;"",Table_Question_Sets[[#This Row],[Field Type]]&lt;&gt;""),
""""&amp;Table_Question_Sets[[#This Row],[Key]]&amp;"""","")</f>
        <v>"photoIdApplicant2"</v>
      </c>
      <c r="BM28"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"photoIdApplicant2","photoIdApplicant3","photoIdApplicant4","photoIdApplicant5","purchaseContractAttachment","financeApprovalLetterAttachment","additionalSourceOfFundsAttachment","saleContractAttachment","additionalSupportingDocuments","comments"</v>
      </c>
      <c r="BN28" s="135" t="str">
        <f>IF(AND(Table_Question_Sets[[#This Row],[Header]]&lt;&gt;"Yes",Table_Question_Sets[[#This Row],[Property]]&lt;&gt;"",Table_Question_Sets[[#This Row],[Workflow Role]]&lt;&gt;""),
""""&amp;Table_Question_Sets[[#This Row],[Workflow Role]]&amp;""":"""&amp;Table_Question_Sets[[#This Row],[Key]]&amp;"""","")</f>
        <v/>
      </c>
      <c r="BO28" s="135" t="str">
        <f>IF(AND(Table_Question_Sets[[#This Row],[Header]]&lt;&gt;"Yes",Table_Question_Sets[[#This Row],[Property]]&lt;&gt;"",Table_Question_Sets[[#This Row],[Private]]="Yes"),
""""&amp;Table_Question_Sets[[#This Row],[Key]]&amp;"""","")</f>
        <v/>
      </c>
      <c r="BP28" s="135">
        <f ca="1">IF(Table_Question_Sets[[#This Row],[Header]]="Yes","",_xlfn.NUMBERVALUE(INDIRECT(SUBSTITUTE(ADDRESS(1,COLUMN(),4),"1","")&amp;ROW()+1))+IF(OR(Table_Question_Sets[[#This Row],[Value]]&lt;&gt;"",AND(Table_Question_Sets[[#This Row],[Data Type]]="Repeating",Table_Question_Sets[[#This Row],[Calculation Repeating]]&lt;&gt;"")),1,0))</f>
        <v>0</v>
      </c>
      <c r="BQ28" s="135" t="str">
        <f ca="1" xml:space="preserve">
IF(Table_Question_Sets[[#This Row],[Data Type]]="Repeating",
OFFSET(Table_Repeating_Question_Sets[[#Headers],[Property]],MATCH(Table_Question_Sets[[#This Row],[Property]],Table_Repeating_Question_Sets[Property],0),MATCH("Calculation",Table_Repeating_Question_Sets[#Headers],0)-1,1,1),
"")</f>
        <v/>
      </c>
      <c r="BR28"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8"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8" s="135" t="str">
        <f ca="1">IF(ISNUMBER(Table_Question_Sets[[#This Row],[Config Use Row]]),INDEX(Table_Question_Sets[Config Rollup],Table_Question_Sets[[#This Row],[Config Use Row]]),"")</f>
        <v/>
      </c>
      <c r="BU28" s="135" t="str">
        <f ca="1">IF(ISNUMBER(Table_Question_Sets[[#This Row],[Config Use Row]]),INDEX(Table_Question_Sets[Config Keys Nested Rollup],Table_Question_Sets[[#This Row],[Config Use Row]]),"")</f>
        <v/>
      </c>
      <c r="BV28" s="135" t="str">
        <f ca="1">IF(ISNUMBER(Table_Question_Sets[[#This Row],[Config Use Row]]),INDEX(Table_Question_Sets[Calculation Rollup],Table_Question_Sets[[#This Row],[Config Use Row]]),"")</f>
        <v/>
      </c>
    </row>
    <row r="29" spans="2:74" s="21" customFormat="1" ht="21" customHeight="1">
      <c r="B29" s="26" t="s">
        <v>1071</v>
      </c>
      <c r="C29" s="162"/>
      <c r="D29" s="25" t="str">
        <f ca="1">IF(Table_Question_Sets[[#This Row],[Header]]="Yes","",
IF(INDIRECT(SUBSTITUTE(ADDRESS(1,COLUMN(),4),"1","")&amp;ROW()-1)="",
INDIRECT(SUBSTITUTE(ADDRESS(1,COLUMN(Table_Question_Sets[[#This Row],[Property]]),4),"1","")&amp;ROW()-1),
INDIRECT(SUBSTITUTE(ADDRESS(1,COLUMN(),4),"1","")&amp;ROW()-1)))</f>
        <v>Supporting Documents</v>
      </c>
      <c r="E29"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photoIdApplicant3</v>
      </c>
      <c r="F29" s="25" t="str">
        <f>IF(Table_Question_Sets[[#This Row],[Header]]="Yes","",IF(Table_Question_Sets[[#This Row],[Property]]&lt;&gt;"",SUBSTITUTE(Table_Question_Sets[[#This Row],[Property]]," ",""),""))</f>
        <v>PhotoIdApplicant3</v>
      </c>
      <c r="G29" s="92"/>
      <c r="H29" s="26" t="s">
        <v>961</v>
      </c>
      <c r="I29" s="26" t="s">
        <v>961</v>
      </c>
      <c r="J29" s="10"/>
      <c r="K29" s="57"/>
      <c r="L29" s="75"/>
      <c r="M29" s="75"/>
      <c r="N29" s="60" t="s">
        <v>59</v>
      </c>
      <c r="O29" s="60" t="s">
        <v>822</v>
      </c>
      <c r="P29" s="60"/>
      <c r="Q29" s="60"/>
      <c r="R29" s="60"/>
      <c r="S29" s="79"/>
      <c r="T29" s="26"/>
      <c r="U29" s="10" t="s">
        <v>1060</v>
      </c>
      <c r="V29" s="26" t="s">
        <v>1082</v>
      </c>
      <c r="W29" s="26" t="s">
        <v>1076</v>
      </c>
      <c r="X29" s="11"/>
      <c r="Y29" s="10" t="s">
        <v>1067</v>
      </c>
      <c r="Z29" s="10"/>
      <c r="AA29" s="10"/>
      <c r="AB29" s="11"/>
      <c r="AC29" s="11"/>
      <c r="AD29" s="26"/>
      <c r="AE29" s="26"/>
      <c r="AF29" s="10"/>
      <c r="AG29" s="10"/>
      <c r="AH29" s="80"/>
      <c r="AI29" s="76"/>
      <c r="AJ29" s="76"/>
      <c r="AK29" s="76"/>
      <c r="AL29" s="135"/>
      <c r="AM29"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29" s="201"/>
      <c r="AO29"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29"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29" s="26"/>
      <c r="AR29" s="79"/>
      <c r="AS29" s="11"/>
      <c r="AT29" s="26"/>
      <c r="AU29" s="11"/>
      <c r="AV29" s="11"/>
      <c r="AW29" s="11"/>
      <c r="AX29" s="11"/>
      <c r="AY29"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29" s="48" t="str">
        <f>IF(OR(Table_Question_Sets[[#This Row],[Header]]="Yes",Table_Question_Sets[[#This Row],[Text]]=""),"",IF(OR(Table_Question_Sets[[#This Row],[Text]]="true",Table_Question_Sets[[#This Row],[Text]]="false",ISNUMBER(Table_Question_Sets[[#This Row],[Text]])),Table_Question_Sets[[#This Row],[Text]],""""&amp;Table_Question_Sets[[#This Row],[Text]]&amp;""""))</f>
        <v/>
      </c>
      <c r="BA29" s="28" t="str">
        <f>IF(AND(Table_Question_Sets[[#This Row],[Header]]&lt;&gt;"Yes",Table_Question_Sets[[#This Row],[Property]]&lt;&gt;"",Table_Question_Sets[[#This Row],[Summary Label]]&lt;&gt;""),""""&amp;Table_Question_Sets[[#This Row],[Key]]&amp;""": """&amp;Table_Question_Sets[[#This Row],[Summary Label]]&amp;"""","")</f>
        <v/>
      </c>
      <c r="BB29" s="28">
        <f ca="1">IF(Table_Question_Sets[[#This Row],[Header]]="Yes","",_xlfn.NUMBERVALUE(INDIRECT(SUBSTITUTE(ADDRESS(1,COLUMN(),4),"1","")&amp;ROW()-1))+IF(Table_Question_Sets[[#This Row],[Property]]&lt;&gt;"",1,0))</f>
        <v>4</v>
      </c>
      <c r="BC29" s="28">
        <f ca="1">IF(Table_Question_Sets[[#This Row],[Header]]="Yes","",_xlfn.NUMBERVALUE(INDIRECT(SUBSTITUTE(ADDRESS(1,COLUMN(),4),"1","")&amp;ROW()+1))+IF(Table_Question_Sets[[#This Row],[Property]]&lt;&gt;"",1,0))</f>
        <v>9</v>
      </c>
      <c r="BD29" s="28" t="str">
        <f t="array" aca="1" ref="BD2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29"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Validators.compose([ValidationService.customExpression('photoIdApplicant3 == \'\' || fileSizeBytes(photoIdApplicant3) &lt;= 4194304','Uploaded file is too large Maximum upload limit per file is 4MB')])}</v>
      </c>
      <c r="BF29"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29"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the photo ID of additional applicant 3:","content":{"heading3":"Photo ID - Applicant 3"},"hideCondition":"countRepeating(applicants) &lt; 3"}</v>
      </c>
      <c r="BH29"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v>
      </c>
      <c r="BI29" s="25" t="str">
        <f ca="1" xml:space="preserve">
IF(Table_Question_Sets[[#This Row],[Row]]="Yes","]},{""className"": ""row"",""fieldGroup"": [","")&amp;
Table_Question_Sets[[#This Row],[Config Field]]</f>
        <v>]},{"className":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v>
      </c>
      <c r="BJ29"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29"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29" s="135" t="str">
        <f>IF(AND(Table_Question_Sets[[#This Row],[Header]]="",Table_Question_Sets[[#This Row],[Property]]&lt;&gt;"",Table_Question_Sets[[#This Row],[Field Type]]&lt;&gt;""),
""""&amp;Table_Question_Sets[[#This Row],[Key]]&amp;"""","")</f>
        <v>"photoIdApplicant3"</v>
      </c>
      <c r="BM29"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"photoIdApplicant3","photoIdApplicant4","photoIdApplicant5","purchaseContractAttachment","financeApprovalLetterAttachment","additionalSourceOfFundsAttachment","saleContractAttachment","additionalSupportingDocuments","comments"</v>
      </c>
      <c r="BN29" s="135" t="str">
        <f>IF(AND(Table_Question_Sets[[#This Row],[Header]]&lt;&gt;"Yes",Table_Question_Sets[[#This Row],[Property]]&lt;&gt;"",Table_Question_Sets[[#This Row],[Workflow Role]]&lt;&gt;""),
""""&amp;Table_Question_Sets[[#This Row],[Workflow Role]]&amp;""":"""&amp;Table_Question_Sets[[#This Row],[Key]]&amp;"""","")</f>
        <v/>
      </c>
      <c r="BO29" s="135" t="str">
        <f>IF(AND(Table_Question_Sets[[#This Row],[Header]]&lt;&gt;"Yes",Table_Question_Sets[[#This Row],[Property]]&lt;&gt;"",Table_Question_Sets[[#This Row],[Private]]="Yes"),
""""&amp;Table_Question_Sets[[#This Row],[Key]]&amp;"""","")</f>
        <v/>
      </c>
      <c r="BP29" s="135">
        <f ca="1">IF(Table_Question_Sets[[#This Row],[Header]]="Yes","",_xlfn.NUMBERVALUE(INDIRECT(SUBSTITUTE(ADDRESS(1,COLUMN(),4),"1","")&amp;ROW()+1))+IF(OR(Table_Question_Sets[[#This Row],[Value]]&lt;&gt;"",AND(Table_Question_Sets[[#This Row],[Data Type]]="Repeating",Table_Question_Sets[[#This Row],[Calculation Repeating]]&lt;&gt;"")),1,0))</f>
        <v>0</v>
      </c>
      <c r="BQ29" s="135" t="str">
        <f ca="1" xml:space="preserve">
IF(Table_Question_Sets[[#This Row],[Data Type]]="Repeating",
OFFSET(Table_Repeating_Question_Sets[[#Headers],[Property]],MATCH(Table_Question_Sets[[#This Row],[Property]],Table_Repeating_Question_Sets[Property],0),MATCH("Calculation",Table_Repeating_Question_Sets[#Headers],0)-1,1,1),
"")</f>
        <v/>
      </c>
      <c r="BR29"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29"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29" s="135" t="str">
        <f ca="1">IF(ISNUMBER(Table_Question_Sets[[#This Row],[Config Use Row]]),INDEX(Table_Question_Sets[Config Rollup],Table_Question_Sets[[#This Row],[Config Use Row]]),"")</f>
        <v/>
      </c>
      <c r="BU29" s="135" t="str">
        <f ca="1">IF(ISNUMBER(Table_Question_Sets[[#This Row],[Config Use Row]]),INDEX(Table_Question_Sets[Config Keys Nested Rollup],Table_Question_Sets[[#This Row],[Config Use Row]]),"")</f>
        <v/>
      </c>
      <c r="BV29" s="135" t="str">
        <f ca="1">IF(ISNUMBER(Table_Question_Sets[[#This Row],[Config Use Row]]),INDEX(Table_Question_Sets[Calculation Rollup],Table_Question_Sets[[#This Row],[Config Use Row]]),"")</f>
        <v/>
      </c>
    </row>
    <row r="30" spans="2:74" s="21" customFormat="1" ht="21" customHeight="1">
      <c r="B30" s="26" t="s">
        <v>1072</v>
      </c>
      <c r="C30" s="162"/>
      <c r="D30" s="25" t="str">
        <f ca="1">IF(Table_Question_Sets[[#This Row],[Header]]="Yes","",
IF(INDIRECT(SUBSTITUTE(ADDRESS(1,COLUMN(),4),"1","")&amp;ROW()-1)="",
INDIRECT(SUBSTITUTE(ADDRESS(1,COLUMN(Table_Question_Sets[[#This Row],[Property]]),4),"1","")&amp;ROW()-1),
INDIRECT(SUBSTITUTE(ADDRESS(1,COLUMN(),4),"1","")&amp;ROW()-1)))</f>
        <v>Supporting Documents</v>
      </c>
      <c r="E30"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photoIdApplicant4</v>
      </c>
      <c r="F30" s="25" t="str">
        <f>IF(Table_Question_Sets[[#This Row],[Header]]="Yes","",IF(Table_Question_Sets[[#This Row],[Property]]&lt;&gt;"",SUBSTITUTE(Table_Question_Sets[[#This Row],[Property]]," ",""),""))</f>
        <v>PhotoIdApplicant4</v>
      </c>
      <c r="G30" s="92"/>
      <c r="H30" s="26" t="s">
        <v>961</v>
      </c>
      <c r="I30" s="26" t="s">
        <v>961</v>
      </c>
      <c r="J30" s="10"/>
      <c r="K30" s="57"/>
      <c r="L30" s="75"/>
      <c r="M30" s="75"/>
      <c r="N30" s="60" t="s">
        <v>59</v>
      </c>
      <c r="O30" s="60" t="s">
        <v>822</v>
      </c>
      <c r="P30" s="60"/>
      <c r="Q30" s="60"/>
      <c r="R30" s="60"/>
      <c r="S30" s="79"/>
      <c r="T30" s="26"/>
      <c r="U30" s="10" t="s">
        <v>1061</v>
      </c>
      <c r="V30" s="26" t="s">
        <v>1083</v>
      </c>
      <c r="W30" s="26" t="s">
        <v>1077</v>
      </c>
      <c r="X30" s="11"/>
      <c r="Y30" s="10" t="s">
        <v>1066</v>
      </c>
      <c r="Z30" s="10"/>
      <c r="AA30" s="10"/>
      <c r="AB30" s="11"/>
      <c r="AC30" s="11"/>
      <c r="AD30" s="26"/>
      <c r="AE30" s="26"/>
      <c r="AF30" s="10"/>
      <c r="AG30" s="10"/>
      <c r="AH30" s="80"/>
      <c r="AI30" s="76"/>
      <c r="AJ30" s="76"/>
      <c r="AK30" s="76"/>
      <c r="AL30" s="135"/>
      <c r="AM30"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0" s="201"/>
      <c r="AO30"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0"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0" s="26"/>
      <c r="AR30" s="79"/>
      <c r="AS30" s="11"/>
      <c r="AT30" s="26"/>
      <c r="AU30" s="11"/>
      <c r="AV30" s="11"/>
      <c r="AW30" s="11"/>
      <c r="AX30" s="11"/>
      <c r="AY30"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0" s="48" t="str">
        <f>IF(OR(Table_Question_Sets[[#This Row],[Header]]="Yes",Table_Question_Sets[[#This Row],[Text]]=""),"",IF(OR(Table_Question_Sets[[#This Row],[Text]]="true",Table_Question_Sets[[#This Row],[Text]]="false",ISNUMBER(Table_Question_Sets[[#This Row],[Text]])),Table_Question_Sets[[#This Row],[Text]],""""&amp;Table_Question_Sets[[#This Row],[Text]]&amp;""""))</f>
        <v/>
      </c>
      <c r="BA30" s="28" t="str">
        <f>IF(AND(Table_Question_Sets[[#This Row],[Header]]&lt;&gt;"Yes",Table_Question_Sets[[#This Row],[Property]]&lt;&gt;"",Table_Question_Sets[[#This Row],[Summary Label]]&lt;&gt;""),""""&amp;Table_Question_Sets[[#This Row],[Key]]&amp;""": """&amp;Table_Question_Sets[[#This Row],[Summary Label]]&amp;"""","")</f>
        <v/>
      </c>
      <c r="BB30" s="28">
        <f ca="1">IF(Table_Question_Sets[[#This Row],[Header]]="Yes","",_xlfn.NUMBERVALUE(INDIRECT(SUBSTITUTE(ADDRESS(1,COLUMN(),4),"1","")&amp;ROW()-1))+IF(Table_Question_Sets[[#This Row],[Property]]&lt;&gt;"",1,0))</f>
        <v>5</v>
      </c>
      <c r="BC30" s="28">
        <f ca="1">IF(Table_Question_Sets[[#This Row],[Header]]="Yes","",_xlfn.NUMBERVALUE(INDIRECT(SUBSTITUTE(ADDRESS(1,COLUMN(),4),"1","")&amp;ROW()+1))+IF(Table_Question_Sets[[#This Row],[Property]]&lt;&gt;"",1,0))</f>
        <v>8</v>
      </c>
      <c r="BD30" s="28" t="str">
        <f t="array" aca="1" ref="BD3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0"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Validators.compose([ValidationService.customExpression('photoIdApplicant4 == \'\' || fileSizeBytes(photoIdApplicant4) &lt;= 4194304','Uploaded file is too large Maximum upload limit per file is 4MB')])}</v>
      </c>
      <c r="BF30"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0"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the photo ID of additional applicant 4:","content":{"heading3":"Photo ID - Applicant 4"},"hideCondition":"countRepeating(applicants) &lt; 4"}</v>
      </c>
      <c r="BH30"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v>
      </c>
      <c r="BI30" s="25" t="str">
        <f ca="1" xml:space="preserve">
IF(Table_Question_Sets[[#This Row],[Row]]="Yes","]},{""className"": ""row"",""fieldGroup"": [","")&amp;
Table_Question_Sets[[#This Row],[Config Field]]</f>
        <v>]},{"className":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v>
      </c>
      <c r="BJ30"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30"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0" s="135" t="str">
        <f>IF(AND(Table_Question_Sets[[#This Row],[Header]]="",Table_Question_Sets[[#This Row],[Property]]&lt;&gt;"",Table_Question_Sets[[#This Row],[Field Type]]&lt;&gt;""),
""""&amp;Table_Question_Sets[[#This Row],[Key]]&amp;"""","")</f>
        <v>"photoIdApplicant4"</v>
      </c>
      <c r="BM30"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"photoIdApplicant4","photoIdApplicant5","purchaseContractAttachment","financeApprovalLetterAttachment","additionalSourceOfFundsAttachment","saleContractAttachment","additionalSupportingDocuments","comments"</v>
      </c>
      <c r="BN30" s="135" t="str">
        <f>IF(AND(Table_Question_Sets[[#This Row],[Header]]&lt;&gt;"Yes",Table_Question_Sets[[#This Row],[Property]]&lt;&gt;"",Table_Question_Sets[[#This Row],[Workflow Role]]&lt;&gt;""),
""""&amp;Table_Question_Sets[[#This Row],[Workflow Role]]&amp;""":"""&amp;Table_Question_Sets[[#This Row],[Key]]&amp;"""","")</f>
        <v/>
      </c>
      <c r="BO30" s="135" t="str">
        <f>IF(AND(Table_Question_Sets[[#This Row],[Header]]&lt;&gt;"Yes",Table_Question_Sets[[#This Row],[Property]]&lt;&gt;"",Table_Question_Sets[[#This Row],[Private]]="Yes"),
""""&amp;Table_Question_Sets[[#This Row],[Key]]&amp;"""","")</f>
        <v/>
      </c>
      <c r="BP30" s="135">
        <f ca="1">IF(Table_Question_Sets[[#This Row],[Header]]="Yes","",_xlfn.NUMBERVALUE(INDIRECT(SUBSTITUTE(ADDRESS(1,COLUMN(),4),"1","")&amp;ROW()+1))+IF(OR(Table_Question_Sets[[#This Row],[Value]]&lt;&gt;"",AND(Table_Question_Sets[[#This Row],[Data Type]]="Repeating",Table_Question_Sets[[#This Row],[Calculation Repeating]]&lt;&gt;"")),1,0))</f>
        <v>0</v>
      </c>
      <c r="BQ30" s="135" t="str">
        <f ca="1" xml:space="preserve">
IF(Table_Question_Sets[[#This Row],[Data Type]]="Repeating",
OFFSET(Table_Repeating_Question_Sets[[#Headers],[Property]],MATCH(Table_Question_Sets[[#This Row],[Property]],Table_Repeating_Question_Sets[Property],0),MATCH("Calculation",Table_Repeating_Question_Sets[#Headers],0)-1,1,1),
"")</f>
        <v/>
      </c>
      <c r="BR30"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0"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0" s="135" t="str">
        <f ca="1">IF(ISNUMBER(Table_Question_Sets[[#This Row],[Config Use Row]]),INDEX(Table_Question_Sets[Config Rollup],Table_Question_Sets[[#This Row],[Config Use Row]]),"")</f>
        <v/>
      </c>
      <c r="BU30" s="135" t="str">
        <f ca="1">IF(ISNUMBER(Table_Question_Sets[[#This Row],[Config Use Row]]),INDEX(Table_Question_Sets[Config Keys Nested Rollup],Table_Question_Sets[[#This Row],[Config Use Row]]),"")</f>
        <v/>
      </c>
      <c r="BV30" s="135" t="str">
        <f ca="1">IF(ISNUMBER(Table_Question_Sets[[#This Row],[Config Use Row]]),INDEX(Table_Question_Sets[Calculation Rollup],Table_Question_Sets[[#This Row],[Config Use Row]]),"")</f>
        <v/>
      </c>
    </row>
    <row r="31" spans="2:74" s="21" customFormat="1" ht="21" customHeight="1">
      <c r="B31" s="26" t="s">
        <v>1073</v>
      </c>
      <c r="C31" s="162"/>
      <c r="D31" s="25" t="str">
        <f ca="1">IF(Table_Question_Sets[[#This Row],[Header]]="Yes","",
IF(INDIRECT(SUBSTITUTE(ADDRESS(1,COLUMN(),4),"1","")&amp;ROW()-1)="",
INDIRECT(SUBSTITUTE(ADDRESS(1,COLUMN(Table_Question_Sets[[#This Row],[Property]]),4),"1","")&amp;ROW()-1),
INDIRECT(SUBSTITUTE(ADDRESS(1,COLUMN(),4),"1","")&amp;ROW()-1)))</f>
        <v>Supporting Documents</v>
      </c>
      <c r="E31"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photoIdApplicant5</v>
      </c>
      <c r="F31" s="25" t="str">
        <f>IF(Table_Question_Sets[[#This Row],[Header]]="Yes","",IF(Table_Question_Sets[[#This Row],[Property]]&lt;&gt;"",SUBSTITUTE(Table_Question_Sets[[#This Row],[Property]]," ",""),""))</f>
        <v>PhotoIdApplicant5</v>
      </c>
      <c r="G31" s="92"/>
      <c r="H31" s="26" t="s">
        <v>961</v>
      </c>
      <c r="I31" s="26" t="s">
        <v>961</v>
      </c>
      <c r="J31" s="10"/>
      <c r="K31" s="57"/>
      <c r="L31" s="75"/>
      <c r="M31" s="75"/>
      <c r="N31" s="60" t="s">
        <v>59</v>
      </c>
      <c r="O31" s="60" t="s">
        <v>822</v>
      </c>
      <c r="P31" s="60"/>
      <c r="Q31" s="60"/>
      <c r="R31" s="60"/>
      <c r="S31" s="79"/>
      <c r="T31" s="26"/>
      <c r="U31" s="10" t="s">
        <v>1063</v>
      </c>
      <c r="V31" s="26" t="s">
        <v>1084</v>
      </c>
      <c r="W31" s="26" t="s">
        <v>1078</v>
      </c>
      <c r="X31" s="11"/>
      <c r="Y31" s="10" t="s">
        <v>1065</v>
      </c>
      <c r="Z31" s="10"/>
      <c r="AA31" s="10"/>
      <c r="AB31" s="11"/>
      <c r="AC31" s="11"/>
      <c r="AD31" s="26"/>
      <c r="AE31" s="26"/>
      <c r="AF31" s="10"/>
      <c r="AG31" s="10"/>
      <c r="AH31" s="80"/>
      <c r="AI31" s="76"/>
      <c r="AJ31" s="76"/>
      <c r="AK31" s="76"/>
      <c r="AL31" s="135"/>
      <c r="AM31"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1" s="201"/>
      <c r="AO31"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1"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1" s="26"/>
      <c r="AR31" s="79"/>
      <c r="AS31" s="11"/>
      <c r="AT31" s="26"/>
      <c r="AU31" s="11"/>
      <c r="AV31" s="11"/>
      <c r="AW31" s="11"/>
      <c r="AX31" s="11"/>
      <c r="AY31"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1" s="48" t="str">
        <f>IF(OR(Table_Question_Sets[[#This Row],[Header]]="Yes",Table_Question_Sets[[#This Row],[Text]]=""),"",IF(OR(Table_Question_Sets[[#This Row],[Text]]="true",Table_Question_Sets[[#This Row],[Text]]="false",ISNUMBER(Table_Question_Sets[[#This Row],[Text]])),Table_Question_Sets[[#This Row],[Text]],""""&amp;Table_Question_Sets[[#This Row],[Text]]&amp;""""))</f>
        <v/>
      </c>
      <c r="BA31" s="28" t="str">
        <f>IF(AND(Table_Question_Sets[[#This Row],[Header]]&lt;&gt;"Yes",Table_Question_Sets[[#This Row],[Property]]&lt;&gt;"",Table_Question_Sets[[#This Row],[Summary Label]]&lt;&gt;""),""""&amp;Table_Question_Sets[[#This Row],[Key]]&amp;""": """&amp;Table_Question_Sets[[#This Row],[Summary Label]]&amp;"""","")</f>
        <v/>
      </c>
      <c r="BB31" s="28">
        <f ca="1">IF(Table_Question_Sets[[#This Row],[Header]]="Yes","",_xlfn.NUMBERVALUE(INDIRECT(SUBSTITUTE(ADDRESS(1,COLUMN(),4),"1","")&amp;ROW()-1))+IF(Table_Question_Sets[[#This Row],[Property]]&lt;&gt;"",1,0))</f>
        <v>6</v>
      </c>
      <c r="BC31" s="28">
        <f ca="1">IF(Table_Question_Sets[[#This Row],[Header]]="Yes","",_xlfn.NUMBERVALUE(INDIRECT(SUBSTITUTE(ADDRESS(1,COLUMN(),4),"1","")&amp;ROW()+1))+IF(Table_Question_Sets[[#This Row],[Property]]&lt;&gt;"",1,0))</f>
        <v>7</v>
      </c>
      <c r="BD31" s="28" t="str">
        <f t="array" aca="1" ref="BD3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1"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Validators.compose([ValidationService.customExpression('photoIdApplicant5 == \'\' || fileSizeBytes(photoIdApplicant5) &lt;= 4194304','Uploaded file is too large Maximum upload limit per file is 4MB')])}</v>
      </c>
      <c r="BF31"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1"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the photo ID of additional applicant 5:","content":{"heading3":"Photo ID - Applicant 5"},"hideCondition":"countRepeating(applicants) &lt; 5"}</v>
      </c>
      <c r="BH31"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v>
      </c>
      <c r="BI31" s="25" t="str">
        <f ca="1" xml:space="preserve">
IF(Table_Question_Sets[[#This Row],[Row]]="Yes","]},{""className"": ""row"",""fieldGroup"": [","")&amp;
Table_Question_Sets[[#This Row],[Config Field]]</f>
        <v>]},{"className":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v>
      </c>
      <c r="BJ31"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31"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1" s="135" t="str">
        <f>IF(AND(Table_Question_Sets[[#This Row],[Header]]="",Table_Question_Sets[[#This Row],[Property]]&lt;&gt;"",Table_Question_Sets[[#This Row],[Field Type]]&lt;&gt;""),
""""&amp;Table_Question_Sets[[#This Row],[Key]]&amp;"""","")</f>
        <v>"photoIdApplicant5"</v>
      </c>
      <c r="BM31"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"photoIdApplicant5","purchaseContractAttachment","financeApprovalLetterAttachment","additionalSourceOfFundsAttachment","saleContractAttachment","additionalSupportingDocuments","comments"</v>
      </c>
      <c r="BN31" s="135" t="str">
        <f>IF(AND(Table_Question_Sets[[#This Row],[Header]]&lt;&gt;"Yes",Table_Question_Sets[[#This Row],[Property]]&lt;&gt;"",Table_Question_Sets[[#This Row],[Workflow Role]]&lt;&gt;""),
""""&amp;Table_Question_Sets[[#This Row],[Workflow Role]]&amp;""":"""&amp;Table_Question_Sets[[#This Row],[Key]]&amp;"""","")</f>
        <v/>
      </c>
      <c r="BO31" s="135" t="str">
        <f>IF(AND(Table_Question_Sets[[#This Row],[Header]]&lt;&gt;"Yes",Table_Question_Sets[[#This Row],[Property]]&lt;&gt;"",Table_Question_Sets[[#This Row],[Private]]="Yes"),
""""&amp;Table_Question_Sets[[#This Row],[Key]]&amp;"""","")</f>
        <v/>
      </c>
      <c r="BP31" s="135">
        <f ca="1">IF(Table_Question_Sets[[#This Row],[Header]]="Yes","",_xlfn.NUMBERVALUE(INDIRECT(SUBSTITUTE(ADDRESS(1,COLUMN(),4),"1","")&amp;ROW()+1))+IF(OR(Table_Question_Sets[[#This Row],[Value]]&lt;&gt;"",AND(Table_Question_Sets[[#This Row],[Data Type]]="Repeating",Table_Question_Sets[[#This Row],[Calculation Repeating]]&lt;&gt;"")),1,0))</f>
        <v>0</v>
      </c>
      <c r="BQ31" s="135" t="str">
        <f ca="1" xml:space="preserve">
IF(Table_Question_Sets[[#This Row],[Data Type]]="Repeating",
OFFSET(Table_Repeating_Question_Sets[[#Headers],[Property]],MATCH(Table_Question_Sets[[#This Row],[Property]],Table_Repeating_Question_Sets[Property],0),MATCH("Calculation",Table_Repeating_Question_Sets[#Headers],0)-1,1,1),
"")</f>
        <v/>
      </c>
      <c r="BR31"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1"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1" s="135" t="str">
        <f ca="1">IF(ISNUMBER(Table_Question_Sets[[#This Row],[Config Use Row]]),INDEX(Table_Question_Sets[Config Rollup],Table_Question_Sets[[#This Row],[Config Use Row]]),"")</f>
        <v/>
      </c>
      <c r="BU31" s="135" t="str">
        <f ca="1">IF(ISNUMBER(Table_Question_Sets[[#This Row],[Config Use Row]]),INDEX(Table_Question_Sets[Config Keys Nested Rollup],Table_Question_Sets[[#This Row],[Config Use Row]]),"")</f>
        <v/>
      </c>
      <c r="BV31" s="135" t="str">
        <f ca="1">IF(ISNUMBER(Table_Question_Sets[[#This Row],[Config Use Row]]),INDEX(Table_Question_Sets[Calculation Rollup],Table_Question_Sets[[#This Row],[Config Use Row]]),"")</f>
        <v/>
      </c>
    </row>
    <row r="32" spans="2:74" s="21" customFormat="1" ht="21" customHeight="1">
      <c r="B32" s="26" t="s">
        <v>1017</v>
      </c>
      <c r="C32" s="162"/>
      <c r="D32" s="25" t="str">
        <f ca="1">IF(Table_Question_Sets[[#This Row],[Header]]="Yes","",
IF(INDIRECT(SUBSTITUTE(ADDRESS(1,COLUMN(),4),"1","")&amp;ROW()-1)="",
INDIRECT(SUBSTITUTE(ADDRESS(1,COLUMN(Table_Question_Sets[[#This Row],[Property]]),4),"1","")&amp;ROW()-1),
INDIRECT(SUBSTITUTE(ADDRESS(1,COLUMN(),4),"1","")&amp;ROW()-1)))</f>
        <v>Supporting Documents</v>
      </c>
      <c r="E32"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purchaseContractAttachment</v>
      </c>
      <c r="F32" s="25" t="str">
        <f>IF(Table_Question_Sets[[#This Row],[Header]]="Yes","",IF(Table_Question_Sets[[#This Row],[Property]]&lt;&gt;"",SUBSTITUTE(Table_Question_Sets[[#This Row],[Property]]," ",""),""))</f>
        <v>PurchaseContractAttachment</v>
      </c>
      <c r="G32" s="92"/>
      <c r="H32" s="26" t="s">
        <v>961</v>
      </c>
      <c r="I32" s="26" t="s">
        <v>961</v>
      </c>
      <c r="J32" s="10"/>
      <c r="K32" s="57"/>
      <c r="L32" s="75"/>
      <c r="M32" s="75"/>
      <c r="N32" s="60" t="s">
        <v>59</v>
      </c>
      <c r="O32" s="60" t="s">
        <v>822</v>
      </c>
      <c r="P32" s="60"/>
      <c r="Q32" s="60"/>
      <c r="R32" s="60"/>
      <c r="S32" s="79"/>
      <c r="T32" s="26"/>
      <c r="U32" s="10" t="s">
        <v>1024</v>
      </c>
      <c r="V32" s="26"/>
      <c r="W32" s="26" t="s">
        <v>1053</v>
      </c>
      <c r="X32" s="11"/>
      <c r="Y32" s="26" t="s">
        <v>1021</v>
      </c>
      <c r="Z32" s="10"/>
      <c r="AA32" s="11"/>
      <c r="AB32" s="11"/>
      <c r="AC32" s="11"/>
      <c r="AD32" s="26"/>
      <c r="AE32" s="26"/>
      <c r="AF32" s="10"/>
      <c r="AG32" s="10"/>
      <c r="AH32" s="80"/>
      <c r="AI32" s="76"/>
      <c r="AJ32" s="76"/>
      <c r="AK32" s="76"/>
      <c r="AL32" s="135"/>
      <c r="AM32"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2" s="201"/>
      <c r="AO32"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2"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2" s="26"/>
      <c r="AR32" s="79"/>
      <c r="AS32" s="11"/>
      <c r="AT32" s="26"/>
      <c r="AU32" s="11"/>
      <c r="AV32" s="11"/>
      <c r="AW32" s="11"/>
      <c r="AX32" s="11"/>
      <c r="AY32"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2" s="48" t="str">
        <f>IF(OR(Table_Question_Sets[[#This Row],[Header]]="Yes",Table_Question_Sets[[#This Row],[Text]]=""),"",IF(OR(Table_Question_Sets[[#This Row],[Text]]="true",Table_Question_Sets[[#This Row],[Text]]="false",ISNUMBER(Table_Question_Sets[[#This Row],[Text]])),Table_Question_Sets[[#This Row],[Text]],""""&amp;Table_Question_Sets[[#This Row],[Text]]&amp;""""))</f>
        <v/>
      </c>
      <c r="BA32" s="28" t="str">
        <f>IF(AND(Table_Question_Sets[[#This Row],[Header]]&lt;&gt;"Yes",Table_Question_Sets[[#This Row],[Property]]&lt;&gt;"",Table_Question_Sets[[#This Row],[Summary Label]]&lt;&gt;""),""""&amp;Table_Question_Sets[[#This Row],[Key]]&amp;""": """&amp;Table_Question_Sets[[#This Row],[Summary Label]]&amp;"""","")</f>
        <v/>
      </c>
      <c r="BB32" s="28">
        <f ca="1">IF(Table_Question_Sets[[#This Row],[Header]]="Yes","",_xlfn.NUMBERVALUE(INDIRECT(SUBSTITUTE(ADDRESS(1,COLUMN(),4),"1","")&amp;ROW()-1))+IF(Table_Question_Sets[[#This Row],[Property]]&lt;&gt;"",1,0))</f>
        <v>7</v>
      </c>
      <c r="BC32" s="28">
        <f ca="1">IF(Table_Question_Sets[[#This Row],[Header]]="Yes","",_xlfn.NUMBERVALUE(INDIRECT(SUBSTITUTE(ADDRESS(1,COLUMN(),4),"1","")&amp;ROW()+1))+IF(Table_Question_Sets[[#This Row],[Property]]&lt;&gt;"",1,0))</f>
        <v>6</v>
      </c>
      <c r="BD32" s="28" t="str">
        <f t="array" aca="1" ref="BD3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2"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Validators.compose([ValidationService.customExpression('purchaseContractAttachment == \'\' || fileSizeBytes(purchaseContractAttachment) &lt;= 4194304','Uploaded file is too large Maximum upload limit per file is 4MB')])}</v>
      </c>
      <c r="BF32"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2"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your contract of sale for the property you are purchasing:","content":{"heading3":"Purchase contract"}}</v>
      </c>
      <c r="BH32"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v>
      </c>
      <c r="BI32" s="25" t="str">
        <f ca="1" xml:space="preserve">
IF(Table_Question_Sets[[#This Row],[Row]]="Yes","]},{""className"": ""row"",""fieldGroup"": [","")&amp;
Table_Question_Sets[[#This Row],[Config Field]]</f>
        <v>]},{"className":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v>
      </c>
      <c r="BJ32"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32"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2" s="135" t="str">
        <f>IF(AND(Table_Question_Sets[[#This Row],[Header]]="",Table_Question_Sets[[#This Row],[Property]]&lt;&gt;"",Table_Question_Sets[[#This Row],[Field Type]]&lt;&gt;""),
""""&amp;Table_Question_Sets[[#This Row],[Key]]&amp;"""","")</f>
        <v>"purchaseContractAttachment"</v>
      </c>
      <c r="BM32"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"purchaseContractAttachment","financeApprovalLetterAttachment","additionalSourceOfFundsAttachment","saleContractAttachment","additionalSupportingDocuments","comments"</v>
      </c>
      <c r="BN32" s="135" t="str">
        <f>IF(AND(Table_Question_Sets[[#This Row],[Header]]&lt;&gt;"Yes",Table_Question_Sets[[#This Row],[Property]]&lt;&gt;"",Table_Question_Sets[[#This Row],[Workflow Role]]&lt;&gt;""),
""""&amp;Table_Question_Sets[[#This Row],[Workflow Role]]&amp;""":"""&amp;Table_Question_Sets[[#This Row],[Key]]&amp;"""","")</f>
        <v/>
      </c>
      <c r="BO32" s="135" t="str">
        <f>IF(AND(Table_Question_Sets[[#This Row],[Header]]&lt;&gt;"Yes",Table_Question_Sets[[#This Row],[Property]]&lt;&gt;"",Table_Question_Sets[[#This Row],[Private]]="Yes"),
""""&amp;Table_Question_Sets[[#This Row],[Key]]&amp;"""","")</f>
        <v/>
      </c>
      <c r="BP32" s="135">
        <f ca="1">IF(Table_Question_Sets[[#This Row],[Header]]="Yes","",_xlfn.NUMBERVALUE(INDIRECT(SUBSTITUTE(ADDRESS(1,COLUMN(),4),"1","")&amp;ROW()+1))+IF(OR(Table_Question_Sets[[#This Row],[Value]]&lt;&gt;"",AND(Table_Question_Sets[[#This Row],[Data Type]]="Repeating",Table_Question_Sets[[#This Row],[Calculation Repeating]]&lt;&gt;"")),1,0))</f>
        <v>0</v>
      </c>
      <c r="BQ32" s="135" t="str">
        <f ca="1" xml:space="preserve">
IF(Table_Question_Sets[[#This Row],[Data Type]]="Repeating",
OFFSET(Table_Repeating_Question_Sets[[#Headers],[Property]],MATCH(Table_Question_Sets[[#This Row],[Property]],Table_Repeating_Question_Sets[Property],0),MATCH("Calculation",Table_Repeating_Question_Sets[#Headers],0)-1,1,1),
"")</f>
        <v/>
      </c>
      <c r="BR32"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2"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2" s="135" t="str">
        <f ca="1">IF(ISNUMBER(Table_Question_Sets[[#This Row],[Config Use Row]]),INDEX(Table_Question_Sets[Config Rollup],Table_Question_Sets[[#This Row],[Config Use Row]]),"")</f>
        <v/>
      </c>
      <c r="BU32" s="135" t="str">
        <f ca="1">IF(ISNUMBER(Table_Question_Sets[[#This Row],[Config Use Row]]),INDEX(Table_Question_Sets[Config Keys Nested Rollup],Table_Question_Sets[[#This Row],[Config Use Row]]),"")</f>
        <v/>
      </c>
      <c r="BV32" s="135" t="str">
        <f ca="1">IF(ISNUMBER(Table_Question_Sets[[#This Row],[Config Use Row]]),INDEX(Table_Question_Sets[Calculation Rollup],Table_Question_Sets[[#This Row],[Config Use Row]]),"")</f>
        <v/>
      </c>
    </row>
    <row r="33" spans="2:74" s="21" customFormat="1" ht="21" customHeight="1">
      <c r="B33" s="26" t="s">
        <v>1018</v>
      </c>
      <c r="C33" s="162"/>
      <c r="D33" s="25" t="str">
        <f ca="1">IF(Table_Question_Sets[[#This Row],[Header]]="Yes","",
IF(INDIRECT(SUBSTITUTE(ADDRESS(1,COLUMN(),4),"1","")&amp;ROW()-1)="",
INDIRECT(SUBSTITUTE(ADDRESS(1,COLUMN(Table_Question_Sets[[#This Row],[Property]]),4),"1","")&amp;ROW()-1),
INDIRECT(SUBSTITUTE(ADDRESS(1,COLUMN(),4),"1","")&amp;ROW()-1)))</f>
        <v>Supporting Documents</v>
      </c>
      <c r="E33"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financeApprovalLetterAttachment</v>
      </c>
      <c r="F33" s="25" t="str">
        <f>IF(Table_Question_Sets[[#This Row],[Header]]="Yes","",IF(Table_Question_Sets[[#This Row],[Property]]&lt;&gt;"",SUBSTITUTE(Table_Question_Sets[[#This Row],[Property]]," ",""),""))</f>
        <v>FinanceApprovalLetterAttachment</v>
      </c>
      <c r="G33" s="92"/>
      <c r="H33" s="26" t="s">
        <v>961</v>
      </c>
      <c r="I33" s="26" t="s">
        <v>961</v>
      </c>
      <c r="J33" s="10"/>
      <c r="K33" s="57"/>
      <c r="L33" s="75"/>
      <c r="M33" s="75"/>
      <c r="N33" s="60" t="s">
        <v>59</v>
      </c>
      <c r="O33" s="60" t="s">
        <v>822</v>
      </c>
      <c r="P33" s="60"/>
      <c r="Q33" s="60"/>
      <c r="R33" s="60"/>
      <c r="S33" s="79"/>
      <c r="T33" s="26"/>
      <c r="U33" s="10" t="s">
        <v>1025</v>
      </c>
      <c r="V33" s="26" t="s">
        <v>1043</v>
      </c>
      <c r="W33" s="26" t="s">
        <v>1054</v>
      </c>
      <c r="X33" s="11"/>
      <c r="Y33" s="26" t="s">
        <v>1010</v>
      </c>
      <c r="Z33" s="10"/>
      <c r="AA33" s="11"/>
      <c r="AB33" s="11"/>
      <c r="AC33" s="11"/>
      <c r="AD33" s="26"/>
      <c r="AE33" s="26"/>
      <c r="AF33" s="10"/>
      <c r="AG33" s="10"/>
      <c r="AH33" s="80"/>
      <c r="AI33" s="76"/>
      <c r="AJ33" s="76"/>
      <c r="AK33" s="76"/>
      <c r="AL33" s="135"/>
      <c r="AM33"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3" s="201"/>
      <c r="AO33"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3"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3" s="26"/>
      <c r="AR33" s="79"/>
      <c r="AS33" s="11"/>
      <c r="AT33" s="26"/>
      <c r="AU33" s="11"/>
      <c r="AV33" s="11"/>
      <c r="AW33" s="11"/>
      <c r="AX33" s="11"/>
      <c r="AY33"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3" s="48" t="str">
        <f>IF(OR(Table_Question_Sets[[#This Row],[Header]]="Yes",Table_Question_Sets[[#This Row],[Text]]=""),"",IF(OR(Table_Question_Sets[[#This Row],[Text]]="true",Table_Question_Sets[[#This Row],[Text]]="false",ISNUMBER(Table_Question_Sets[[#This Row],[Text]])),Table_Question_Sets[[#This Row],[Text]],""""&amp;Table_Question_Sets[[#This Row],[Text]]&amp;""""))</f>
        <v/>
      </c>
      <c r="BA33" s="28" t="str">
        <f>IF(AND(Table_Question_Sets[[#This Row],[Header]]&lt;&gt;"Yes",Table_Question_Sets[[#This Row],[Property]]&lt;&gt;"",Table_Question_Sets[[#This Row],[Summary Label]]&lt;&gt;""),""""&amp;Table_Question_Sets[[#This Row],[Key]]&amp;""": """&amp;Table_Question_Sets[[#This Row],[Summary Label]]&amp;"""","")</f>
        <v/>
      </c>
      <c r="BB33" s="28">
        <f ca="1">IF(Table_Question_Sets[[#This Row],[Header]]="Yes","",_xlfn.NUMBERVALUE(INDIRECT(SUBSTITUTE(ADDRESS(1,COLUMN(),4),"1","")&amp;ROW()-1))+IF(Table_Question_Sets[[#This Row],[Property]]&lt;&gt;"",1,0))</f>
        <v>8</v>
      </c>
      <c r="BC33" s="28">
        <f ca="1">IF(Table_Question_Sets[[#This Row],[Header]]="Yes","",_xlfn.NUMBERVALUE(INDIRECT(SUBSTITUTE(ADDRESS(1,COLUMN(),4),"1","")&amp;ROW()+1))+IF(Table_Question_Sets[[#This Row],[Property]]&lt;&gt;"",1,0))</f>
        <v>5</v>
      </c>
      <c r="BD33" s="28" t="str">
        <f t="array" aca="1" ref="BD3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3"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Validators.compose([ValidationService.customExpression('financeApprovalLetterAttachment == \'\' || fileSizeBytes(financeApprovalLetterAttachment) &lt;= 4194304','Uploaded file is too large Maximum upload limit per file is 4MB')])}</v>
      </c>
      <c r="BF33"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3"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your finance approval letter:","content":{"heading3":"Finance approval letter"},"hideCondition":"number(financeApprovalAmount) &lt;= 0"}</v>
      </c>
      <c r="BH33"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v>
      </c>
      <c r="BI33" s="25" t="str">
        <f ca="1" xml:space="preserve">
IF(Table_Question_Sets[[#This Row],[Row]]="Yes","]},{""className"": ""row"",""fieldGroup"": [","")&amp;
Table_Question_Sets[[#This Row],[Config Field]]</f>
        <v>]},{"className":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v>
      </c>
      <c r="BJ33"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33"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3" s="135" t="str">
        <f>IF(AND(Table_Question_Sets[[#This Row],[Header]]="",Table_Question_Sets[[#This Row],[Property]]&lt;&gt;"",Table_Question_Sets[[#This Row],[Field Type]]&lt;&gt;""),
""""&amp;Table_Question_Sets[[#This Row],[Key]]&amp;"""","")</f>
        <v>"financeApprovalLetterAttachment"</v>
      </c>
      <c r="BM33"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"financeApprovalLetterAttachment","additionalSourceOfFundsAttachment","saleContractAttachment","additionalSupportingDocuments","comments"</v>
      </c>
      <c r="BN33" s="135" t="str">
        <f>IF(AND(Table_Question_Sets[[#This Row],[Header]]&lt;&gt;"Yes",Table_Question_Sets[[#This Row],[Property]]&lt;&gt;"",Table_Question_Sets[[#This Row],[Workflow Role]]&lt;&gt;""),
""""&amp;Table_Question_Sets[[#This Row],[Workflow Role]]&amp;""":"""&amp;Table_Question_Sets[[#This Row],[Key]]&amp;"""","")</f>
        <v/>
      </c>
      <c r="BO33" s="135" t="str">
        <f>IF(AND(Table_Question_Sets[[#This Row],[Header]]&lt;&gt;"Yes",Table_Question_Sets[[#This Row],[Property]]&lt;&gt;"",Table_Question_Sets[[#This Row],[Private]]="Yes"),
""""&amp;Table_Question_Sets[[#This Row],[Key]]&amp;"""","")</f>
        <v/>
      </c>
      <c r="BP33" s="135">
        <f ca="1">IF(Table_Question_Sets[[#This Row],[Header]]="Yes","",_xlfn.NUMBERVALUE(INDIRECT(SUBSTITUTE(ADDRESS(1,COLUMN(),4),"1","")&amp;ROW()+1))+IF(OR(Table_Question_Sets[[#This Row],[Value]]&lt;&gt;"",AND(Table_Question_Sets[[#This Row],[Data Type]]="Repeating",Table_Question_Sets[[#This Row],[Calculation Repeating]]&lt;&gt;"")),1,0))</f>
        <v>0</v>
      </c>
      <c r="BQ33" s="135" t="str">
        <f ca="1" xml:space="preserve">
IF(Table_Question_Sets[[#This Row],[Data Type]]="Repeating",
OFFSET(Table_Repeating_Question_Sets[[#Headers],[Property]],MATCH(Table_Question_Sets[[#This Row],[Property]],Table_Repeating_Question_Sets[Property],0),MATCH("Calculation",Table_Repeating_Question_Sets[#Headers],0)-1,1,1),
"")</f>
        <v/>
      </c>
      <c r="BR33"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3"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3" s="135" t="str">
        <f ca="1">IF(ISNUMBER(Table_Question_Sets[[#This Row],[Config Use Row]]),INDEX(Table_Question_Sets[Config Rollup],Table_Question_Sets[[#This Row],[Config Use Row]]),"")</f>
        <v/>
      </c>
      <c r="BU33" s="135" t="str">
        <f ca="1">IF(ISNUMBER(Table_Question_Sets[[#This Row],[Config Use Row]]),INDEX(Table_Question_Sets[Config Keys Nested Rollup],Table_Question_Sets[[#This Row],[Config Use Row]]),"")</f>
        <v/>
      </c>
      <c r="BV33" s="135" t="str">
        <f ca="1">IF(ISNUMBER(Table_Question_Sets[[#This Row],[Config Use Row]]),INDEX(Table_Question_Sets[Calculation Rollup],Table_Question_Sets[[#This Row],[Config Use Row]]),"")</f>
        <v/>
      </c>
    </row>
    <row r="34" spans="2:74" s="21" customFormat="1" ht="21" customHeight="1">
      <c r="B34" s="26" t="s">
        <v>1020</v>
      </c>
      <c r="C34" s="162"/>
      <c r="D34" s="25" t="str">
        <f ca="1">IF(Table_Question_Sets[[#This Row],[Header]]="Yes","",
IF(INDIRECT(SUBSTITUTE(ADDRESS(1,COLUMN(),4),"1","")&amp;ROW()-1)="",
INDIRECT(SUBSTITUTE(ADDRESS(1,COLUMN(Table_Question_Sets[[#This Row],[Property]]),4),"1","")&amp;ROW()-1),
INDIRECT(SUBSTITUTE(ADDRESS(1,COLUMN(),4),"1","")&amp;ROW()-1)))</f>
        <v>Supporting Documents</v>
      </c>
      <c r="E34"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additionalSourceOfFundsAttachment</v>
      </c>
      <c r="F34" s="25" t="str">
        <f>IF(Table_Question_Sets[[#This Row],[Header]]="Yes","",IF(Table_Question_Sets[[#This Row],[Property]]&lt;&gt;"",SUBSTITUTE(Table_Question_Sets[[#This Row],[Property]]," ",""),""))</f>
        <v>AdditionalSourceOfFundsAttachment</v>
      </c>
      <c r="G34" s="92"/>
      <c r="H34" s="26" t="s">
        <v>961</v>
      </c>
      <c r="I34" s="26" t="s">
        <v>961</v>
      </c>
      <c r="J34" s="10"/>
      <c r="K34" s="57"/>
      <c r="L34" s="75"/>
      <c r="M34" s="75"/>
      <c r="N34" s="60" t="s">
        <v>59</v>
      </c>
      <c r="O34" s="60" t="s">
        <v>822</v>
      </c>
      <c r="P34" s="60"/>
      <c r="Q34" s="60"/>
      <c r="R34" s="60"/>
      <c r="S34" s="79"/>
      <c r="T34" s="26"/>
      <c r="U34" s="10" t="s">
        <v>1026</v>
      </c>
      <c r="V34" s="26" t="s">
        <v>1028</v>
      </c>
      <c r="W34" s="26" t="s">
        <v>1055</v>
      </c>
      <c r="X34" s="11"/>
      <c r="Y34" s="26" t="s">
        <v>1027</v>
      </c>
      <c r="Z34" s="10"/>
      <c r="AA34" s="11"/>
      <c r="AB34" s="11"/>
      <c r="AC34" s="11"/>
      <c r="AD34" s="26"/>
      <c r="AE34" s="26"/>
      <c r="AF34" s="10"/>
      <c r="AG34" s="10"/>
      <c r="AH34" s="80"/>
      <c r="AI34" s="76"/>
      <c r="AJ34" s="76"/>
      <c r="AK34" s="76"/>
      <c r="AL34" s="135"/>
      <c r="AM34"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4" s="201"/>
      <c r="AO34"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4"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4" s="26"/>
      <c r="AR34" s="79"/>
      <c r="AS34" s="11"/>
      <c r="AT34" s="26"/>
      <c r="AU34" s="11"/>
      <c r="AV34" s="11"/>
      <c r="AW34" s="11"/>
      <c r="AX34" s="11"/>
      <c r="AY34"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4" s="48" t="str">
        <f>IF(OR(Table_Question_Sets[[#This Row],[Header]]="Yes",Table_Question_Sets[[#This Row],[Text]]=""),"",IF(OR(Table_Question_Sets[[#This Row],[Text]]="true",Table_Question_Sets[[#This Row],[Text]]="false",ISNUMBER(Table_Question_Sets[[#This Row],[Text]])),Table_Question_Sets[[#This Row],[Text]],""""&amp;Table_Question_Sets[[#This Row],[Text]]&amp;""""))</f>
        <v/>
      </c>
      <c r="BA34" s="28" t="str">
        <f>IF(AND(Table_Question_Sets[[#This Row],[Header]]&lt;&gt;"Yes",Table_Question_Sets[[#This Row],[Property]]&lt;&gt;"",Table_Question_Sets[[#This Row],[Summary Label]]&lt;&gt;""),""""&amp;Table_Question_Sets[[#This Row],[Key]]&amp;""": """&amp;Table_Question_Sets[[#This Row],[Summary Label]]&amp;"""","")</f>
        <v/>
      </c>
      <c r="BB34" s="28">
        <f ca="1">IF(Table_Question_Sets[[#This Row],[Header]]="Yes","",_xlfn.NUMBERVALUE(INDIRECT(SUBSTITUTE(ADDRESS(1,COLUMN(),4),"1","")&amp;ROW()-1))+IF(Table_Question_Sets[[#This Row],[Property]]&lt;&gt;"",1,0))</f>
        <v>9</v>
      </c>
      <c r="BC34" s="28">
        <f ca="1">IF(Table_Question_Sets[[#This Row],[Header]]="Yes","",_xlfn.NUMBERVALUE(INDIRECT(SUBSTITUTE(ADDRESS(1,COLUMN(),4),"1","")&amp;ROW()+1))+IF(Table_Question_Sets[[#This Row],[Property]]&lt;&gt;"",1,0))</f>
        <v>4</v>
      </c>
      <c r="BD34" s="28" t="str">
        <f t="array" aca="1" ref="BD3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4"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Validators.compose([ValidationService.customExpression('additionalSourceOfFundsAttachment == \'\' || fileSizeBytes(additionalSourceOfFundsAttachment) &lt;= 4194304','Uploaded file is too large Maximum upload limit per file is 4MB')])}</v>
      </c>
      <c r="BF34"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4"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the documentation associated with your additional source of funds:","content":{"heading3":"Additional source of funds"},"hideCondition":"additionalSourceOfFunds == null || additionalSourceOfFunds == '' || additionalSourceOfFunds == 'Not Applicable'"}</v>
      </c>
      <c r="BH34"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v>
      </c>
      <c r="BI34" s="25" t="str">
        <f ca="1" xml:space="preserve">
IF(Table_Question_Sets[[#This Row],[Row]]="Yes","]},{""className"": ""row"",""fieldGroup"": [","")&amp;
Table_Question_Sets[[#This Row],[Config Field]]</f>
        <v>]},{"className":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v>
      </c>
      <c r="BJ34"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34"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4" s="135" t="str">
        <f>IF(AND(Table_Question_Sets[[#This Row],[Header]]="",Table_Question_Sets[[#This Row],[Property]]&lt;&gt;"",Table_Question_Sets[[#This Row],[Field Type]]&lt;&gt;""),
""""&amp;Table_Question_Sets[[#This Row],[Key]]&amp;"""","")</f>
        <v>"additionalSourceOfFundsAttachment"</v>
      </c>
      <c r="BM34"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"additionalSourceOfFundsAttachment","saleContractAttachment","additionalSupportingDocuments","comments"</v>
      </c>
      <c r="BN34" s="135" t="str">
        <f>IF(AND(Table_Question_Sets[[#This Row],[Header]]&lt;&gt;"Yes",Table_Question_Sets[[#This Row],[Property]]&lt;&gt;"",Table_Question_Sets[[#This Row],[Workflow Role]]&lt;&gt;""),
""""&amp;Table_Question_Sets[[#This Row],[Workflow Role]]&amp;""":"""&amp;Table_Question_Sets[[#This Row],[Key]]&amp;"""","")</f>
        <v/>
      </c>
      <c r="BO34" s="135" t="str">
        <f>IF(AND(Table_Question_Sets[[#This Row],[Header]]&lt;&gt;"Yes",Table_Question_Sets[[#This Row],[Property]]&lt;&gt;"",Table_Question_Sets[[#This Row],[Private]]="Yes"),
""""&amp;Table_Question_Sets[[#This Row],[Key]]&amp;"""","")</f>
        <v/>
      </c>
      <c r="BP34" s="135">
        <f ca="1">IF(Table_Question_Sets[[#This Row],[Header]]="Yes","",_xlfn.NUMBERVALUE(INDIRECT(SUBSTITUTE(ADDRESS(1,COLUMN(),4),"1","")&amp;ROW()+1))+IF(OR(Table_Question_Sets[[#This Row],[Value]]&lt;&gt;"",AND(Table_Question_Sets[[#This Row],[Data Type]]="Repeating",Table_Question_Sets[[#This Row],[Calculation Repeating]]&lt;&gt;"")),1,0))</f>
        <v>0</v>
      </c>
      <c r="BQ34" s="135" t="str">
        <f ca="1" xml:space="preserve">
IF(Table_Question_Sets[[#This Row],[Data Type]]="Repeating",
OFFSET(Table_Repeating_Question_Sets[[#Headers],[Property]],MATCH(Table_Question_Sets[[#This Row],[Property]],Table_Repeating_Question_Sets[Property],0),MATCH("Calculation",Table_Repeating_Question_Sets[#Headers],0)-1,1,1),
"")</f>
        <v/>
      </c>
      <c r="BR34"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4"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4" s="135" t="str">
        <f ca="1">IF(ISNUMBER(Table_Question_Sets[[#This Row],[Config Use Row]]),INDEX(Table_Question_Sets[Config Rollup],Table_Question_Sets[[#This Row],[Config Use Row]]),"")</f>
        <v/>
      </c>
      <c r="BU34" s="135" t="str">
        <f ca="1">IF(ISNUMBER(Table_Question_Sets[[#This Row],[Config Use Row]]),INDEX(Table_Question_Sets[Config Keys Nested Rollup],Table_Question_Sets[[#This Row],[Config Use Row]]),"")</f>
        <v/>
      </c>
      <c r="BV34" s="135" t="str">
        <f ca="1">IF(ISNUMBER(Table_Question_Sets[[#This Row],[Config Use Row]]),INDEX(Table_Question_Sets[Calculation Rollup],Table_Question_Sets[[#This Row],[Config Use Row]]),"")</f>
        <v/>
      </c>
    </row>
    <row r="35" spans="2:74" s="21" customFormat="1" ht="21" customHeight="1">
      <c r="B35" s="26" t="s">
        <v>1019</v>
      </c>
      <c r="C35" s="162"/>
      <c r="D35" s="25" t="str">
        <f ca="1">IF(Table_Question_Sets[[#This Row],[Header]]="Yes","",
IF(INDIRECT(SUBSTITUTE(ADDRESS(1,COLUMN(),4),"1","")&amp;ROW()-1)="",
INDIRECT(SUBSTITUTE(ADDRESS(1,COLUMN(Table_Question_Sets[[#This Row],[Property]]),4),"1","")&amp;ROW()-1),
INDIRECT(SUBSTITUTE(ADDRESS(1,COLUMN(),4),"1","")&amp;ROW()-1)))</f>
        <v>Supporting Documents</v>
      </c>
      <c r="E35"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saleContractAttachment</v>
      </c>
      <c r="F35" s="25" t="str">
        <f>IF(Table_Question_Sets[[#This Row],[Header]]="Yes","",IF(Table_Question_Sets[[#This Row],[Property]]&lt;&gt;"",SUBSTITUTE(Table_Question_Sets[[#This Row],[Property]]," ",""),""))</f>
        <v>SaleContractAttachment</v>
      </c>
      <c r="G35" s="92"/>
      <c r="H35" s="26" t="s">
        <v>961</v>
      </c>
      <c r="I35" s="26" t="s">
        <v>961</v>
      </c>
      <c r="J35" s="10"/>
      <c r="K35" s="57"/>
      <c r="L35" s="75"/>
      <c r="M35" s="75"/>
      <c r="N35" s="60" t="s">
        <v>59</v>
      </c>
      <c r="O35" s="60" t="s">
        <v>822</v>
      </c>
      <c r="P35" s="60"/>
      <c r="Q35" s="60"/>
      <c r="R35" s="60"/>
      <c r="S35" s="79"/>
      <c r="T35" s="26"/>
      <c r="U35" s="10" t="s">
        <v>1023</v>
      </c>
      <c r="V35" s="26" t="s">
        <v>1091</v>
      </c>
      <c r="W35" s="26" t="s">
        <v>1056</v>
      </c>
      <c r="X35" s="11"/>
      <c r="Y35" s="26" t="s">
        <v>1022</v>
      </c>
      <c r="Z35" s="10"/>
      <c r="AA35" s="11"/>
      <c r="AB35" s="11"/>
      <c r="AC35" s="11"/>
      <c r="AD35" s="26"/>
      <c r="AE35" s="26"/>
      <c r="AF35" s="10"/>
      <c r="AG35" s="10"/>
      <c r="AH35" s="80"/>
      <c r="AI35" s="76"/>
      <c r="AJ35" s="76"/>
      <c r="AK35" s="76"/>
      <c r="AL35" s="135"/>
      <c r="AM35"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5" s="201"/>
      <c r="AO35"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5"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5" s="26"/>
      <c r="AR35" s="79"/>
      <c r="AS35" s="11"/>
      <c r="AT35" s="26"/>
      <c r="AU35" s="11"/>
      <c r="AV35" s="11"/>
      <c r="AW35" s="11"/>
      <c r="AX35" s="11"/>
      <c r="AY35"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5" s="48" t="str">
        <f>IF(OR(Table_Question_Sets[[#This Row],[Header]]="Yes",Table_Question_Sets[[#This Row],[Text]]=""),"",IF(OR(Table_Question_Sets[[#This Row],[Text]]="true",Table_Question_Sets[[#This Row],[Text]]="false",ISNUMBER(Table_Question_Sets[[#This Row],[Text]])),Table_Question_Sets[[#This Row],[Text]],""""&amp;Table_Question_Sets[[#This Row],[Text]]&amp;""""))</f>
        <v/>
      </c>
      <c r="BA35" s="28" t="str">
        <f>IF(AND(Table_Question_Sets[[#This Row],[Header]]&lt;&gt;"Yes",Table_Question_Sets[[#This Row],[Property]]&lt;&gt;"",Table_Question_Sets[[#This Row],[Summary Label]]&lt;&gt;""),""""&amp;Table_Question_Sets[[#This Row],[Key]]&amp;""": """&amp;Table_Question_Sets[[#This Row],[Summary Label]]&amp;"""","")</f>
        <v/>
      </c>
      <c r="BB35" s="28">
        <f ca="1">IF(Table_Question_Sets[[#This Row],[Header]]="Yes","",_xlfn.NUMBERVALUE(INDIRECT(SUBSTITUTE(ADDRESS(1,COLUMN(),4),"1","")&amp;ROW()-1))+IF(Table_Question_Sets[[#This Row],[Property]]&lt;&gt;"",1,0))</f>
        <v>10</v>
      </c>
      <c r="BC35" s="28">
        <f ca="1">IF(Table_Question_Sets[[#This Row],[Header]]="Yes","",_xlfn.NUMBERVALUE(INDIRECT(SUBSTITUTE(ADDRESS(1,COLUMN(),4),"1","")&amp;ROW()+1))+IF(Table_Question_Sets[[#This Row],[Property]]&lt;&gt;"",1,0))</f>
        <v>3</v>
      </c>
      <c r="BD35" s="28" t="str">
        <f t="array" aca="1" ref="BD3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5"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Validators.compose([ValidationService.customExpression('saleContractAttachment == \'\' || fileSizeBytes(saleContractAttachment) &lt;= 4194304','Uploaded file is too large Maximum upload limit per file is 4MB')])}</v>
      </c>
      <c r="BF35"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5"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upload a copy of your contract of sale for the property you are selling:","content":{"heading3":"Sale contract"},"hideCondition":"additionalSourceOfFunds != 'Sale of property'"}</v>
      </c>
      <c r="BH35"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v>
      </c>
      <c r="BI35" s="25" t="str">
        <f ca="1" xml:space="preserve">
IF(Table_Question_Sets[[#This Row],[Row]]="Yes","]},{""className"": ""row"",""fieldGroup"": [","")&amp;
Table_Question_Sets[[#This Row],[Config Field]]</f>
        <v>]},{"className":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v>
      </c>
      <c r="BJ35"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35"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5" s="135" t="str">
        <f>IF(AND(Table_Question_Sets[[#This Row],[Header]]="",Table_Question_Sets[[#This Row],[Property]]&lt;&gt;"",Table_Question_Sets[[#This Row],[Field Type]]&lt;&gt;""),
""""&amp;Table_Question_Sets[[#This Row],[Key]]&amp;"""","")</f>
        <v>"saleContractAttachment"</v>
      </c>
      <c r="BM35"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"saleContractAttachment","additionalSupportingDocuments","comments"</v>
      </c>
      <c r="BN35" s="135" t="str">
        <f>IF(AND(Table_Question_Sets[[#This Row],[Header]]&lt;&gt;"Yes",Table_Question_Sets[[#This Row],[Property]]&lt;&gt;"",Table_Question_Sets[[#This Row],[Workflow Role]]&lt;&gt;""),
""""&amp;Table_Question_Sets[[#This Row],[Workflow Role]]&amp;""":"""&amp;Table_Question_Sets[[#This Row],[Key]]&amp;"""","")</f>
        <v/>
      </c>
      <c r="BO35" s="135" t="str">
        <f>IF(AND(Table_Question_Sets[[#This Row],[Header]]&lt;&gt;"Yes",Table_Question_Sets[[#This Row],[Property]]&lt;&gt;"",Table_Question_Sets[[#This Row],[Private]]="Yes"),
""""&amp;Table_Question_Sets[[#This Row],[Key]]&amp;"""","")</f>
        <v/>
      </c>
      <c r="BP35" s="135">
        <f ca="1">IF(Table_Question_Sets[[#This Row],[Header]]="Yes","",_xlfn.NUMBERVALUE(INDIRECT(SUBSTITUTE(ADDRESS(1,COLUMN(),4),"1","")&amp;ROW()+1))+IF(OR(Table_Question_Sets[[#This Row],[Value]]&lt;&gt;"",AND(Table_Question_Sets[[#This Row],[Data Type]]="Repeating",Table_Question_Sets[[#This Row],[Calculation Repeating]]&lt;&gt;"")),1,0))</f>
        <v>0</v>
      </c>
      <c r="BQ35" s="135" t="str">
        <f ca="1" xml:space="preserve">
IF(Table_Question_Sets[[#This Row],[Data Type]]="Repeating",
OFFSET(Table_Repeating_Question_Sets[[#Headers],[Property]],MATCH(Table_Question_Sets[[#This Row],[Property]],Table_Repeating_Question_Sets[Property],0),MATCH("Calculation",Table_Repeating_Question_Sets[#Headers],0)-1,1,1),
"")</f>
        <v/>
      </c>
      <c r="BR35"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5"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5" s="135" t="str">
        <f ca="1">IF(ISNUMBER(Table_Question_Sets[[#This Row],[Config Use Row]]),INDEX(Table_Question_Sets[Config Rollup],Table_Question_Sets[[#This Row],[Config Use Row]]),"")</f>
        <v/>
      </c>
      <c r="BU35" s="135" t="str">
        <f ca="1">IF(ISNUMBER(Table_Question_Sets[[#This Row],[Config Use Row]]),INDEX(Table_Question_Sets[Config Keys Nested Rollup],Table_Question_Sets[[#This Row],[Config Use Row]]),"")</f>
        <v/>
      </c>
      <c r="BV35" s="135" t="str">
        <f ca="1">IF(ISNUMBER(Table_Question_Sets[[#This Row],[Config Use Row]]),INDEX(Table_Question_Sets[Calculation Rollup],Table_Question_Sets[[#This Row],[Config Use Row]]),"")</f>
        <v/>
      </c>
    </row>
    <row r="36" spans="2:74" s="21" customFormat="1" ht="21" customHeight="1">
      <c r="B36" s="26" t="s">
        <v>1088</v>
      </c>
      <c r="C36" s="162"/>
      <c r="D36" s="25" t="str">
        <f ca="1">IF(Table_Question_Sets[[#This Row],[Header]]="Yes","",
IF(INDIRECT(SUBSTITUTE(ADDRESS(1,COLUMN(),4),"1","")&amp;ROW()-1)="",
INDIRECT(SUBSTITUTE(ADDRESS(1,COLUMN(Table_Question_Sets[[#This Row],[Property]]),4),"1","")&amp;ROW()-1),
INDIRECT(SUBSTITUTE(ADDRESS(1,COLUMN(),4),"1","")&amp;ROW()-1)))</f>
        <v>Supporting Documents</v>
      </c>
      <c r="E36"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additionalSupportingDocuments</v>
      </c>
      <c r="F36" s="25" t="str">
        <f>IF(Table_Question_Sets[[#This Row],[Header]]="Yes","",IF(Table_Question_Sets[[#This Row],[Property]]&lt;&gt;"",SUBSTITUTE(Table_Question_Sets[[#This Row],[Property]]," ",""),""))</f>
        <v>AdditionalSupportingDocuments</v>
      </c>
      <c r="G36" s="92"/>
      <c r="H36" s="26" t="s">
        <v>80</v>
      </c>
      <c r="I36" s="26" t="s">
        <v>81</v>
      </c>
      <c r="J36" s="10"/>
      <c r="K36" s="57"/>
      <c r="L36" s="75" t="s">
        <v>169</v>
      </c>
      <c r="M36" s="75" t="s">
        <v>987</v>
      </c>
      <c r="N36" s="60" t="s">
        <v>59</v>
      </c>
      <c r="O36" s="60" t="s">
        <v>822</v>
      </c>
      <c r="P36" s="60"/>
      <c r="Q36" s="60"/>
      <c r="R36" s="60"/>
      <c r="S36" s="79"/>
      <c r="T36" s="26"/>
      <c r="U36" s="10"/>
      <c r="V36" s="26"/>
      <c r="W36" s="26"/>
      <c r="X36" s="11"/>
      <c r="Y36" s="26"/>
      <c r="Z36" s="10"/>
      <c r="AA36" s="11"/>
      <c r="AB36" s="11"/>
      <c r="AC36" s="11"/>
      <c r="AD36" s="26"/>
      <c r="AE36" s="26"/>
      <c r="AF36" s="10"/>
      <c r="AG36" s="10"/>
      <c r="AH36" s="80"/>
      <c r="AI36" s="76"/>
      <c r="AJ36" s="76"/>
      <c r="AK36" s="76"/>
      <c r="AL36" s="135"/>
      <c r="AM36"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6" s="201"/>
      <c r="AO36"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6"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6" s="26"/>
      <c r="AR36" s="79"/>
      <c r="AS36" s="11"/>
      <c r="AT36" s="26"/>
      <c r="AU36" s="11"/>
      <c r="AV36" s="11"/>
      <c r="AW36" s="11"/>
      <c r="AX36" s="11"/>
      <c r="AY36"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6" s="48" t="str">
        <f>IF(OR(Table_Question_Sets[[#This Row],[Header]]="Yes",Table_Question_Sets[[#This Row],[Text]]=""),"",IF(OR(Table_Question_Sets[[#This Row],[Text]]="true",Table_Question_Sets[[#This Row],[Text]]="false",ISNUMBER(Table_Question_Sets[[#This Row],[Text]])),Table_Question_Sets[[#This Row],[Text]],""""&amp;Table_Question_Sets[[#This Row],[Text]]&amp;""""))</f>
        <v/>
      </c>
      <c r="BA36" s="28" t="str">
        <f>IF(AND(Table_Question_Sets[[#This Row],[Header]]&lt;&gt;"Yes",Table_Question_Sets[[#This Row],[Property]]&lt;&gt;"",Table_Question_Sets[[#This Row],[Summary Label]]&lt;&gt;""),""""&amp;Table_Question_Sets[[#This Row],[Key]]&amp;""": """&amp;Table_Question_Sets[[#This Row],[Summary Label]]&amp;"""","")</f>
        <v/>
      </c>
      <c r="BB36" s="28">
        <f ca="1">IF(Table_Question_Sets[[#This Row],[Header]]="Yes","",_xlfn.NUMBERVALUE(INDIRECT(SUBSTITUTE(ADDRESS(1,COLUMN(),4),"1","")&amp;ROW()-1))+IF(Table_Question_Sets[[#This Row],[Property]]&lt;&gt;"",1,0))</f>
        <v>11</v>
      </c>
      <c r="BC36" s="28">
        <f ca="1">IF(Table_Question_Sets[[#This Row],[Header]]="Yes","",_xlfn.NUMBERVALUE(INDIRECT(SUBSTITUTE(ADDRESS(1,COLUMN(),4),"1","")&amp;ROW()+1))+IF(Table_Question_Sets[[#This Row],[Property]]&lt;&gt;"",1,0))</f>
        <v>2</v>
      </c>
      <c r="BD36" s="28" t="str">
        <f t="array" aca="1" ref="BD3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6"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6" s="28" t="str">
        <f ca="1"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"templateOptions":{"minQuantity":"0","maxQuantity":"5","questionSet":"supportingDocuments","repeatingFieldSetName":"Additional Supporting Document","repeatingFieldSetHeadingType":"h3","content":{},}</v>
      </c>
      <c r="BG36" s="2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36"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"additionalSupportingDocuments","type": "repeating-field","className":"col-xs-12","templateOptions":{"minQuantity":"0","maxQuantity":"5","questionSet":"supportingDocuments","repeatingFieldSetName":"Additional Supporting Document","repeatingFieldSetHeadingType":"h3","content":{},},"validators": {"validation": Validators.compose([])}}</v>
      </c>
      <c r="BI36" s="25" t="str">
        <f ca="1" xml:space="preserve">
IF(Table_Question_Sets[[#This Row],[Row]]="Yes","]},{""className"": ""row"",""fieldGroup"": [","")&amp;
Table_Question_Sets[[#This Row],[Config Field]]</f>
        <v>]},{"className":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v>
      </c>
      <c r="BJ36"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BK36"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6" s="135" t="str">
        <f>IF(AND(Table_Question_Sets[[#This Row],[Header]]="",Table_Question_Sets[[#This Row],[Property]]&lt;&gt;"",Table_Question_Sets[[#This Row],[Field Type]]&lt;&gt;""),
""""&amp;Table_Question_Sets[[#This Row],[Key]]&amp;"""","")</f>
        <v>"additionalSupportingDocuments"</v>
      </c>
      <c r="BM36"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"additionalSupportingDocuments","comments"</v>
      </c>
      <c r="BN36" s="135" t="str">
        <f>IF(AND(Table_Question_Sets[[#This Row],[Header]]&lt;&gt;"Yes",Table_Question_Sets[[#This Row],[Property]]&lt;&gt;"",Table_Question_Sets[[#This Row],[Workflow Role]]&lt;&gt;""),
""""&amp;Table_Question_Sets[[#This Row],[Workflow Role]]&amp;""":"""&amp;Table_Question_Sets[[#This Row],[Key]]&amp;"""","")</f>
        <v/>
      </c>
      <c r="BO36" s="135" t="str">
        <f>IF(AND(Table_Question_Sets[[#This Row],[Header]]&lt;&gt;"Yes",Table_Question_Sets[[#This Row],[Property]]&lt;&gt;"",Table_Question_Sets[[#This Row],[Private]]="Yes"),
""""&amp;Table_Question_Sets[[#This Row],[Key]]&amp;"""","")</f>
        <v/>
      </c>
      <c r="BP36" s="135">
        <f ca="1">IF(Table_Question_Sets[[#This Row],[Header]]="Yes","",_xlfn.NUMBERVALUE(INDIRECT(SUBSTITUTE(ADDRESS(1,COLUMN(),4),"1","")&amp;ROW()+1))+IF(OR(Table_Question_Sets[[#This Row],[Value]]&lt;&gt;"",AND(Table_Question_Sets[[#This Row],[Data Type]]="Repeating",Table_Question_Sets[[#This Row],[Calculation Repeating]]&lt;&gt;"")),1,0))</f>
        <v>0</v>
      </c>
      <c r="BQ36" s="135" t="str">
        <f ca="1" xml:space="preserve">
IF(Table_Question_Sets[[#This Row],[Data Type]]="Repeating",
OFFSET(Table_Repeating_Question_Sets[[#Headers],[Property]],MATCH(Table_Question_Sets[[#This Row],[Property]],Table_Repeating_Question_Sets[Property],0),MATCH("Calculation",Table_Repeating_Question_Sets[#Headers],0)-1,1,1),
"")</f>
        <v/>
      </c>
      <c r="BR36" s="135"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6"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6" s="135" t="str">
        <f ca="1">IF(ISNUMBER(Table_Question_Sets[[#This Row],[Config Use Row]]),INDEX(Table_Question_Sets[Config Rollup],Table_Question_Sets[[#This Row],[Config Use Row]]),"")</f>
        <v/>
      </c>
      <c r="BU36" s="135" t="str">
        <f ca="1">IF(ISNUMBER(Table_Question_Sets[[#This Row],[Config Use Row]]),INDEX(Table_Question_Sets[Config Keys Nested Rollup],Table_Question_Sets[[#This Row],[Config Use Row]]),"")</f>
        <v/>
      </c>
      <c r="BV36" s="135" t="str">
        <f ca="1">IF(ISNUMBER(Table_Question_Sets[[#This Row],[Config Use Row]]),INDEX(Table_Question_Sets[Calculation Rollup],Table_Question_Sets[[#This Row],[Config Use Row]]),"")</f>
        <v/>
      </c>
    </row>
    <row r="37" spans="2:74" s="21" customFormat="1" ht="21" customHeight="1">
      <c r="B37" s="26" t="s">
        <v>1001</v>
      </c>
      <c r="C37" s="162"/>
      <c r="D37" s="25" t="str">
        <f ca="1">IF(Table_Question_Sets[[#This Row],[Header]]="Yes","",
IF(INDIRECT(SUBSTITUTE(ADDRESS(1,COLUMN(),4),"1","")&amp;ROW()-1)="",
INDIRECT(SUBSTITUTE(ADDRESS(1,COLUMN(Table_Question_Sets[[#This Row],[Property]]),4),"1","")&amp;ROW()-1),
INDIRECT(SUBSTITUTE(ADDRESS(1,COLUMN(),4),"1","")&amp;ROW()-1)))</f>
        <v>Supporting Documents</v>
      </c>
      <c r="E37"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comments</v>
      </c>
      <c r="F37" s="25" t="str">
        <f>IF(Table_Question_Sets[[#This Row],[Header]]="Yes","",IF(Table_Question_Sets[[#This Row],[Property]]&lt;&gt;"",SUBSTITUTE(Table_Question_Sets[[#This Row],[Property]]," ",""),""))</f>
        <v>Comments</v>
      </c>
      <c r="G37" s="92"/>
      <c r="H37" s="26" t="s">
        <v>37</v>
      </c>
      <c r="I37" s="26" t="s">
        <v>78</v>
      </c>
      <c r="J37" s="10"/>
      <c r="K37" s="57"/>
      <c r="L37" s="75"/>
      <c r="M37" s="75"/>
      <c r="N37" s="60"/>
      <c r="O37" s="60"/>
      <c r="P37" s="60" t="s">
        <v>822</v>
      </c>
      <c r="Q37" s="60"/>
      <c r="R37" s="60"/>
      <c r="S37" s="79"/>
      <c r="T37" s="26"/>
      <c r="U37" s="10"/>
      <c r="V37" s="26" t="s">
        <v>1028</v>
      </c>
      <c r="W37" s="26"/>
      <c r="X37" s="11"/>
      <c r="Y37" s="10" t="s">
        <v>1001</v>
      </c>
      <c r="Z37" s="10"/>
      <c r="AA37" s="11"/>
      <c r="AB37" s="11"/>
      <c r="AC37" s="11"/>
      <c r="AD37" s="26"/>
      <c r="AE37" s="26"/>
      <c r="AF37" s="10"/>
      <c r="AG37" s="10"/>
      <c r="AH37" s="80"/>
      <c r="AI37" s="76"/>
      <c r="AJ37" s="76"/>
      <c r="AK37" s="76"/>
      <c r="AL37" s="135"/>
      <c r="AM37"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7" s="201"/>
      <c r="AO37"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7"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37" s="26"/>
      <c r="AR37" s="79"/>
      <c r="AS37" s="11"/>
      <c r="AT37" s="26"/>
      <c r="AU37" s="11"/>
      <c r="AV37" s="11"/>
      <c r="AW37" s="11"/>
      <c r="AX37" s="11"/>
      <c r="AY37"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7" s="48" t="str">
        <f>IF(OR(Table_Question_Sets[[#This Row],[Header]]="Yes",Table_Question_Sets[[#This Row],[Text]]=""),"",IF(OR(Table_Question_Sets[[#This Row],[Text]]="true",Table_Question_Sets[[#This Row],[Text]]="false",ISNUMBER(Table_Question_Sets[[#This Row],[Text]])),Table_Question_Sets[[#This Row],[Text]],""""&amp;Table_Question_Sets[[#This Row],[Text]]&amp;""""))</f>
        <v/>
      </c>
      <c r="BA37" s="28" t="str">
        <f>IF(AND(Table_Question_Sets[[#This Row],[Header]]&lt;&gt;"Yes",Table_Question_Sets[[#This Row],[Property]]&lt;&gt;"",Table_Question_Sets[[#This Row],[Summary Label]]&lt;&gt;""),""""&amp;Table_Question_Sets[[#This Row],[Key]]&amp;""": """&amp;Table_Question_Sets[[#This Row],[Summary Label]]&amp;"""","")</f>
        <v/>
      </c>
      <c r="BB37" s="28">
        <f ca="1">IF(Table_Question_Sets[[#This Row],[Header]]="Yes","",_xlfn.NUMBERVALUE(INDIRECT(SUBSTITUTE(ADDRESS(1,COLUMN(),4),"1","")&amp;ROW()-1))+IF(Table_Question_Sets[[#This Row],[Property]]&lt;&gt;"",1,0))</f>
        <v>12</v>
      </c>
      <c r="BC37" s="28">
        <f ca="1">IF(Table_Question_Sets[[#This Row],[Header]]="Yes","",_xlfn.NUMBERVALUE(INDIRECT(SUBSTITUTE(ADDRESS(1,COLUMN(),4),"1","")&amp;ROW()+1))+IF(Table_Question_Sets[[#This Row],[Property]]&lt;&gt;"",1,0))</f>
        <v>1</v>
      </c>
      <c r="BD37" s="28" t="str">
        <f t="array" aca="1" ref="BD3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7"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37"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7"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"templateOptions":{"content":{"heading3":"Comments"},"hideCondition":"additionalSourceOfFunds == null || additionalSourceOfFunds == '' || additionalSourceOfFunds == 'Not Applicable'"}</v>
      </c>
      <c r="BH37"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"comments","type": "textarea-field","className":"col-xs-12 col-sm-12","templateOptions":{"content":{"heading3":"Comments"},"hideCondition":"additionalSourceOfFunds == null || additionalSourceOfFunds == '' || additionalSourceOfFunds == 'Not Applicable'"},"validators": {"validation": Validators.compose([])}}</v>
      </c>
      <c r="BI37" s="25" t="str">
        <f ca="1" xml:space="preserve">
IF(Table_Question_Sets[[#This Row],[Row]]="Yes","]},{""className"": ""row"",""fieldGroup"": [","")&amp;
Table_Question_Sets[[#This Row],[Config Field]]</f>
        <v>{"key": "comments","type": "textarea-field","className":"col-xs-12 col-sm-12","templateOptions":{"content":{"heading3":"Comments"},"hideCondition":"additionalSourceOfFunds == null || additionalSourceOfFunds == '' || additionalSourceOfFunds == 'Not Applicable'"},"validators": {"validation": Validators.compose([])}}</v>
      </c>
      <c r="BJ37"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"comments","type": "textarea-field","className":"col-xs-12 col-sm-12","templateOptions":{"content":{"heading3":"Comments"},"hideCondition":"additionalSourceOfFunds == null || additionalSourceOfFunds == '' || additionalSourceOfFunds == 'Not Applicable'"},"validators": {"validation": Validators.compose([])}}</v>
      </c>
      <c r="BK37"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7" s="135" t="str">
        <f>IF(AND(Table_Question_Sets[[#This Row],[Header]]="",Table_Question_Sets[[#This Row],[Property]]&lt;&gt;"",Table_Question_Sets[[#This Row],[Field Type]]&lt;&gt;""),
""""&amp;Table_Question_Sets[[#This Row],[Key]]&amp;"""","")</f>
        <v>"comments"</v>
      </c>
      <c r="BM37"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"comments"</v>
      </c>
      <c r="BN37" s="135" t="str">
        <f>IF(AND(Table_Question_Sets[[#This Row],[Header]]&lt;&gt;"Yes",Table_Question_Sets[[#This Row],[Property]]&lt;&gt;"",Table_Question_Sets[[#This Row],[Workflow Role]]&lt;&gt;""),
""""&amp;Table_Question_Sets[[#This Row],[Workflow Role]]&amp;""":"""&amp;Table_Question_Sets[[#This Row],[Key]]&amp;"""","")</f>
        <v/>
      </c>
      <c r="BO37" s="135" t="str">
        <f>IF(AND(Table_Question_Sets[[#This Row],[Header]]&lt;&gt;"Yes",Table_Question_Sets[[#This Row],[Property]]&lt;&gt;"",Table_Question_Sets[[#This Row],[Private]]="Yes"),
""""&amp;Table_Question_Sets[[#This Row],[Key]]&amp;"""","")</f>
        <v/>
      </c>
      <c r="BP37" s="135">
        <f ca="1">IF(Table_Question_Sets[[#This Row],[Header]]="Yes","",_xlfn.NUMBERVALUE(INDIRECT(SUBSTITUTE(ADDRESS(1,COLUMN(),4),"1","")&amp;ROW()+1))+IF(OR(Table_Question_Sets[[#This Row],[Value]]&lt;&gt;"",AND(Table_Question_Sets[[#This Row],[Data Type]]="Repeating",Table_Question_Sets[[#This Row],[Calculation Repeating]]&lt;&gt;"")),1,0))</f>
        <v>0</v>
      </c>
      <c r="BQ37" s="135" t="str">
        <f ca="1" xml:space="preserve">
IF(Table_Question_Sets[[#This Row],[Data Type]]="Repeating",
OFFSET(Table_Repeating_Question_Sets[[#Headers],[Property]],MATCH(Table_Question_Sets[[#This Row],[Property]],Table_Repeating_Question_Sets[Property],0),MATCH("Calculation",Table_Repeating_Question_Sets[#Headers],0)-1,1,1),
"")</f>
        <v/>
      </c>
      <c r="BR37"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7"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7" s="135" t="str">
        <f ca="1">IF(ISNUMBER(Table_Question_Sets[[#This Row],[Config Use Row]]),INDEX(Table_Question_Sets[Config Rollup],Table_Question_Sets[[#This Row],[Config Use Row]]),"")</f>
        <v/>
      </c>
      <c r="BU37" s="135" t="str">
        <f ca="1">IF(ISNUMBER(Table_Question_Sets[[#This Row],[Config Use Row]]),INDEX(Table_Question_Sets[Config Keys Nested Rollup],Table_Question_Sets[[#This Row],[Config Use Row]]),"")</f>
        <v/>
      </c>
      <c r="BV37" s="135" t="str">
        <f ca="1">IF(ISNUMBER(Table_Question_Sets[[#This Row],[Config Use Row]]),INDEX(Table_Question_Sets[Calculation Rollup],Table_Question_Sets[[#This Row],[Config Use Row]]),"")</f>
        <v/>
      </c>
    </row>
    <row r="38" spans="2:74" s="20" customFormat="1" ht="29.4" thickBot="1">
      <c r="B38" s="14" t="s">
        <v>71</v>
      </c>
      <c r="C38" s="14" t="s">
        <v>59</v>
      </c>
      <c r="D38" s="14" t="str">
        <f ca="1">IF(Table_Question_Sets[[#This Row],[Header]]="Yes","",
IF(INDIRECT(SUBSTITUTE(ADDRESS(1,COLUMN(),4),"1","")&amp;ROW()-1)="",
INDIRECT(SUBSTITUTE(ADDRESS(1,COLUMN(Table_Question_Sets[[#This Row],[Property]]),4),"1","")&amp;ROW()-1),
INDIRECT(SUBSTITUTE(ADDRESS(1,COLUMN(),4),"1","")&amp;ROW()-1)))</f>
        <v/>
      </c>
      <c r="E38" s="14"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v>
      </c>
      <c r="F38" s="14" t="str">
        <f>IF(Table_Question_Sets[[#This Row],[Header]]="Yes","",IF(Table_Question_Sets[[#This Row],[Property]]&lt;&gt;"",SUBSTITUTE(Table_Question_Sets[[#This Row],[Property]]," ",""),""))</f>
        <v/>
      </c>
      <c r="G38" s="56"/>
      <c r="H38" s="14"/>
      <c r="I38" s="14"/>
      <c r="J38" s="14"/>
      <c r="K38" s="56"/>
      <c r="L38" s="74"/>
      <c r="M38" s="74"/>
      <c r="N38" s="32"/>
      <c r="O38" s="32"/>
      <c r="P38" s="32"/>
      <c r="Q38" s="32"/>
      <c r="R38" s="32"/>
      <c r="S38" s="32"/>
      <c r="T38" s="14"/>
      <c r="U38" s="14"/>
      <c r="V38" s="14"/>
      <c r="W38" s="14"/>
      <c r="X38" s="14"/>
      <c r="Y38" s="14"/>
      <c r="Z38" s="14"/>
      <c r="AA38" s="14"/>
      <c r="AB38" s="14"/>
      <c r="AC38" s="14"/>
      <c r="AD38" s="14"/>
      <c r="AE38" s="14"/>
      <c r="AF38" s="14"/>
      <c r="AG38" s="14"/>
      <c r="AH38" s="74"/>
      <c r="AI38" s="74"/>
      <c r="AJ38" s="74"/>
      <c r="AK38" s="74"/>
      <c r="AL38" s="139"/>
      <c r="AM38" s="9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8" s="98"/>
      <c r="AO38" s="1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8" s="1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38" s="14"/>
      <c r="AR38" s="32"/>
      <c r="AS38" s="14"/>
      <c r="AT38" s="14"/>
      <c r="AU38" s="14"/>
      <c r="AV38" s="14"/>
      <c r="AW38" s="14"/>
      <c r="AX38" s="14"/>
      <c r="AY38" s="4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8" s="32" t="str">
        <f>IF(OR(Table_Question_Sets[[#This Row],[Header]]="Yes",Table_Question_Sets[[#This Row],[Text]]=""),"",IF(OR(Table_Question_Sets[[#This Row],[Text]]="true",Table_Question_Sets[[#This Row],[Text]]="false",ISNUMBER(Table_Question_Sets[[#This Row],[Text]])),Table_Question_Sets[[#This Row],[Text]],""""&amp;Table_Question_Sets[[#This Row],[Text]]&amp;""""))</f>
        <v/>
      </c>
      <c r="BA38" s="32" t="str">
        <f>IF(AND(Table_Question_Sets[[#This Row],[Header]]&lt;&gt;"Yes",Table_Question_Sets[[#This Row],[Property]]&lt;&gt;"",Table_Question_Sets[[#This Row],[Summary Label]]&lt;&gt;""),""""&amp;Table_Question_Sets[[#This Row],[Key]]&amp;""": """&amp;Table_Question_Sets[[#This Row],[Summary Label]]&amp;"""","")</f>
        <v/>
      </c>
      <c r="BB38" s="32" t="str">
        <f ca="1">IF(Table_Question_Sets[[#This Row],[Header]]="Yes","",_xlfn.NUMBERVALUE(INDIRECT(SUBSTITUTE(ADDRESS(1,COLUMN(),4),"1","")&amp;ROW()-1))+IF(Table_Question_Sets[[#This Row],[Property]]&lt;&gt;"",1,0))</f>
        <v/>
      </c>
      <c r="BC38" s="32" t="str">
        <f ca="1">IF(Table_Question_Sets[[#This Row],[Header]]="Yes","",_xlfn.NUMBERVALUE(INDIRECT(SUBSTITUTE(ADDRESS(1,COLUMN(),4),"1","")&amp;ROW()+1))+IF(Table_Question_Sets[[#This Row],[Property]]&lt;&gt;"",1,0))</f>
        <v/>
      </c>
      <c r="BD38" s="32" t="str">
        <f t="array" aca="1" ref="BD3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8" s="3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38" s="3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8" s="32"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38" s="32"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38" s="14" t="str">
        <f xml:space="preserve">
IF(Table_Question_Sets[[#This Row],[Row]]="Yes","]},{""className"": ""row"",""fieldGroup"": [","")&amp;
Table_Question_Sets[[#This Row],[Config Field]]</f>
        <v/>
      </c>
      <c r="BJ38" s="14"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Validators.compose([ValidationService.isEmail()])}},{"key": "contactMobile","type": "input-field","className":"col-xs-12 col-md-6","templateOptions":{"label":"Mobile","formatTextInput":"phoneNumber","addonLeft":{"class":"fa fa-phone"}},"validators": {"validation": Validators.compose([ValidationService.required('true', ''), ValidationService.isPhoneNumber()])}}]}],</v>
      </c>
      <c r="BK38" s="14"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8" s="14" t="str">
        <f>IF(AND(Table_Question_Sets[[#This Row],[Header]]="",Table_Question_Sets[[#This Row],[Property]]&lt;&gt;"",Table_Question_Sets[[#This Row],[Field Type]]&lt;&gt;""),
""""&amp;Table_Question_Sets[[#This Row],[Key]]&amp;"""","")</f>
        <v/>
      </c>
      <c r="BM38" s="14"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"contact":["contactName","contactEmail","contactMobile"],</v>
      </c>
      <c r="BN38" s="14" t="str">
        <f>IF(AND(Table_Question_Sets[[#This Row],[Header]]&lt;&gt;"Yes",Table_Question_Sets[[#This Row],[Property]]&lt;&gt;"",Table_Question_Sets[[#This Row],[Workflow Role]]&lt;&gt;""),
""""&amp;Table_Question_Sets[[#This Row],[Workflow Role]]&amp;""":"""&amp;Table_Question_Sets[[#This Row],[Key]]&amp;"""","")</f>
        <v/>
      </c>
      <c r="BO38" s="14" t="str">
        <f>IF(AND(Table_Question_Sets[[#This Row],[Header]]&lt;&gt;"Yes",Table_Question_Sets[[#This Row],[Property]]&lt;&gt;"",Table_Question_Sets[[#This Row],[Private]]="Yes"),
""""&amp;Table_Question_Sets[[#This Row],[Key]]&amp;"""","")</f>
        <v/>
      </c>
      <c r="BP38" s="14" t="str">
        <f ca="1">IF(Table_Question_Sets[[#This Row],[Header]]="Yes","",_xlfn.NUMBERVALUE(INDIRECT(SUBSTITUTE(ADDRESS(1,COLUMN(),4),"1","")&amp;ROW()+1))+IF(OR(Table_Question_Sets[[#This Row],[Value]]&lt;&gt;"",AND(Table_Question_Sets[[#This Row],[Data Type]]="Repeating",Table_Question_Sets[[#This Row],[Calculation Repeating]]&lt;&gt;"")),1,0))</f>
        <v/>
      </c>
      <c r="BQ38" s="14" t="str">
        <f ca="1" xml:space="preserve">
IF(Table_Question_Sets[[#This Row],[Data Type]]="Repeating",
OFFSET(Table_Repeating_Question_Sets[[#Headers],[Property]],MATCH(Table_Question_Sets[[#This Row],[Property]],Table_Repeating_Question_Sets[Property],0),MATCH("Calculation",Table_Repeating_Question_Sets[#Headers],0)-1,1,1),
"")</f>
        <v/>
      </c>
      <c r="BR38" s="14"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8" s="14"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"contact":{},</v>
      </c>
      <c r="BT38" s="14" t="str">
        <f ca="1">IF(ISNUMBER(Table_Question_Sets[[#This Row],[Config Use Row]]),INDEX(Table_Question_Sets[Config Rollup],Table_Question_Sets[[#This Row],[Config Use Row]]),"")</f>
        <v/>
      </c>
      <c r="BU38" s="14" t="str">
        <f ca="1">IF(ISNUMBER(Table_Question_Sets[[#This Row],[Config Use Row]]),INDEX(Table_Question_Sets[Config Keys Nested Rollup],Table_Question_Sets[[#This Row],[Config Use Row]]),"")</f>
        <v/>
      </c>
      <c r="BV38" s="14" t="str">
        <f ca="1">IF(ISNUMBER(Table_Question_Sets[[#This Row],[Config Use Row]]),INDEX(Table_Question_Sets[Calculation Rollup],Table_Question_Sets[[#This Row],[Config Use Row]]),"")</f>
        <v/>
      </c>
    </row>
    <row r="39" spans="2:74" s="21" customFormat="1" ht="18" hidden="1" customHeight="1">
      <c r="B39" s="26"/>
      <c r="C39" s="10"/>
      <c r="D39" s="25" t="str">
        <f ca="1">IF(Table_Question_Sets[[#This Row],[Header]]="Yes","",
IF(INDIRECT(SUBSTITUTE(ADDRESS(1,COLUMN(),4),"1","")&amp;ROW()-1)="",
INDIRECT(SUBSTITUTE(ADDRESS(1,COLUMN(Table_Question_Sets[[#This Row],[Property]]),4),"1","")&amp;ROW()-1),
INDIRECT(SUBSTITUTE(ADDRESS(1,COLUMN(),4),"1","")&amp;ROW()-1)))</f>
        <v>Contact</v>
      </c>
      <c r="E39"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39" s="25" t="str">
        <f>IF(Table_Question_Sets[[#This Row],[Header]]="Yes","",IF(Table_Question_Sets[[#This Row],[Property]]&lt;&gt;"",SUBSTITUTE(Table_Question_Sets[[#This Row],[Property]]," ",""),""))</f>
        <v/>
      </c>
      <c r="G39" s="92"/>
      <c r="H39" s="26"/>
      <c r="I39" s="26"/>
      <c r="J39" s="26"/>
      <c r="K39" s="57"/>
      <c r="L39" s="80"/>
      <c r="M39" s="80"/>
      <c r="N39" s="50"/>
      <c r="O39" s="50"/>
      <c r="P39" s="50"/>
      <c r="Q39" s="50"/>
      <c r="R39" s="50"/>
      <c r="S39" s="50"/>
      <c r="T39" s="26"/>
      <c r="U39" s="26"/>
      <c r="V39" s="26"/>
      <c r="W39" s="26"/>
      <c r="X39" s="26"/>
      <c r="Y39" s="26"/>
      <c r="Z39" s="26"/>
      <c r="AA39" s="26"/>
      <c r="AB39" s="26"/>
      <c r="AC39" s="26"/>
      <c r="AD39" s="26"/>
      <c r="AE39" s="26"/>
      <c r="AF39" s="26"/>
      <c r="AG39" s="26"/>
      <c r="AH39" s="80"/>
      <c r="AI39" s="80"/>
      <c r="AJ39" s="80"/>
      <c r="AK39" s="80"/>
      <c r="AL39" s="25"/>
      <c r="AM39"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39" s="163"/>
      <c r="AO39"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39"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39" s="26"/>
      <c r="AR39" s="50"/>
      <c r="AS39" s="26"/>
      <c r="AT39" s="26"/>
      <c r="AU39" s="26"/>
      <c r="AV39" s="26"/>
      <c r="AW39" s="26"/>
      <c r="AX39" s="26"/>
      <c r="AY39"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39" s="48" t="str">
        <f>IF(OR(Table_Question_Sets[[#This Row],[Header]]="Yes",Table_Question_Sets[[#This Row],[Text]]=""),"",IF(OR(Table_Question_Sets[[#This Row],[Text]]="true",Table_Question_Sets[[#This Row],[Text]]="false",ISNUMBER(Table_Question_Sets[[#This Row],[Text]])),Table_Question_Sets[[#This Row],[Text]],""""&amp;Table_Question_Sets[[#This Row],[Text]]&amp;""""))</f>
        <v/>
      </c>
      <c r="BA39" s="48" t="str">
        <f>IF(AND(Table_Question_Sets[[#This Row],[Header]]&lt;&gt;"Yes",Table_Question_Sets[[#This Row],[Property]]&lt;&gt;"",Table_Question_Sets[[#This Row],[Summary Label]]&lt;&gt;""),""""&amp;Table_Question_Sets[[#This Row],[Key]]&amp;""": """&amp;Table_Question_Sets[[#This Row],[Summary Label]]&amp;"""","")</f>
        <v/>
      </c>
      <c r="BB39" s="48">
        <f ca="1">IF(Table_Question_Sets[[#This Row],[Header]]="Yes","",_xlfn.NUMBERVALUE(INDIRECT(SUBSTITUTE(ADDRESS(1,COLUMN(),4),"1","")&amp;ROW()-1))+IF(Table_Question_Sets[[#This Row],[Property]]&lt;&gt;"",1,0))</f>
        <v>0</v>
      </c>
      <c r="BC39" s="48">
        <f ca="1">IF(Table_Question_Sets[[#This Row],[Header]]="Yes","",_xlfn.NUMBERVALUE(INDIRECT(SUBSTITUTE(ADDRESS(1,COLUMN(),4),"1","")&amp;ROW()+1))+IF(Table_Question_Sets[[#This Row],[Property]]&lt;&gt;"",1,0))</f>
        <v>3</v>
      </c>
      <c r="BD39" s="24" t="str">
        <f t="array" aca="1" ref="BD3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39"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39"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39" s="4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39" s="4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39" s="10" t="str">
        <f xml:space="preserve">
IF(Table_Question_Sets[[#This Row],[Row]]="Yes","]},{""className"": ""row"",""fieldGroup"": [","")&amp;
Table_Question_Sets[[#This Row],[Config Field]]</f>
        <v/>
      </c>
      <c r="BJ39"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Validators.compose([ValidationService.isEmail()])}},{"key": "contactMobile","type": "input-field","className":"col-xs-12 col-md-6","templateOptions":{"label":"Mobile","formatTextInput":"phoneNumber","addonLeft":{"class":"fa fa-phone"}},"validators": {"validation": Validators.compose([ValidationService.required('true', ''), ValidationService.isPhoneNumber()])}}</v>
      </c>
      <c r="BK39"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39" s="10" t="str">
        <f>IF(AND(Table_Question_Sets[[#This Row],[Header]]="",Table_Question_Sets[[#This Row],[Property]]&lt;&gt;"",Table_Question_Sets[[#This Row],[Field Type]]&lt;&gt;""),
""""&amp;Table_Question_Sets[[#This Row],[Key]]&amp;"""","")</f>
        <v/>
      </c>
      <c r="BM39"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"contactName","contactEmail","contactMobile"</v>
      </c>
      <c r="BN39" s="10" t="str">
        <f>IF(AND(Table_Question_Sets[[#This Row],[Header]]&lt;&gt;"Yes",Table_Question_Sets[[#This Row],[Property]]&lt;&gt;"",Table_Question_Sets[[#This Row],[Workflow Role]]&lt;&gt;""),
""""&amp;Table_Question_Sets[[#This Row],[Workflow Role]]&amp;""":"""&amp;Table_Question_Sets[[#This Row],[Key]]&amp;"""","")</f>
        <v/>
      </c>
      <c r="BO39" s="10" t="str">
        <f>IF(AND(Table_Question_Sets[[#This Row],[Header]]&lt;&gt;"Yes",Table_Question_Sets[[#This Row],[Property]]&lt;&gt;"",Table_Question_Sets[[#This Row],[Private]]="Yes"),
""""&amp;Table_Question_Sets[[#This Row],[Key]]&amp;"""","")</f>
        <v/>
      </c>
      <c r="BP39" s="10">
        <f ca="1">IF(Table_Question_Sets[[#This Row],[Header]]="Yes","",_xlfn.NUMBERVALUE(INDIRECT(SUBSTITUTE(ADDRESS(1,COLUMN(),4),"1","")&amp;ROW()+1))+IF(OR(Table_Question_Sets[[#This Row],[Value]]&lt;&gt;"",AND(Table_Question_Sets[[#This Row],[Data Type]]="Repeating",Table_Question_Sets[[#This Row],[Calculation Repeating]]&lt;&gt;"")),1,0))</f>
        <v>0</v>
      </c>
      <c r="BQ39" s="10" t="str">
        <f ca="1" xml:space="preserve">
IF(Table_Question_Sets[[#This Row],[Data Type]]="Repeating",
OFFSET(Table_Repeating_Question_Sets[[#Headers],[Property]],MATCH(Table_Question_Sets[[#This Row],[Property]],Table_Repeating_Question_Sets[Property],0),MATCH("Calculation",Table_Repeating_Question_Sets[#Headers],0)-1,1,1),
"")</f>
        <v/>
      </c>
      <c r="BR39"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39"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39" s="10" t="str">
        <f ca="1">IF(ISNUMBER(Table_Question_Sets[[#This Row],[Config Use Row]]),INDEX(Table_Question_Sets[Config Rollup],Table_Question_Sets[[#This Row],[Config Use Row]]),"")</f>
        <v/>
      </c>
      <c r="BU39" s="10" t="str">
        <f ca="1">IF(ISNUMBER(Table_Question_Sets[[#This Row],[Config Use Row]]),INDEX(Table_Question_Sets[Config Keys Nested Rollup],Table_Question_Sets[[#This Row],[Config Use Row]]),"")</f>
        <v/>
      </c>
      <c r="BV39" s="25" t="str">
        <f ca="1">IF(ISNUMBER(Table_Question_Sets[[#This Row],[Config Use Row]]),INDEX(Table_Question_Sets[Calculation Rollup],Table_Question_Sets[[#This Row],[Config Use Row]]),"")</f>
        <v/>
      </c>
    </row>
    <row r="40" spans="2:74" s="21" customFormat="1" ht="21" customHeight="1">
      <c r="B40" s="11" t="s">
        <v>891</v>
      </c>
      <c r="C40" s="10"/>
      <c r="D40" s="25" t="str">
        <f ca="1">IF(Table_Question_Sets[[#This Row],[Header]]="Yes","",
IF(INDIRECT(SUBSTITUTE(ADDRESS(1,COLUMN(),4),"1","")&amp;ROW()-1)="",
INDIRECT(SUBSTITUTE(ADDRESS(1,COLUMN(Table_Question_Sets[[#This Row],[Property]]),4),"1","")&amp;ROW()-1),
INDIRECT(SUBSTITUTE(ADDRESS(1,COLUMN(),4),"1","")&amp;ROW()-1)))</f>
        <v>Contact</v>
      </c>
      <c r="E40"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contactName</v>
      </c>
      <c r="F40" s="25" t="str">
        <f>IF(Table_Question_Sets[[#This Row],[Header]]="Yes","",IF(Table_Question_Sets[[#This Row],[Property]]&lt;&gt;"",SUBSTITUTE(Table_Question_Sets[[#This Row],[Property]]," ",""),""))</f>
        <v>ContactName</v>
      </c>
      <c r="G40" s="92"/>
      <c r="H40" s="10" t="s">
        <v>37</v>
      </c>
      <c r="I40" s="10" t="s">
        <v>37</v>
      </c>
      <c r="J40" s="10"/>
      <c r="K40" s="60" t="s">
        <v>59</v>
      </c>
      <c r="L40" s="145"/>
      <c r="M40" s="145"/>
      <c r="N40" s="24"/>
      <c r="O40" s="24"/>
      <c r="P40" s="24"/>
      <c r="Q40" s="24"/>
      <c r="R40" s="24"/>
      <c r="S40" s="24"/>
      <c r="T40" s="11" t="s">
        <v>73</v>
      </c>
      <c r="U40" s="11"/>
      <c r="V40" s="78"/>
      <c r="W40" s="10"/>
      <c r="X40" s="11"/>
      <c r="Y40" s="10"/>
      <c r="Z40" s="10"/>
      <c r="AA40" s="10"/>
      <c r="AB40" s="10"/>
      <c r="AC40" s="10"/>
      <c r="AD40" s="10"/>
      <c r="AE40" s="10"/>
      <c r="AF40" s="10"/>
      <c r="AG40" s="10"/>
      <c r="AH40" s="75"/>
      <c r="AI40" s="75"/>
      <c r="AJ40" s="75"/>
      <c r="AK40" s="75"/>
      <c r="AL40" s="135"/>
      <c r="AM40"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0" s="163"/>
      <c r="AO40"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40"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0" s="10"/>
      <c r="AR40" s="24"/>
      <c r="AS40" s="10"/>
      <c r="AT40" s="10"/>
      <c r="AU40" s="11" t="s">
        <v>963</v>
      </c>
      <c r="AV40" s="11"/>
      <c r="AW40" s="10"/>
      <c r="AX40" s="10"/>
      <c r="AY40"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0" s="24" t="str">
        <f>IF(OR(Table_Question_Sets[[#This Row],[Header]]="Yes",Table_Question_Sets[[#This Row],[Text]]=""),"",IF(OR(Table_Question_Sets[[#This Row],[Text]]="true",Table_Question_Sets[[#This Row],[Text]]="false",ISNUMBER(Table_Question_Sets[[#This Row],[Text]])),Table_Question_Sets[[#This Row],[Text]],""""&amp;Table_Question_Sets[[#This Row],[Text]]&amp;""""))</f>
        <v/>
      </c>
      <c r="BA40" s="24" t="str">
        <f>IF(AND(Table_Question_Sets[[#This Row],[Header]]&lt;&gt;"Yes",Table_Question_Sets[[#This Row],[Property]]&lt;&gt;"",Table_Question_Sets[[#This Row],[Summary Label]]&lt;&gt;""),""""&amp;Table_Question_Sets[[#This Row],[Key]]&amp;""": """&amp;Table_Question_Sets[[#This Row],[Summary Label]]&amp;"""","")</f>
        <v/>
      </c>
      <c r="BB40" s="24">
        <f ca="1">IF(Table_Question_Sets[[#This Row],[Header]]="Yes","",_xlfn.NUMBERVALUE(INDIRECT(SUBSTITUTE(ADDRESS(1,COLUMN(),4),"1","")&amp;ROW()-1))+IF(Table_Question_Sets[[#This Row],[Property]]&lt;&gt;"",1,0))</f>
        <v>1</v>
      </c>
      <c r="BC40" s="24">
        <f ca="1">IF(Table_Question_Sets[[#This Row],[Header]]="Yes","",_xlfn.NUMBERVALUE(INDIRECT(SUBSTITUTE(ADDRESS(1,COLUMN(),4),"1","")&amp;ROW()+1))+IF(Table_Question_Sets[[#This Row],[Property]]&lt;&gt;"",1,0))</f>
        <v>3</v>
      </c>
      <c r="BD40" s="24" t="str">
        <f t="array" aca="1" ref="BD4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0" s="24"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40" s="24"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0" s="24"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"templateOptions":{"label":"Your name"}</v>
      </c>
      <c r="BH40" s="24"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"contactName","type": "input-field","className":"col-xs-12 col-md-6","templateOptions":{"label":"Your name"},"validators": {"validation": Validators.compose([ValidationService.required('true', '')])}}</v>
      </c>
      <c r="BI40" s="10" t="str">
        <f ca="1" xml:space="preserve">
IF(Table_Question_Sets[[#This Row],[Row]]="Yes","]},{""className"": ""row"",""fieldGroup"": [","")&amp;
Table_Question_Sets[[#This Row],[Config Field]]</f>
        <v>{"key": "contactName","type": "input-field","className":"col-xs-12 col-md-6","templateOptions":{"label":"Your name"},"validators": {"validation": Validators.compose([ValidationService.required('true', '')])}}</v>
      </c>
      <c r="BJ40"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Validators.compose([ValidationService.isEmail()])}},{"key": "contactMobile","type": "input-field","className":"col-xs-12 col-md-6","templateOptions":{"label":"Mobile","formatTextInput":"phoneNumber","addonLeft":{"class":"fa fa-phone"}},"validators": {"validation": Validators.compose([ValidationService.required('true', ''), ValidationService.isPhoneNumber()])}}</v>
      </c>
      <c r="BK40"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0" s="10" t="str">
        <f>IF(AND(Table_Question_Sets[[#This Row],[Header]]="",Table_Question_Sets[[#This Row],[Property]]&lt;&gt;"",Table_Question_Sets[[#This Row],[Field Type]]&lt;&gt;""),
""""&amp;Table_Question_Sets[[#This Row],[Key]]&amp;"""","")</f>
        <v>"contactName"</v>
      </c>
      <c r="BM40"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"contactName","contactEmail","contactMobile"</v>
      </c>
      <c r="BN40" s="10" t="str">
        <f>IF(AND(Table_Question_Sets[[#This Row],[Header]]&lt;&gt;"Yes",Table_Question_Sets[[#This Row],[Property]]&lt;&gt;"",Table_Question_Sets[[#This Row],[Workflow Role]]&lt;&gt;""),
""""&amp;Table_Question_Sets[[#This Row],[Workflow Role]]&amp;""":"""&amp;Table_Question_Sets[[#This Row],[Key]]&amp;"""","")</f>
        <v>"customerName":"contactName"</v>
      </c>
      <c r="BO40" s="10" t="str">
        <f>IF(AND(Table_Question_Sets[[#This Row],[Header]]&lt;&gt;"Yes",Table_Question_Sets[[#This Row],[Property]]&lt;&gt;"",Table_Question_Sets[[#This Row],[Private]]="Yes"),
""""&amp;Table_Question_Sets[[#This Row],[Key]]&amp;"""","")</f>
        <v/>
      </c>
      <c r="BP40" s="10">
        <f ca="1">IF(Table_Question_Sets[[#This Row],[Header]]="Yes","",_xlfn.NUMBERVALUE(INDIRECT(SUBSTITUTE(ADDRESS(1,COLUMN(),4),"1","")&amp;ROW()+1))+IF(OR(Table_Question_Sets[[#This Row],[Value]]&lt;&gt;"",AND(Table_Question_Sets[[#This Row],[Data Type]]="Repeating",Table_Question_Sets[[#This Row],[Calculation Repeating]]&lt;&gt;"")),1,0))</f>
        <v>0</v>
      </c>
      <c r="BQ40" s="10" t="str">
        <f ca="1" xml:space="preserve">
IF(Table_Question_Sets[[#This Row],[Data Type]]="Repeating",
OFFSET(Table_Repeating_Question_Sets[[#Headers],[Property]],MATCH(Table_Question_Sets[[#This Row],[Property]],Table_Repeating_Question_Sets[Property],0),MATCH("Calculation",Table_Repeating_Question_Sets[#Headers],0)-1,1,1),
"")</f>
        <v/>
      </c>
      <c r="BR40"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0"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0" s="10" t="str">
        <f ca="1">IF(ISNUMBER(Table_Question_Sets[[#This Row],[Config Use Row]]),INDEX(Table_Question_Sets[Config Rollup],Table_Question_Sets[[#This Row],[Config Use Row]]),"")</f>
        <v/>
      </c>
      <c r="BU40" s="10" t="str">
        <f ca="1">IF(ISNUMBER(Table_Question_Sets[[#This Row],[Config Use Row]]),INDEX(Table_Question_Sets[Config Keys Nested Rollup],Table_Question_Sets[[#This Row],[Config Use Row]]),"")</f>
        <v/>
      </c>
      <c r="BV40" s="10" t="str">
        <f ca="1">IF(ISNUMBER(Table_Question_Sets[[#This Row],[Config Use Row]]),INDEX(Table_Question_Sets[Calculation Rollup],Table_Question_Sets[[#This Row],[Config Use Row]]),"")</f>
        <v/>
      </c>
    </row>
    <row r="41" spans="2:74" s="21" customFormat="1" ht="21" customHeight="1">
      <c r="B41" s="11" t="s">
        <v>892</v>
      </c>
      <c r="C41" s="10"/>
      <c r="D41" s="25" t="str">
        <f ca="1">IF(Table_Question_Sets[[#This Row],[Header]]="Yes","",
IF(INDIRECT(SUBSTITUTE(ADDRESS(1,COLUMN(),4),"1","")&amp;ROW()-1)="",
INDIRECT(SUBSTITUTE(ADDRESS(1,COLUMN(Table_Question_Sets[[#This Row],[Property]]),4),"1","")&amp;ROW()-1),
INDIRECT(SUBSTITUTE(ADDRESS(1,COLUMN(),4),"1","")&amp;ROW()-1)))</f>
        <v>Contact</v>
      </c>
      <c r="E41"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contactEmail</v>
      </c>
      <c r="F41" s="25" t="str">
        <f>IF(Table_Question_Sets[[#This Row],[Header]]="Yes","",IF(Table_Question_Sets[[#This Row],[Property]]&lt;&gt;"",SUBSTITUTE(Table_Question_Sets[[#This Row],[Property]]," ",""),""))</f>
        <v>ContactEmail</v>
      </c>
      <c r="G41" s="92"/>
      <c r="H41" s="10" t="s">
        <v>74</v>
      </c>
      <c r="I41" s="10" t="s">
        <v>37</v>
      </c>
      <c r="J41" s="10"/>
      <c r="K41" s="223"/>
      <c r="L41" s="75"/>
      <c r="M41" s="75"/>
      <c r="N41" s="24"/>
      <c r="O41" s="24"/>
      <c r="P41" s="24"/>
      <c r="Q41" s="24"/>
      <c r="R41" s="24"/>
      <c r="S41" s="24"/>
      <c r="T41" s="11" t="s">
        <v>74</v>
      </c>
      <c r="U41" s="11"/>
      <c r="V41" s="10"/>
      <c r="W41" s="10"/>
      <c r="X41" s="10"/>
      <c r="Y41" s="10"/>
      <c r="Z41" s="10"/>
      <c r="AA41" s="10"/>
      <c r="AB41" s="10"/>
      <c r="AC41" s="10"/>
      <c r="AD41" s="10"/>
      <c r="AE41" s="10"/>
      <c r="AF41" s="10"/>
      <c r="AG41" s="10"/>
      <c r="AH41" s="75"/>
      <c r="AI41" s="75"/>
      <c r="AJ41" s="75"/>
      <c r="AK41" s="75"/>
      <c r="AL41" s="135"/>
      <c r="AM41"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1" s="163"/>
      <c r="AO41"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1"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1" s="78"/>
      <c r="AR41" s="24"/>
      <c r="AS41" s="10"/>
      <c r="AT41" s="10"/>
      <c r="AU41" s="11" t="s">
        <v>964</v>
      </c>
      <c r="AV41" s="11"/>
      <c r="AW41" s="10"/>
      <c r="AX41" s="10"/>
      <c r="AY41"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1" s="24" t="str">
        <f>IF(OR(Table_Question_Sets[[#This Row],[Header]]="Yes",Table_Question_Sets[[#This Row],[Text]]=""),"",IF(OR(Table_Question_Sets[[#This Row],[Text]]="true",Table_Question_Sets[[#This Row],[Text]]="false",ISNUMBER(Table_Question_Sets[[#This Row],[Text]])),Table_Question_Sets[[#This Row],[Text]],""""&amp;Table_Question_Sets[[#This Row],[Text]]&amp;""""))</f>
        <v/>
      </c>
      <c r="BA41" s="24" t="str">
        <f>IF(AND(Table_Question_Sets[[#This Row],[Header]]&lt;&gt;"Yes",Table_Question_Sets[[#This Row],[Property]]&lt;&gt;"",Table_Question_Sets[[#This Row],[Summary Label]]&lt;&gt;""),""""&amp;Table_Question_Sets[[#This Row],[Key]]&amp;""": """&amp;Table_Question_Sets[[#This Row],[Summary Label]]&amp;"""","")</f>
        <v/>
      </c>
      <c r="BB41" s="24">
        <f ca="1">IF(Table_Question_Sets[[#This Row],[Header]]="Yes","",_xlfn.NUMBERVALUE(INDIRECT(SUBSTITUTE(ADDRESS(1,COLUMN(),4),"1","")&amp;ROW()-1))+IF(Table_Question_Sets[[#This Row],[Property]]&lt;&gt;"",1,0))</f>
        <v>2</v>
      </c>
      <c r="BC41" s="24">
        <f ca="1">IF(Table_Question_Sets[[#This Row],[Header]]="Yes","",_xlfn.NUMBERVALUE(INDIRECT(SUBSTITUTE(ADDRESS(1,COLUMN(),4),"1","")&amp;ROW()+1))+IF(Table_Question_Sets[[#This Row],[Property]]&lt;&gt;"",1,0))</f>
        <v>2</v>
      </c>
      <c r="BD41" s="24" t="str">
        <f t="array" aca="1" ref="BD4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1" s="24"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Validators.compose([ValidationService.isEmail()])}</v>
      </c>
      <c r="BF41" s="24"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1" s="24"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"templateOptions":{"label":"Email"}</v>
      </c>
      <c r="BH41" s="24"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"contactEmail","type": "input-field","className":"col-xs-12 col-md-6","templateOptions":{"label":"Email"},"validators": {"validation": Validators.compose([ValidationService.isEmail()])}}</v>
      </c>
      <c r="BI41" s="10" t="str">
        <f ca="1" xml:space="preserve">
IF(Table_Question_Sets[[#This Row],[Row]]="Yes","]},{""className"": ""row"",""fieldGroup"": [","")&amp;
Table_Question_Sets[[#This Row],[Config Field]]</f>
        <v>{"key": "contactEmail","type": "input-field","className":"col-xs-12 col-md-6","templateOptions":{"label":"Email"},"validators": {"validation": Validators.compose([ValidationService.isEmail()])}}</v>
      </c>
      <c r="BJ41"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"contactEmail","type": "input-field","className":"col-xs-12 col-md-6","templateOptions":{"label":"Email"},"validators": {"validation": Validators.compose([ValidationService.isEmail()])}},{"key": "contactMobile","type": "input-field","className":"col-xs-12 col-md-6","templateOptions":{"label":"Mobile","formatTextInput":"phoneNumber","addonLeft":{"class":"fa fa-phone"}},"validators": {"validation": Validators.compose([ValidationService.required('true', ''), ValidationService.isPhoneNumber()])}}</v>
      </c>
      <c r="BK41"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1" s="10" t="str">
        <f>IF(AND(Table_Question_Sets[[#This Row],[Header]]="",Table_Question_Sets[[#This Row],[Property]]&lt;&gt;"",Table_Question_Sets[[#This Row],[Field Type]]&lt;&gt;""),
""""&amp;Table_Question_Sets[[#This Row],[Key]]&amp;"""","")</f>
        <v>"contactEmail"</v>
      </c>
      <c r="BM41"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"contactEmail","contactMobile"</v>
      </c>
      <c r="BN41" s="10" t="str">
        <f>IF(AND(Table_Question_Sets[[#This Row],[Header]]&lt;&gt;"Yes",Table_Question_Sets[[#This Row],[Property]]&lt;&gt;"",Table_Question_Sets[[#This Row],[Workflow Role]]&lt;&gt;""),
""""&amp;Table_Question_Sets[[#This Row],[Workflow Role]]&amp;""":"""&amp;Table_Question_Sets[[#This Row],[Key]]&amp;"""","")</f>
        <v>"customerEmail":"contactEmail"</v>
      </c>
      <c r="BO41" s="10" t="str">
        <f>IF(AND(Table_Question_Sets[[#This Row],[Header]]&lt;&gt;"Yes",Table_Question_Sets[[#This Row],[Property]]&lt;&gt;"",Table_Question_Sets[[#This Row],[Private]]="Yes"),
""""&amp;Table_Question_Sets[[#This Row],[Key]]&amp;"""","")</f>
        <v/>
      </c>
      <c r="BP41" s="10">
        <f ca="1">IF(Table_Question_Sets[[#This Row],[Header]]="Yes","",_xlfn.NUMBERVALUE(INDIRECT(SUBSTITUTE(ADDRESS(1,COLUMN(),4),"1","")&amp;ROW()+1))+IF(OR(Table_Question_Sets[[#This Row],[Value]]&lt;&gt;"",AND(Table_Question_Sets[[#This Row],[Data Type]]="Repeating",Table_Question_Sets[[#This Row],[Calculation Repeating]]&lt;&gt;"")),1,0))</f>
        <v>0</v>
      </c>
      <c r="BQ41" s="10" t="str">
        <f ca="1" xml:space="preserve">
IF(Table_Question_Sets[[#This Row],[Data Type]]="Repeating",
OFFSET(Table_Repeating_Question_Sets[[#Headers],[Property]],MATCH(Table_Question_Sets[[#This Row],[Property]],Table_Repeating_Question_Sets[Property],0),MATCH("Calculation",Table_Repeating_Question_Sets[#Headers],0)-1,1,1),
"")</f>
        <v/>
      </c>
      <c r="BR41"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1"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1" s="10" t="str">
        <f ca="1">IF(ISNUMBER(Table_Question_Sets[[#This Row],[Config Use Row]]),INDEX(Table_Question_Sets[Config Rollup],Table_Question_Sets[[#This Row],[Config Use Row]]),"")</f>
        <v/>
      </c>
      <c r="BU41" s="10" t="str">
        <f ca="1">IF(ISNUMBER(Table_Question_Sets[[#This Row],[Config Use Row]]),INDEX(Table_Question_Sets[Config Keys Nested Rollup],Table_Question_Sets[[#This Row],[Config Use Row]]),"")</f>
        <v/>
      </c>
      <c r="BV41" s="10" t="str">
        <f ca="1">IF(ISNUMBER(Table_Question_Sets[[#This Row],[Config Use Row]]),INDEX(Table_Question_Sets[Calculation Rollup],Table_Question_Sets[[#This Row],[Config Use Row]]),"")</f>
        <v/>
      </c>
    </row>
    <row r="42" spans="2:74" s="21" customFormat="1" ht="21" customHeight="1">
      <c r="B42" s="27" t="s">
        <v>893</v>
      </c>
      <c r="C42" s="10"/>
      <c r="D42" s="25" t="str">
        <f ca="1">IF(Table_Question_Sets[[#This Row],[Header]]="Yes","",
IF(INDIRECT(SUBSTITUTE(ADDRESS(1,COLUMN(),4),"1","")&amp;ROW()-1)="",
INDIRECT(SUBSTITUTE(ADDRESS(1,COLUMN(Table_Question_Sets[[#This Row],[Property]]),4),"1","")&amp;ROW()-1),
INDIRECT(SUBSTITUTE(ADDRESS(1,COLUMN(),4),"1","")&amp;ROW()-1)))</f>
        <v>Contact</v>
      </c>
      <c r="E42"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contactMobile</v>
      </c>
      <c r="F42" s="25" t="str">
        <f>IF(Table_Question_Sets[[#This Row],[Header]]="Yes","",IF(Table_Question_Sets[[#This Row],[Property]]&lt;&gt;"",SUBSTITUTE(Table_Question_Sets[[#This Row],[Property]]," ",""),""))</f>
        <v>ContactMobile</v>
      </c>
      <c r="G42" s="92"/>
      <c r="H42" s="10" t="s">
        <v>75</v>
      </c>
      <c r="I42" s="10" t="s">
        <v>37</v>
      </c>
      <c r="J42" s="10"/>
      <c r="K42" s="60" t="s">
        <v>59</v>
      </c>
      <c r="L42" s="75"/>
      <c r="M42" s="75"/>
      <c r="N42" s="24"/>
      <c r="O42" s="24"/>
      <c r="P42" s="24"/>
      <c r="Q42" s="24"/>
      <c r="R42" s="24"/>
      <c r="S42" s="24"/>
      <c r="T42" s="26" t="s">
        <v>60</v>
      </c>
      <c r="U42" s="26"/>
      <c r="V42" s="26"/>
      <c r="W42" s="26"/>
      <c r="X42" s="10"/>
      <c r="Y42" s="10"/>
      <c r="Z42" s="10"/>
      <c r="AA42" s="10"/>
      <c r="AB42" s="10"/>
      <c r="AC42" s="10"/>
      <c r="AD42" s="26"/>
      <c r="AE42" s="26"/>
      <c r="AF42" s="10"/>
      <c r="AG42" s="10"/>
      <c r="AH42" s="80"/>
      <c r="AI42" s="80"/>
      <c r="AJ42" s="80"/>
      <c r="AK42" s="80"/>
      <c r="AL42" s="135"/>
      <c r="AM42"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2" s="163"/>
      <c r="AO42"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42"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2" s="26"/>
      <c r="AR42" s="24"/>
      <c r="AS42" s="26"/>
      <c r="AT42" s="26"/>
      <c r="AU42" s="27" t="s">
        <v>965</v>
      </c>
      <c r="AV42" s="27"/>
      <c r="AW42" s="26"/>
      <c r="AX42" s="26"/>
      <c r="AY42"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2" s="48" t="str">
        <f>IF(OR(Table_Question_Sets[[#This Row],[Header]]="Yes",Table_Question_Sets[[#This Row],[Text]]=""),"",IF(OR(Table_Question_Sets[[#This Row],[Text]]="true",Table_Question_Sets[[#This Row],[Text]]="false",ISNUMBER(Table_Question_Sets[[#This Row],[Text]])),Table_Question_Sets[[#This Row],[Text]],""""&amp;Table_Question_Sets[[#This Row],[Text]]&amp;""""))</f>
        <v/>
      </c>
      <c r="BA42" s="28" t="str">
        <f>IF(AND(Table_Question_Sets[[#This Row],[Header]]&lt;&gt;"Yes",Table_Question_Sets[[#This Row],[Property]]&lt;&gt;"",Table_Question_Sets[[#This Row],[Summary Label]]&lt;&gt;""),""""&amp;Table_Question_Sets[[#This Row],[Key]]&amp;""": """&amp;Table_Question_Sets[[#This Row],[Summary Label]]&amp;"""","")</f>
        <v/>
      </c>
      <c r="BB42" s="28">
        <f ca="1">IF(Table_Question_Sets[[#This Row],[Header]]="Yes","",_xlfn.NUMBERVALUE(INDIRECT(SUBSTITUTE(ADDRESS(1,COLUMN(),4),"1","")&amp;ROW()-1))+IF(Table_Question_Sets[[#This Row],[Property]]&lt;&gt;"",1,0))</f>
        <v>3</v>
      </c>
      <c r="BC42" s="28">
        <f ca="1">IF(Table_Question_Sets[[#This Row],[Header]]="Yes","",_xlfn.NUMBERVALUE(INDIRECT(SUBSTITUTE(ADDRESS(1,COLUMN(),4),"1","")&amp;ROW()+1))+IF(Table_Question_Sets[[#This Row],[Property]]&lt;&gt;"",1,0))</f>
        <v>1</v>
      </c>
      <c r="BD42" s="28" t="str">
        <f t="array" aca="1" ref="BD4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2"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ValidationService.isPhoneNumber()])}</v>
      </c>
      <c r="BF42"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2"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"templateOptions":{"label":"Mobile","formatTextInput":"phoneNumber","addonLeft":{"class":"fa fa-phone"}}</v>
      </c>
      <c r="BH42"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"contactMobile","type": "input-field","className":"col-xs-12 col-md-6","templateOptions":{"label":"Mobile","formatTextInput":"phoneNumber","addonLeft":{"class":"fa fa-phone"}},"validators": {"validation": Validators.compose([ValidationService.required('true', ''), ValidationService.isPhoneNumber()])}}</v>
      </c>
      <c r="BI42" s="25" t="str">
        <f ca="1" xml:space="preserve">
IF(Table_Question_Sets[[#This Row],[Row]]="Yes","]},{""className"": ""row"",""fieldGroup"": [","")&amp;
Table_Question_Sets[[#This Row],[Config Field]]</f>
        <v>{"key": "contactMobile","type": "input-field","className":"col-xs-12 col-md-6","templateOptions":{"label":"Mobile","formatTextInput":"phoneNumber","addonLeft":{"class":"fa fa-phone"}},"validators": {"validation": Validators.compose([ValidationService.required('true', ''), ValidationService.isPhoneNumber()])}}</v>
      </c>
      <c r="BJ42" s="2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"contactMobile","type": "input-field","className":"col-xs-12 col-md-6","templateOptions":{"label":"Mobile","formatTextInput":"phoneNumber","addonLeft":{"class":"fa fa-phone"}},"validators": {"validation": Validators.compose([ValidationService.required('true', ''), ValidationService.isPhoneNumber()])}}</v>
      </c>
      <c r="BK42" s="2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2" s="135" t="str">
        <f>IF(AND(Table_Question_Sets[[#This Row],[Header]]="",Table_Question_Sets[[#This Row],[Property]]&lt;&gt;"",Table_Question_Sets[[#This Row],[Field Type]]&lt;&gt;""),
""""&amp;Table_Question_Sets[[#This Row],[Key]]&amp;"""","")</f>
        <v>"contactMobile"</v>
      </c>
      <c r="BM42"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"contactMobile"</v>
      </c>
      <c r="BN42" s="135" t="str">
        <f>IF(AND(Table_Question_Sets[[#This Row],[Header]]&lt;&gt;"Yes",Table_Question_Sets[[#This Row],[Property]]&lt;&gt;"",Table_Question_Sets[[#This Row],[Workflow Role]]&lt;&gt;""),
""""&amp;Table_Question_Sets[[#This Row],[Workflow Role]]&amp;""":"""&amp;Table_Question_Sets[[#This Row],[Key]]&amp;"""","")</f>
        <v>"customerMobile":"contactMobile"</v>
      </c>
      <c r="BO42" s="135" t="str">
        <f>IF(AND(Table_Question_Sets[[#This Row],[Header]]&lt;&gt;"Yes",Table_Question_Sets[[#This Row],[Property]]&lt;&gt;"",Table_Question_Sets[[#This Row],[Private]]="Yes"),
""""&amp;Table_Question_Sets[[#This Row],[Key]]&amp;"""","")</f>
        <v/>
      </c>
      <c r="BP42" s="135">
        <f ca="1">IF(Table_Question_Sets[[#This Row],[Header]]="Yes","",_xlfn.NUMBERVALUE(INDIRECT(SUBSTITUTE(ADDRESS(1,COLUMN(),4),"1","")&amp;ROW()+1))+IF(OR(Table_Question_Sets[[#This Row],[Value]]&lt;&gt;"",AND(Table_Question_Sets[[#This Row],[Data Type]]="Repeating",Table_Question_Sets[[#This Row],[Calculation Repeating]]&lt;&gt;"")),1,0))</f>
        <v>0</v>
      </c>
      <c r="BQ42" s="135" t="str">
        <f ca="1" xml:space="preserve">
IF(Table_Question_Sets[[#This Row],[Data Type]]="Repeating",
OFFSET(Table_Repeating_Question_Sets[[#Headers],[Property]],MATCH(Table_Question_Sets[[#This Row],[Property]],Table_Repeating_Question_Sets[Property],0),MATCH("Calculation",Table_Repeating_Question_Sets[#Headers],0)-1,1,1),
"")</f>
        <v/>
      </c>
      <c r="BR42"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2"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2" s="135" t="str">
        <f ca="1">IF(ISNUMBER(Table_Question_Sets[[#This Row],[Config Use Row]]),INDEX(Table_Question_Sets[Config Rollup],Table_Question_Sets[[#This Row],[Config Use Row]]),"")</f>
        <v/>
      </c>
      <c r="BU42" s="135" t="str">
        <f ca="1">IF(ISNUMBER(Table_Question_Sets[[#This Row],[Config Use Row]]),INDEX(Table_Question_Sets[Config Keys Nested Rollup],Table_Question_Sets[[#This Row],[Config Use Row]]),"")</f>
        <v/>
      </c>
      <c r="BV42" s="135" t="str">
        <f ca="1">IF(ISNUMBER(Table_Question_Sets[[#This Row],[Config Use Row]]),INDEX(Table_Question_Sets[Calculation Rollup],Table_Question_Sets[[#This Row],[Config Use Row]]),"")</f>
        <v/>
      </c>
    </row>
    <row r="43" spans="2:74" s="20" customFormat="1" ht="29.4" thickBot="1">
      <c r="B43" s="14" t="s">
        <v>76</v>
      </c>
      <c r="C43" s="14" t="s">
        <v>59</v>
      </c>
      <c r="D43" s="14" t="str">
        <f ca="1">IF(Table_Question_Sets[[#This Row],[Header]]="Yes","",
IF(INDIRECT(SUBSTITUTE(ADDRESS(1,COLUMN(),4),"1","")&amp;ROW()-1)="",
INDIRECT(SUBSTITUTE(ADDRESS(1,COLUMN(Table_Question_Sets[[#This Row],[Property]]),4),"1","")&amp;ROW()-1),
INDIRECT(SUBSTITUTE(ADDRESS(1,COLUMN(),4),"1","")&amp;ROW()-1)))</f>
        <v/>
      </c>
      <c r="E43" s="14"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personal</v>
      </c>
      <c r="F43" s="14" t="str">
        <f>IF(Table_Question_Sets[[#This Row],[Header]]="Yes","",IF(Table_Question_Sets[[#This Row],[Property]]&lt;&gt;"",SUBSTITUTE(Table_Question_Sets[[#This Row],[Property]]," ",""),""))</f>
        <v/>
      </c>
      <c r="G43" s="56"/>
      <c r="H43" s="14"/>
      <c r="I43" s="14"/>
      <c r="J43" s="14"/>
      <c r="K43" s="56"/>
      <c r="L43" s="74"/>
      <c r="M43" s="74"/>
      <c r="N43" s="32"/>
      <c r="O43" s="32"/>
      <c r="P43" s="32"/>
      <c r="Q43" s="32"/>
      <c r="R43" s="32"/>
      <c r="S43" s="32"/>
      <c r="T43" s="14"/>
      <c r="U43" s="14"/>
      <c r="V43" s="14"/>
      <c r="W43" s="14"/>
      <c r="X43" s="14"/>
      <c r="Y43" s="14"/>
      <c r="Z43" s="14"/>
      <c r="AA43" s="14"/>
      <c r="AB43" s="14"/>
      <c r="AC43" s="14"/>
      <c r="AD43" s="14"/>
      <c r="AE43" s="14"/>
      <c r="AF43" s="14"/>
      <c r="AG43" s="14"/>
      <c r="AH43" s="74"/>
      <c r="AI43" s="74"/>
      <c r="AJ43" s="74"/>
      <c r="AK43" s="74"/>
      <c r="AL43" s="139"/>
      <c r="AM43" s="9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3" s="98"/>
      <c r="AO43" s="1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3" s="1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3" s="14"/>
      <c r="AR43" s="32"/>
      <c r="AS43" s="14"/>
      <c r="AT43" s="14"/>
      <c r="AU43" s="14"/>
      <c r="AV43" s="14"/>
      <c r="AW43" s="14"/>
      <c r="AX43" s="14"/>
      <c r="AY43" s="4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3" s="32" t="str">
        <f>IF(OR(Table_Question_Sets[[#This Row],[Header]]="Yes",Table_Question_Sets[[#This Row],[Text]]=""),"",IF(OR(Table_Question_Sets[[#This Row],[Text]]="true",Table_Question_Sets[[#This Row],[Text]]="false",ISNUMBER(Table_Question_Sets[[#This Row],[Text]])),Table_Question_Sets[[#This Row],[Text]],""""&amp;Table_Question_Sets[[#This Row],[Text]]&amp;""""))</f>
        <v/>
      </c>
      <c r="BA43" s="32" t="str">
        <f>IF(AND(Table_Question_Sets[[#This Row],[Header]]&lt;&gt;"Yes",Table_Question_Sets[[#This Row],[Property]]&lt;&gt;"",Table_Question_Sets[[#This Row],[Summary Label]]&lt;&gt;""),""""&amp;Table_Question_Sets[[#This Row],[Key]]&amp;""": """&amp;Table_Question_Sets[[#This Row],[Summary Label]]&amp;"""","")</f>
        <v/>
      </c>
      <c r="BB43" s="32" t="str">
        <f ca="1">IF(Table_Question_Sets[[#This Row],[Header]]="Yes","",_xlfn.NUMBERVALUE(INDIRECT(SUBSTITUTE(ADDRESS(1,COLUMN(),4),"1","")&amp;ROW()-1))+IF(Table_Question_Sets[[#This Row],[Property]]&lt;&gt;"",1,0))</f>
        <v/>
      </c>
      <c r="BC43" s="32" t="str">
        <f ca="1">IF(Table_Question_Sets[[#This Row],[Header]]="Yes","",_xlfn.NUMBERVALUE(INDIRECT(SUBSTITUTE(ADDRESS(1,COLUMN(),4),"1","")&amp;ROW()+1))+IF(Table_Question_Sets[[#This Row],[Property]]&lt;&gt;"",1,0))</f>
        <v/>
      </c>
      <c r="BD43" s="32" t="str">
        <f t="array" aca="1" ref="BD4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3" s="3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43" s="3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3" s="32"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43" s="32"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43" s="14" t="str">
        <f xml:space="preserve">
IF(Table_Question_Sets[[#This Row],[Row]]="Yes","]},{""className"": ""row"",""fieldGroup"": [","")&amp;
Table_Question_Sets[[#This Row],[Config Field]]</f>
        <v/>
      </c>
      <c r="BJ43" s="14"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"personal":[{"className": "row","fieldGroup":[{"key":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43" s="14"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3" s="14" t="str">
        <f>IF(AND(Table_Question_Sets[[#This Row],[Header]]="",Table_Question_Sets[[#This Row],[Property]]&lt;&gt;"",Table_Question_Sets[[#This Row],[Field Type]]&lt;&gt;""),
""""&amp;Table_Question_Sets[[#This Row],[Key]]&amp;"""","")</f>
        <v/>
      </c>
      <c r="BM43" s="14"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"personal":["insuredFullName","residentialHeading","residentialAddress","residentialTown","residentialState","residentialPostcode","postalHeading","postalAddress","postalTown","postalState","postalPostcode"],</v>
      </c>
      <c r="BN43" s="14" t="str">
        <f>IF(AND(Table_Question_Sets[[#This Row],[Header]]&lt;&gt;"Yes",Table_Question_Sets[[#This Row],[Property]]&lt;&gt;"",Table_Question_Sets[[#This Row],[Workflow Role]]&lt;&gt;""),
""""&amp;Table_Question_Sets[[#This Row],[Workflow Role]]&amp;""":"""&amp;Table_Question_Sets[[#This Row],[Key]]&amp;"""","")</f>
        <v/>
      </c>
      <c r="BO43" s="14" t="str">
        <f>IF(AND(Table_Question_Sets[[#This Row],[Header]]&lt;&gt;"Yes",Table_Question_Sets[[#This Row],[Property]]&lt;&gt;"",Table_Question_Sets[[#This Row],[Private]]="Yes"),
""""&amp;Table_Question_Sets[[#This Row],[Key]]&amp;"""","")</f>
        <v/>
      </c>
      <c r="BP43" s="14" t="str">
        <f ca="1">IF(Table_Question_Sets[[#This Row],[Header]]="Yes","",_xlfn.NUMBERVALUE(INDIRECT(SUBSTITUTE(ADDRESS(1,COLUMN(),4),"1","")&amp;ROW()+1))+IF(OR(Table_Question_Sets[[#This Row],[Value]]&lt;&gt;"",AND(Table_Question_Sets[[#This Row],[Data Type]]="Repeating",Table_Question_Sets[[#This Row],[Calculation Repeating]]&lt;&gt;"")),1,0))</f>
        <v/>
      </c>
      <c r="BQ43" s="14" t="str">
        <f ca="1" xml:space="preserve">
IF(Table_Question_Sets[[#This Row],[Data Type]]="Repeating",
OFFSET(Table_Repeating_Question_Sets[[#Headers],[Property]],MATCH(Table_Question_Sets[[#This Row],[Property]],Table_Repeating_Question_Sets[Property],0),MATCH("Calculation",Table_Repeating_Question_Sets[#Headers],0)-1,1,1),
"")</f>
        <v/>
      </c>
      <c r="BR43" s="14"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3" s="14"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"personal":{},</v>
      </c>
      <c r="BT43" s="14" t="str">
        <f ca="1">IF(ISNUMBER(Table_Question_Sets[[#This Row],[Config Use Row]]),INDEX(Table_Question_Sets[Config Rollup],Table_Question_Sets[[#This Row],[Config Use Row]]),"")</f>
        <v/>
      </c>
      <c r="BU43" s="14" t="str">
        <f ca="1">IF(ISNUMBER(Table_Question_Sets[[#This Row],[Config Use Row]]),INDEX(Table_Question_Sets[Config Keys Nested Rollup],Table_Question_Sets[[#This Row],[Config Use Row]]),"")</f>
        <v/>
      </c>
      <c r="BV43" s="14" t="str">
        <f ca="1">IF(ISNUMBER(Table_Question_Sets[[#This Row],[Config Use Row]]),INDEX(Table_Question_Sets[Calculation Rollup],Table_Question_Sets[[#This Row],[Config Use Row]]),"")</f>
        <v/>
      </c>
    </row>
    <row r="44" spans="2:74" s="21" customFormat="1" ht="21" hidden="1" customHeight="1">
      <c r="B44" s="26"/>
      <c r="C44" s="162"/>
      <c r="D44" s="25" t="str">
        <f ca="1">IF(Table_Question_Sets[[#This Row],[Header]]="Yes","",
IF(INDIRECT(SUBSTITUTE(ADDRESS(1,COLUMN(),4),"1","")&amp;ROW()-1)="",
INDIRECT(SUBSTITUTE(ADDRESS(1,COLUMN(Table_Question_Sets[[#This Row],[Property]]),4),"1","")&amp;ROW()-1),
INDIRECT(SUBSTITUTE(ADDRESS(1,COLUMN(),4),"1","")&amp;ROW()-1)))</f>
        <v>Personal</v>
      </c>
      <c r="E44"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44" s="25" t="str">
        <f>IF(Table_Question_Sets[[#This Row],[Header]]="Yes","",IF(Table_Question_Sets[[#This Row],[Property]]&lt;&gt;"",SUBSTITUTE(Table_Question_Sets[[#This Row],[Property]]," ",""),""))</f>
        <v/>
      </c>
      <c r="G44" s="92"/>
      <c r="H44" s="26"/>
      <c r="I44" s="26"/>
      <c r="J44" s="26"/>
      <c r="K44" s="57"/>
      <c r="L44" s="80"/>
      <c r="M44" s="80"/>
      <c r="N44" s="50"/>
      <c r="O44" s="50"/>
      <c r="P44" s="50"/>
      <c r="Q44" s="50"/>
      <c r="R44" s="50"/>
      <c r="S44" s="50"/>
      <c r="T44" s="26"/>
      <c r="U44" s="26"/>
      <c r="V44" s="26"/>
      <c r="W44" s="26"/>
      <c r="X44" s="26"/>
      <c r="Y44" s="26"/>
      <c r="Z44" s="26"/>
      <c r="AA44" s="26"/>
      <c r="AB44" s="26"/>
      <c r="AC44" s="26"/>
      <c r="AD44" s="26"/>
      <c r="AE44" s="26"/>
      <c r="AF44" s="26"/>
      <c r="AG44" s="26"/>
      <c r="AH44" s="80"/>
      <c r="AI44" s="80"/>
      <c r="AJ44" s="80"/>
      <c r="AK44" s="80"/>
      <c r="AL44" s="25"/>
      <c r="AM44"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4" s="163"/>
      <c r="AO44"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4"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4" s="26"/>
      <c r="AR44" s="50"/>
      <c r="AS44" s="26"/>
      <c r="AT44" s="26"/>
      <c r="AU44" s="26"/>
      <c r="AV44" s="26"/>
      <c r="AW44" s="26"/>
      <c r="AX44" s="26"/>
      <c r="AY44"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4" s="48" t="str">
        <f>IF(OR(Table_Question_Sets[[#This Row],[Header]]="Yes",Table_Question_Sets[[#This Row],[Text]]=""),"",IF(OR(Table_Question_Sets[[#This Row],[Text]]="true",Table_Question_Sets[[#This Row],[Text]]="false",ISNUMBER(Table_Question_Sets[[#This Row],[Text]])),Table_Question_Sets[[#This Row],[Text]],""""&amp;Table_Question_Sets[[#This Row],[Text]]&amp;""""))</f>
        <v/>
      </c>
      <c r="BA44" s="48" t="str">
        <f>IF(AND(Table_Question_Sets[[#This Row],[Header]]&lt;&gt;"Yes",Table_Question_Sets[[#This Row],[Property]]&lt;&gt;"",Table_Question_Sets[[#This Row],[Summary Label]]&lt;&gt;""),""""&amp;Table_Question_Sets[[#This Row],[Key]]&amp;""": """&amp;Table_Question_Sets[[#This Row],[Summary Label]]&amp;"""","")</f>
        <v/>
      </c>
      <c r="BB44" s="48">
        <f ca="1">IF(Table_Question_Sets[[#This Row],[Header]]="Yes","",_xlfn.NUMBERVALUE(INDIRECT(SUBSTITUTE(ADDRESS(1,COLUMN(),4),"1","")&amp;ROW()-1))+IF(Table_Question_Sets[[#This Row],[Property]]&lt;&gt;"",1,0))</f>
        <v>0</v>
      </c>
      <c r="BC44" s="48">
        <f ca="1">IF(Table_Question_Sets[[#This Row],[Header]]="Yes","",_xlfn.NUMBERVALUE(INDIRECT(SUBSTITUTE(ADDRESS(1,COLUMN(),4),"1","")&amp;ROW()+1))+IF(Table_Question_Sets[[#This Row],[Property]]&lt;&gt;"",1,0))</f>
        <v>11</v>
      </c>
      <c r="BD44" s="24" t="str">
        <f t="array" aca="1" ref="BD4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4"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44"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4" s="4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44" s="4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44" s="10" t="str">
        <f xml:space="preserve">
IF(Table_Question_Sets[[#This Row],[Row]]="Yes","]},{""className"": ""row"",""fieldGroup"": [","")&amp;
Table_Question_Sets[[#This Row],[Config Field]]</f>
        <v/>
      </c>
      <c r="BJ44"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44"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4" s="10" t="str">
        <f>IF(AND(Table_Question_Sets[[#This Row],[Header]]="",Table_Question_Sets[[#This Row],[Property]]&lt;&gt;"",Table_Question_Sets[[#This Row],[Field Type]]&lt;&gt;""),
""""&amp;Table_Question_Sets[[#This Row],[Key]]&amp;"""","")</f>
        <v/>
      </c>
      <c r="BM44"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"insuredFullName","residentialHeading","residentialAddress","residentialTown","residentialState","residentialPostcode","postalHeading","postalAddress","postalTown","postalState","postalPostcode"</v>
      </c>
      <c r="BN44" s="10" t="str">
        <f>IF(AND(Table_Question_Sets[[#This Row],[Header]]&lt;&gt;"Yes",Table_Question_Sets[[#This Row],[Property]]&lt;&gt;"",Table_Question_Sets[[#This Row],[Workflow Role]]&lt;&gt;""),
""""&amp;Table_Question_Sets[[#This Row],[Workflow Role]]&amp;""":"""&amp;Table_Question_Sets[[#This Row],[Key]]&amp;"""","")</f>
        <v/>
      </c>
      <c r="BO44" s="10" t="str">
        <f>IF(AND(Table_Question_Sets[[#This Row],[Header]]&lt;&gt;"Yes",Table_Question_Sets[[#This Row],[Property]]&lt;&gt;"",Table_Question_Sets[[#This Row],[Private]]="Yes"),
""""&amp;Table_Question_Sets[[#This Row],[Key]]&amp;"""","")</f>
        <v/>
      </c>
      <c r="BP44" s="10">
        <f ca="1">IF(Table_Question_Sets[[#This Row],[Header]]="Yes","",_xlfn.NUMBERVALUE(INDIRECT(SUBSTITUTE(ADDRESS(1,COLUMN(),4),"1","")&amp;ROW()+1))+IF(OR(Table_Question_Sets[[#This Row],[Value]]&lt;&gt;"",AND(Table_Question_Sets[[#This Row],[Data Type]]="Repeating",Table_Question_Sets[[#This Row],[Calculation Repeating]]&lt;&gt;"")),1,0))</f>
        <v>0</v>
      </c>
      <c r="BQ44" s="10" t="str">
        <f ca="1" xml:space="preserve">
IF(Table_Question_Sets[[#This Row],[Data Type]]="Repeating",
OFFSET(Table_Repeating_Question_Sets[[#Headers],[Property]],MATCH(Table_Question_Sets[[#This Row],[Property]],Table_Repeating_Question_Sets[Property],0),MATCH("Calculation",Table_Repeating_Question_Sets[#Headers],0)-1,1,1),
"")</f>
        <v/>
      </c>
      <c r="BR44"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4"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4" s="10" t="str">
        <f ca="1">IF(ISNUMBER(Table_Question_Sets[[#This Row],[Config Use Row]]),INDEX(Table_Question_Sets[Config Rollup],Table_Question_Sets[[#This Row],[Config Use Row]]),"")</f>
        <v/>
      </c>
      <c r="BU44" s="10" t="str">
        <f ca="1">IF(ISNUMBER(Table_Question_Sets[[#This Row],[Config Use Row]]),INDEX(Table_Question_Sets[Config Keys Nested Rollup],Table_Question_Sets[[#This Row],[Config Use Row]]),"")</f>
        <v/>
      </c>
      <c r="BV44" s="25" t="str">
        <f ca="1">IF(ISNUMBER(Table_Question_Sets[[#This Row],[Config Use Row]]),INDEX(Table_Question_Sets[Calculation Rollup],Table_Question_Sets[[#This Row],[Config Use Row]]),"")</f>
        <v/>
      </c>
    </row>
    <row r="45" spans="2:74" s="21" customFormat="1" ht="21" customHeight="1">
      <c r="B45" s="26" t="s">
        <v>887</v>
      </c>
      <c r="C45" s="162"/>
      <c r="D45" s="25" t="str">
        <f ca="1">IF(Table_Question_Sets[[#This Row],[Header]]="Yes","",
IF(INDIRECT(SUBSTITUTE(ADDRESS(1,COLUMN(),4),"1","")&amp;ROW()-1)="",
INDIRECT(SUBSTITUTE(ADDRESS(1,COLUMN(Table_Question_Sets[[#This Row],[Property]]),4),"1","")&amp;ROW()-1),
INDIRECT(SUBSTITUTE(ADDRESS(1,COLUMN(),4),"1","")&amp;ROW()-1)))</f>
        <v>Personal</v>
      </c>
      <c r="E45"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insuredFullName</v>
      </c>
      <c r="F45" s="25" t="str">
        <f>IF(Table_Question_Sets[[#This Row],[Header]]="Yes","",IF(Table_Question_Sets[[#This Row],[Property]]&lt;&gt;"",SUBSTITUTE(Table_Question_Sets[[#This Row],[Property]]," ",""),""))</f>
        <v>InsuredFullName</v>
      </c>
      <c r="G45" s="92"/>
      <c r="H45" s="26" t="s">
        <v>37</v>
      </c>
      <c r="I45" s="26" t="s">
        <v>37</v>
      </c>
      <c r="J45" s="10"/>
      <c r="K45" s="57" t="s">
        <v>59</v>
      </c>
      <c r="L45" s="80"/>
      <c r="M45" s="80"/>
      <c r="N45" s="133"/>
      <c r="O45" s="57"/>
      <c r="P45" s="57"/>
      <c r="Q45" s="57"/>
      <c r="R45" s="57"/>
      <c r="S45" s="50"/>
      <c r="T45" s="26" t="s">
        <v>888</v>
      </c>
      <c r="U45" s="26"/>
      <c r="V45" s="26"/>
      <c r="W45" s="26"/>
      <c r="X45" s="26"/>
      <c r="Y45" s="26"/>
      <c r="Z45" s="26"/>
      <c r="AA45" s="26"/>
      <c r="AB45" s="26"/>
      <c r="AC45" s="26"/>
      <c r="AD45" s="26"/>
      <c r="AE45" s="26"/>
      <c r="AF45" s="26"/>
      <c r="AG45" s="26"/>
      <c r="AH45" s="80"/>
      <c r="AI45" s="80"/>
      <c r="AJ45" s="80"/>
      <c r="AK45" s="80"/>
      <c r="AL45" s="25"/>
      <c r="AM45"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5" s="163"/>
      <c r="AO45"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45"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5" s="26"/>
      <c r="AR45" s="50"/>
      <c r="AS45" s="26"/>
      <c r="AT45" s="26"/>
      <c r="AU45" s="26"/>
      <c r="AV45" s="26"/>
      <c r="AW45" s="26"/>
      <c r="AX45" s="26"/>
      <c r="AY45"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5" s="48" t="str">
        <f>IF(OR(Table_Question_Sets[[#This Row],[Header]]="Yes",Table_Question_Sets[[#This Row],[Text]]=""),"",IF(OR(Table_Question_Sets[[#This Row],[Text]]="true",Table_Question_Sets[[#This Row],[Text]]="false",ISNUMBER(Table_Question_Sets[[#This Row],[Text]])),Table_Question_Sets[[#This Row],[Text]],""""&amp;Table_Question_Sets[[#This Row],[Text]]&amp;""""))</f>
        <v/>
      </c>
      <c r="BA45" s="48" t="str">
        <f>IF(AND(Table_Question_Sets[[#This Row],[Header]]&lt;&gt;"Yes",Table_Question_Sets[[#This Row],[Property]]&lt;&gt;"",Table_Question_Sets[[#This Row],[Summary Label]]&lt;&gt;""),""""&amp;Table_Question_Sets[[#This Row],[Key]]&amp;""": """&amp;Table_Question_Sets[[#This Row],[Summary Label]]&amp;"""","")</f>
        <v/>
      </c>
      <c r="BB45" s="48">
        <f ca="1">IF(Table_Question_Sets[[#This Row],[Header]]="Yes","",_xlfn.NUMBERVALUE(INDIRECT(SUBSTITUTE(ADDRESS(1,COLUMN(),4),"1","")&amp;ROW()-1))+IF(Table_Question_Sets[[#This Row],[Property]]&lt;&gt;"",1,0))</f>
        <v>1</v>
      </c>
      <c r="BC45" s="48">
        <f ca="1">IF(Table_Question_Sets[[#This Row],[Header]]="Yes","",_xlfn.NUMBERVALUE(INDIRECT(SUBSTITUTE(ADDRESS(1,COLUMN(),4),"1","")&amp;ROW()+1))+IF(Table_Question_Sets[[#This Row],[Property]]&lt;&gt;"",1,0))</f>
        <v>11</v>
      </c>
      <c r="BD45" s="28" t="str">
        <f t="array" aca="1" ref="BD4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5"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45"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5" s="4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"templateOptions":{"label":"Full name of the insured"}</v>
      </c>
      <c r="BH45" s="4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"insuredFullName","type": "input-field","className":"col-xs-12 col-md-6","templateOptions":{"label":"Full name of the insured"},"validators": {"validation": Validators.compose([ValidationService.required('true', '')])}}</v>
      </c>
      <c r="BI45" s="25" t="str">
        <f ca="1" xml:space="preserve">
IF(Table_Question_Sets[[#This Row],[Row]]="Yes","]},{""className"": ""row"",""fieldGroup"": [","")&amp;
Table_Question_Sets[[#This Row],[Config Field]]</f>
        <v>{"key": "insuredFullName","type": "input-field","className":"col-xs-12 col-md-6","templateOptions":{"label":"Full name of the insured"},"validators": {"validation": Validators.compose([ValidationService.required('true', '')])}}</v>
      </c>
      <c r="BJ45" s="2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45" s="2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5" s="135" t="str">
        <f>IF(AND(Table_Question_Sets[[#This Row],[Header]]="",Table_Question_Sets[[#This Row],[Property]]&lt;&gt;"",Table_Question_Sets[[#This Row],[Field Type]]&lt;&gt;""),
""""&amp;Table_Question_Sets[[#This Row],[Key]]&amp;"""","")</f>
        <v>"insuredFullName"</v>
      </c>
      <c r="BM45"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"insuredFullName","residentialHeading","residentialAddress","residentialTown","residentialState","residentialPostcode","postalHeading","postalAddress","postalTown","postalState","postalPostcode"</v>
      </c>
      <c r="BN45" s="135" t="str">
        <f>IF(AND(Table_Question_Sets[[#This Row],[Header]]&lt;&gt;"Yes",Table_Question_Sets[[#This Row],[Property]]&lt;&gt;"",Table_Question_Sets[[#This Row],[Workflow Role]]&lt;&gt;""),
""""&amp;Table_Question_Sets[[#This Row],[Workflow Role]]&amp;""":"""&amp;Table_Question_Sets[[#This Row],[Key]]&amp;"""","")</f>
        <v/>
      </c>
      <c r="BO45" s="135" t="str">
        <f>IF(AND(Table_Question_Sets[[#This Row],[Header]]&lt;&gt;"Yes",Table_Question_Sets[[#This Row],[Property]]&lt;&gt;"",Table_Question_Sets[[#This Row],[Private]]="Yes"),
""""&amp;Table_Question_Sets[[#This Row],[Key]]&amp;"""","")</f>
        <v/>
      </c>
      <c r="BP45" s="135">
        <f ca="1">IF(Table_Question_Sets[[#This Row],[Header]]="Yes","",_xlfn.NUMBERVALUE(INDIRECT(SUBSTITUTE(ADDRESS(1,COLUMN(),4),"1","")&amp;ROW()+1))+IF(OR(Table_Question_Sets[[#This Row],[Value]]&lt;&gt;"",AND(Table_Question_Sets[[#This Row],[Data Type]]="Repeating",Table_Question_Sets[[#This Row],[Calculation Repeating]]&lt;&gt;"")),1,0))</f>
        <v>0</v>
      </c>
      <c r="BQ45" s="135" t="str">
        <f ca="1" xml:space="preserve">
IF(Table_Question_Sets[[#This Row],[Data Type]]="Repeating",
OFFSET(Table_Repeating_Question_Sets[[#Headers],[Property]],MATCH(Table_Question_Sets[[#This Row],[Property]],Table_Repeating_Question_Sets[Property],0),MATCH("Calculation",Table_Repeating_Question_Sets[#Headers],0)-1,1,1),
"")</f>
        <v/>
      </c>
      <c r="BR45"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5"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5" s="135" t="str">
        <f ca="1">IF(ISNUMBER(Table_Question_Sets[[#This Row],[Config Use Row]]),INDEX(Table_Question_Sets[Config Rollup],Table_Question_Sets[[#This Row],[Config Use Row]]),"")</f>
        <v/>
      </c>
      <c r="BU45" s="135" t="str">
        <f ca="1">IF(ISNUMBER(Table_Question_Sets[[#This Row],[Config Use Row]]),INDEX(Table_Question_Sets[Config Keys Nested Rollup],Table_Question_Sets[[#This Row],[Config Use Row]]),"")</f>
        <v/>
      </c>
      <c r="BV45" s="25" t="str">
        <f ca="1">IF(ISNUMBER(Table_Question_Sets[[#This Row],[Config Use Row]]),INDEX(Table_Question_Sets[Calculation Rollup],Table_Question_Sets[[#This Row],[Config Use Row]]),"")</f>
        <v/>
      </c>
    </row>
    <row r="46" spans="2:74" s="21" customFormat="1" ht="21" customHeight="1">
      <c r="B46" s="27" t="s">
        <v>838</v>
      </c>
      <c r="C46" s="162"/>
      <c r="D46" s="25" t="str">
        <f ca="1">IF(Table_Question_Sets[[#This Row],[Header]]="Yes","",
IF(INDIRECT(SUBSTITUTE(ADDRESS(1,COLUMN(),4),"1","")&amp;ROW()-1)="",
INDIRECT(SUBSTITUTE(ADDRESS(1,COLUMN(Table_Question_Sets[[#This Row],[Property]]),4),"1","")&amp;ROW()-1),
INDIRECT(SUBSTITUTE(ADDRESS(1,COLUMN(),4),"1","")&amp;ROW()-1)))</f>
        <v>Personal</v>
      </c>
      <c r="E46"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residentialHeading</v>
      </c>
      <c r="F46" s="25" t="str">
        <f>IF(Table_Question_Sets[[#This Row],[Header]]="Yes","",IF(Table_Question_Sets[[#This Row],[Property]]&lt;&gt;"",SUBSTITUTE(Table_Question_Sets[[#This Row],[Property]]," ",""),""))</f>
        <v>ResidentialHeading</v>
      </c>
      <c r="G46" s="92"/>
      <c r="H46" s="27" t="s">
        <v>715</v>
      </c>
      <c r="I46" s="27" t="s">
        <v>715</v>
      </c>
      <c r="J46" s="27"/>
      <c r="K46" s="57"/>
      <c r="L46" s="75"/>
      <c r="M46" s="75"/>
      <c r="N46" s="60"/>
      <c r="O46" s="24">
        <v>12</v>
      </c>
      <c r="P46" s="58"/>
      <c r="Q46" s="58"/>
      <c r="R46" s="58"/>
      <c r="S46" s="58"/>
      <c r="T46" s="26"/>
      <c r="U46" s="26"/>
      <c r="V46" s="26"/>
      <c r="W46" s="26"/>
      <c r="X46" s="26" t="s">
        <v>839</v>
      </c>
      <c r="Y46" s="26"/>
      <c r="Z46" s="10"/>
      <c r="AA46" s="11"/>
      <c r="AB46" s="11"/>
      <c r="AC46" s="11"/>
      <c r="AD46" s="26"/>
      <c r="AE46" s="26"/>
      <c r="AF46" s="11"/>
      <c r="AG46" s="11"/>
      <c r="AH46" s="80"/>
      <c r="AI46" s="80"/>
      <c r="AJ46" s="80"/>
      <c r="AK46" s="80"/>
      <c r="AL46" s="140"/>
      <c r="AM46"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6" s="163"/>
      <c r="AO46"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46"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6" s="26"/>
      <c r="AR46" s="24"/>
      <c r="AS46" s="26"/>
      <c r="AT46" s="26"/>
      <c r="AU46" s="26"/>
      <c r="AV46" s="26"/>
      <c r="AW46" s="26"/>
      <c r="AX46" s="26"/>
      <c r="AY46"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6" s="48" t="str">
        <f>IF(OR(Table_Question_Sets[[#This Row],[Header]]="Yes",Table_Question_Sets[[#This Row],[Text]]=""),"",IF(OR(Table_Question_Sets[[#This Row],[Text]]="true",Table_Question_Sets[[#This Row],[Text]]="false",ISNUMBER(Table_Question_Sets[[#This Row],[Text]])),Table_Question_Sets[[#This Row],[Text]],""""&amp;Table_Question_Sets[[#This Row],[Text]]&amp;""""))</f>
        <v/>
      </c>
      <c r="BA46" s="28" t="str">
        <f>IF(AND(Table_Question_Sets[[#This Row],[Header]]&lt;&gt;"Yes",Table_Question_Sets[[#This Row],[Property]]&lt;&gt;"",Table_Question_Sets[[#This Row],[Summary Label]]&lt;&gt;""),""""&amp;Table_Question_Sets[[#This Row],[Key]]&amp;""": """&amp;Table_Question_Sets[[#This Row],[Summary Label]]&amp;"""","")</f>
        <v/>
      </c>
      <c r="BB46" s="28">
        <f ca="1">IF(Table_Question_Sets[[#This Row],[Header]]="Yes","",_xlfn.NUMBERVALUE(INDIRECT(SUBSTITUTE(ADDRESS(1,COLUMN(),4),"1","")&amp;ROW()-1))+IF(Table_Question_Sets[[#This Row],[Property]]&lt;&gt;"",1,0))</f>
        <v>2</v>
      </c>
      <c r="BC46" s="28">
        <f ca="1">IF(Table_Question_Sets[[#This Row],[Header]]="Yes","",_xlfn.NUMBERVALUE(INDIRECT(SUBSTITUTE(ADDRESS(1,COLUMN(),4),"1","")&amp;ROW()+1))+IF(Table_Question_Sets[[#This Row],[Property]]&lt;&gt;"",1,0))</f>
        <v>10</v>
      </c>
      <c r="BD46" s="28" t="str">
        <f t="array" aca="1" ref="BD4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6"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46"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6"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"templateOptions":{"content":{"heading2":"Residential Address"}}</v>
      </c>
      <c r="BH46"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"residentialHeading","type": "content-field","className":"col-xs-12","templateOptions":{"content":{"heading2":"Residential Address"}},"validators": {"validation": Validators.compose([])}}</v>
      </c>
      <c r="BI46" s="25" t="str">
        <f ca="1" xml:space="preserve">
IF(Table_Question_Sets[[#This Row],[Row]]="Yes","]},{""className"": ""row"",""fieldGroup"": [","")&amp;
Table_Question_Sets[[#This Row],[Config Field]]</f>
        <v>{"key": "residentialHeading","type": "content-field","className":"col-xs-12","templateOptions":{"content":{"heading2":"Residential Address"}},"validators": {"validation": Validators.compose([])}}</v>
      </c>
      <c r="BJ46" s="2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46" s="2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6" s="135" t="str">
        <f>IF(AND(Table_Question_Sets[[#This Row],[Header]]="",Table_Question_Sets[[#This Row],[Property]]&lt;&gt;"",Table_Question_Sets[[#This Row],[Field Type]]&lt;&gt;""),
""""&amp;Table_Question_Sets[[#This Row],[Key]]&amp;"""","")</f>
        <v>"residentialHeading"</v>
      </c>
      <c r="BM46"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"residentialHeading","residentialAddress","residentialTown","residentialState","residentialPostcode","postalHeading","postalAddress","postalTown","postalState","postalPostcode"</v>
      </c>
      <c r="BN46" s="135" t="str">
        <f>IF(AND(Table_Question_Sets[[#This Row],[Header]]&lt;&gt;"Yes",Table_Question_Sets[[#This Row],[Property]]&lt;&gt;"",Table_Question_Sets[[#This Row],[Workflow Role]]&lt;&gt;""),
""""&amp;Table_Question_Sets[[#This Row],[Workflow Role]]&amp;""":"""&amp;Table_Question_Sets[[#This Row],[Key]]&amp;"""","")</f>
        <v/>
      </c>
      <c r="BO46" s="135" t="str">
        <f>IF(AND(Table_Question_Sets[[#This Row],[Header]]&lt;&gt;"Yes",Table_Question_Sets[[#This Row],[Property]]&lt;&gt;"",Table_Question_Sets[[#This Row],[Private]]="Yes"),
""""&amp;Table_Question_Sets[[#This Row],[Key]]&amp;"""","")</f>
        <v/>
      </c>
      <c r="BP46" s="135">
        <f ca="1">IF(Table_Question_Sets[[#This Row],[Header]]="Yes","",_xlfn.NUMBERVALUE(INDIRECT(SUBSTITUTE(ADDRESS(1,COLUMN(),4),"1","")&amp;ROW()+1))+IF(OR(Table_Question_Sets[[#This Row],[Value]]&lt;&gt;"",AND(Table_Question_Sets[[#This Row],[Data Type]]="Repeating",Table_Question_Sets[[#This Row],[Calculation Repeating]]&lt;&gt;"")),1,0))</f>
        <v>0</v>
      </c>
      <c r="BQ46" s="135" t="str">
        <f ca="1" xml:space="preserve">
IF(Table_Question_Sets[[#This Row],[Data Type]]="Repeating",
OFFSET(Table_Repeating_Question_Sets[[#Headers],[Property]],MATCH(Table_Question_Sets[[#This Row],[Property]],Table_Repeating_Question_Sets[Property],0),MATCH("Calculation",Table_Repeating_Question_Sets[#Headers],0)-1,1,1),
"")</f>
        <v/>
      </c>
      <c r="BR46"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6"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6" s="135" t="str">
        <f ca="1">IF(ISNUMBER(Table_Question_Sets[[#This Row],[Config Use Row]]),INDEX(Table_Question_Sets[Config Rollup],Table_Question_Sets[[#This Row],[Config Use Row]]),"")</f>
        <v/>
      </c>
      <c r="BU46" s="135" t="str">
        <f ca="1">IF(ISNUMBER(Table_Question_Sets[[#This Row],[Config Use Row]]),INDEX(Table_Question_Sets[Config Keys Nested Rollup],Table_Question_Sets[[#This Row],[Config Use Row]]),"")</f>
        <v/>
      </c>
      <c r="BV46" s="135" t="str">
        <f ca="1">IF(ISNUMBER(Table_Question_Sets[[#This Row],[Config Use Row]]),INDEX(Table_Question_Sets[Calculation Rollup],Table_Question_Sets[[#This Row],[Config Use Row]]),"")</f>
        <v/>
      </c>
    </row>
    <row r="47" spans="2:74" s="21" customFormat="1" ht="21" customHeight="1">
      <c r="B47" s="10" t="s">
        <v>839</v>
      </c>
      <c r="C47" s="162"/>
      <c r="D47" s="25" t="str">
        <f ca="1">IF(Table_Question_Sets[[#This Row],[Header]]="Yes","",
IF(INDIRECT(SUBSTITUTE(ADDRESS(1,COLUMN(),4),"1","")&amp;ROW()-1)="",
INDIRECT(SUBSTITUTE(ADDRESS(1,COLUMN(Table_Question_Sets[[#This Row],[Property]]),4),"1","")&amp;ROW()-1),
INDIRECT(SUBSTITUTE(ADDRESS(1,COLUMN(),4),"1","")&amp;ROW()-1)))</f>
        <v>Personal</v>
      </c>
      <c r="E47"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residentialAddress</v>
      </c>
      <c r="F47" s="25" t="str">
        <f>IF(Table_Question_Sets[[#This Row],[Header]]="Yes","",IF(Table_Question_Sets[[#This Row],[Property]]&lt;&gt;"",SUBSTITUTE(Table_Question_Sets[[#This Row],[Property]]," ",""),""))</f>
        <v>ResidentialAddress</v>
      </c>
      <c r="G47" s="92"/>
      <c r="H47" s="10" t="s">
        <v>37</v>
      </c>
      <c r="I47" s="10" t="s">
        <v>37</v>
      </c>
      <c r="J47" s="10"/>
      <c r="K47" s="60" t="s">
        <v>59</v>
      </c>
      <c r="L47" s="80"/>
      <c r="M47" s="80"/>
      <c r="N47" s="50"/>
      <c r="O47" s="24">
        <v>12</v>
      </c>
      <c r="P47" s="24">
        <v>12</v>
      </c>
      <c r="Q47" s="24">
        <v>5</v>
      </c>
      <c r="R47" s="50"/>
      <c r="S47" s="50"/>
      <c r="T47" s="27" t="s">
        <v>901</v>
      </c>
      <c r="U47" s="26"/>
      <c r="V47" s="26"/>
      <c r="W47" s="26"/>
      <c r="X47" s="26"/>
      <c r="Y47" s="26"/>
      <c r="Z47" s="26"/>
      <c r="AA47" s="26"/>
      <c r="AB47" s="26"/>
      <c r="AC47" s="26"/>
      <c r="AD47" s="26"/>
      <c r="AE47" s="26"/>
      <c r="AF47" s="26"/>
      <c r="AG47" s="26"/>
      <c r="AH47" s="80"/>
      <c r="AI47" s="80"/>
      <c r="AJ47" s="80"/>
      <c r="AK47" s="80"/>
      <c r="AL47" s="25"/>
      <c r="AM47"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7" s="163"/>
      <c r="AO47"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47"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7" s="26"/>
      <c r="AR47" s="50"/>
      <c r="AS47" s="26"/>
      <c r="AT47" s="26"/>
      <c r="AU47" s="26"/>
      <c r="AV47" s="26"/>
      <c r="AW47" s="26"/>
      <c r="AX47" s="26"/>
      <c r="AY47"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7" s="48" t="str">
        <f>IF(OR(Table_Question_Sets[[#This Row],[Header]]="Yes",Table_Question_Sets[[#This Row],[Text]]=""),"",IF(OR(Table_Question_Sets[[#This Row],[Text]]="true",Table_Question_Sets[[#This Row],[Text]]="false",ISNUMBER(Table_Question_Sets[[#This Row],[Text]])),Table_Question_Sets[[#This Row],[Text]],""""&amp;Table_Question_Sets[[#This Row],[Text]]&amp;""""))</f>
        <v/>
      </c>
      <c r="BA47" s="48" t="str">
        <f>IF(AND(Table_Question_Sets[[#This Row],[Header]]&lt;&gt;"Yes",Table_Question_Sets[[#This Row],[Property]]&lt;&gt;"",Table_Question_Sets[[#This Row],[Summary Label]]&lt;&gt;""),""""&amp;Table_Question_Sets[[#This Row],[Key]]&amp;""": """&amp;Table_Question_Sets[[#This Row],[Summary Label]]&amp;"""","")</f>
        <v/>
      </c>
      <c r="BB47" s="48">
        <f ca="1">IF(Table_Question_Sets[[#This Row],[Header]]="Yes","",_xlfn.NUMBERVALUE(INDIRECT(SUBSTITUTE(ADDRESS(1,COLUMN(),4),"1","")&amp;ROW()-1))+IF(Table_Question_Sets[[#This Row],[Property]]&lt;&gt;"",1,0))</f>
        <v>3</v>
      </c>
      <c r="BC47" s="48">
        <f ca="1">IF(Table_Question_Sets[[#This Row],[Header]]="Yes","",_xlfn.NUMBERVALUE(INDIRECT(SUBSTITUTE(ADDRESS(1,COLUMN(),4),"1","")&amp;ROW()+1))+IF(Table_Question_Sets[[#This Row],[Property]]&lt;&gt;"",1,0))</f>
        <v>9</v>
      </c>
      <c r="BD47" s="28" t="str">
        <f t="array" aca="1" ref="BD4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7"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47"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7" s="4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"templateOptions":{"label":"Street address"}</v>
      </c>
      <c r="BH47" s="4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"residentialAddress","type": "input-field","className":"col-xs-12 col-sm-12 col-md-5","templateOptions":{"label":"Street address"},"validators": {"validation": Validators.compose([ValidationService.required('true', '')])}}</v>
      </c>
      <c r="BI47" s="25" t="str">
        <f ca="1" xml:space="preserve">
IF(Table_Question_Sets[[#This Row],[Row]]="Yes","]},{""className"": ""row"",""fieldGroup"": [","")&amp;
Table_Question_Sets[[#This Row],[Config Field]]</f>
        <v>{"key": "residentialAddress","type": "input-field","className":"col-xs-12 col-sm-12 col-md-5","templateOptions":{"label":"Street address"},"validators": {"validation": Validators.compose([ValidationService.required('true', '')])}}</v>
      </c>
      <c r="BJ47" s="2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47" s="2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7" s="135" t="str">
        <f>IF(AND(Table_Question_Sets[[#This Row],[Header]]="",Table_Question_Sets[[#This Row],[Property]]&lt;&gt;"",Table_Question_Sets[[#This Row],[Field Type]]&lt;&gt;""),
""""&amp;Table_Question_Sets[[#This Row],[Key]]&amp;"""","")</f>
        <v>"residentialAddress"</v>
      </c>
      <c r="BM47"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"residentialAddress","residentialTown","residentialState","residentialPostcode","postalHeading","postalAddress","postalTown","postalState","postalPostcode"</v>
      </c>
      <c r="BN47" s="135" t="str">
        <f>IF(AND(Table_Question_Sets[[#This Row],[Header]]&lt;&gt;"Yes",Table_Question_Sets[[#This Row],[Property]]&lt;&gt;"",Table_Question_Sets[[#This Row],[Workflow Role]]&lt;&gt;""),
""""&amp;Table_Question_Sets[[#This Row],[Workflow Role]]&amp;""":"""&amp;Table_Question_Sets[[#This Row],[Key]]&amp;"""","")</f>
        <v/>
      </c>
      <c r="BO47" s="135" t="str">
        <f>IF(AND(Table_Question_Sets[[#This Row],[Header]]&lt;&gt;"Yes",Table_Question_Sets[[#This Row],[Property]]&lt;&gt;"",Table_Question_Sets[[#This Row],[Private]]="Yes"),
""""&amp;Table_Question_Sets[[#This Row],[Key]]&amp;"""","")</f>
        <v/>
      </c>
      <c r="BP47" s="135">
        <f ca="1">IF(Table_Question_Sets[[#This Row],[Header]]="Yes","",_xlfn.NUMBERVALUE(INDIRECT(SUBSTITUTE(ADDRESS(1,COLUMN(),4),"1","")&amp;ROW()+1))+IF(OR(Table_Question_Sets[[#This Row],[Value]]&lt;&gt;"",AND(Table_Question_Sets[[#This Row],[Data Type]]="Repeating",Table_Question_Sets[[#This Row],[Calculation Repeating]]&lt;&gt;"")),1,0))</f>
        <v>0</v>
      </c>
      <c r="BQ47" s="135" t="str">
        <f ca="1" xml:space="preserve">
IF(Table_Question_Sets[[#This Row],[Data Type]]="Repeating",
OFFSET(Table_Repeating_Question_Sets[[#Headers],[Property]],MATCH(Table_Question_Sets[[#This Row],[Property]],Table_Repeating_Question_Sets[Property],0),MATCH("Calculation",Table_Repeating_Question_Sets[#Headers],0)-1,1,1),
"")</f>
        <v/>
      </c>
      <c r="BR47"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7"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7" s="135" t="str">
        <f ca="1">IF(ISNUMBER(Table_Question_Sets[[#This Row],[Config Use Row]]),INDEX(Table_Question_Sets[Config Rollup],Table_Question_Sets[[#This Row],[Config Use Row]]),"")</f>
        <v/>
      </c>
      <c r="BU47" s="135" t="str">
        <f ca="1">IF(ISNUMBER(Table_Question_Sets[[#This Row],[Config Use Row]]),INDEX(Table_Question_Sets[Config Keys Nested Rollup],Table_Question_Sets[[#This Row],[Config Use Row]]),"")</f>
        <v/>
      </c>
      <c r="BV47" s="25" t="str">
        <f ca="1">IF(ISNUMBER(Table_Question_Sets[[#This Row],[Config Use Row]]),INDEX(Table_Question_Sets[Calculation Rollup],Table_Question_Sets[[#This Row],[Config Use Row]]),"")</f>
        <v/>
      </c>
    </row>
    <row r="48" spans="2:74" s="21" customFormat="1" ht="21" customHeight="1">
      <c r="B48" s="10" t="s">
        <v>840</v>
      </c>
      <c r="C48" s="162"/>
      <c r="D48" s="25" t="str">
        <f ca="1">IF(Table_Question_Sets[[#This Row],[Header]]="Yes","",
IF(INDIRECT(SUBSTITUTE(ADDRESS(1,COLUMN(),4),"1","")&amp;ROW()-1)="",
INDIRECT(SUBSTITUTE(ADDRESS(1,COLUMN(Table_Question_Sets[[#This Row],[Property]]),4),"1","")&amp;ROW()-1),
INDIRECT(SUBSTITUTE(ADDRESS(1,COLUMN(),4),"1","")&amp;ROW()-1)))</f>
        <v>Personal</v>
      </c>
      <c r="E48"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residentialTown</v>
      </c>
      <c r="F48" s="25" t="str">
        <f>IF(Table_Question_Sets[[#This Row],[Header]]="Yes","",IF(Table_Question_Sets[[#This Row],[Property]]&lt;&gt;"",SUBSTITUTE(Table_Question_Sets[[#This Row],[Property]]," ",""),""))</f>
        <v>ResidentialTown</v>
      </c>
      <c r="G48" s="92"/>
      <c r="H48" s="10" t="s">
        <v>37</v>
      </c>
      <c r="I48" s="10" t="s">
        <v>37</v>
      </c>
      <c r="J48" s="10"/>
      <c r="K48" s="60" t="s">
        <v>59</v>
      </c>
      <c r="L48" s="80"/>
      <c r="M48" s="80"/>
      <c r="N48" s="50"/>
      <c r="O48" s="24">
        <v>12</v>
      </c>
      <c r="P48" s="24">
        <v>6</v>
      </c>
      <c r="Q48" s="24">
        <v>3</v>
      </c>
      <c r="R48" s="50"/>
      <c r="S48" s="50"/>
      <c r="T48" s="11" t="s">
        <v>902</v>
      </c>
      <c r="U48" s="11"/>
      <c r="V48" s="26"/>
      <c r="W48" s="26"/>
      <c r="X48" s="26"/>
      <c r="Y48" s="26"/>
      <c r="Z48" s="26"/>
      <c r="AA48" s="26"/>
      <c r="AB48" s="26"/>
      <c r="AC48" s="26"/>
      <c r="AD48" s="26"/>
      <c r="AE48" s="26"/>
      <c r="AF48" s="26"/>
      <c r="AG48" s="26"/>
      <c r="AH48" s="80"/>
      <c r="AI48" s="80"/>
      <c r="AJ48" s="80"/>
      <c r="AK48" s="80"/>
      <c r="AL48" s="25"/>
      <c r="AM48"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8" s="163"/>
      <c r="AO48"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48"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8" s="26"/>
      <c r="AR48" s="50"/>
      <c r="AS48" s="26"/>
      <c r="AT48" s="26"/>
      <c r="AU48" s="26"/>
      <c r="AV48" s="26"/>
      <c r="AW48" s="26"/>
      <c r="AX48" s="26"/>
      <c r="AY48"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8" s="48" t="str">
        <f>IF(OR(Table_Question_Sets[[#This Row],[Header]]="Yes",Table_Question_Sets[[#This Row],[Text]]=""),"",IF(OR(Table_Question_Sets[[#This Row],[Text]]="true",Table_Question_Sets[[#This Row],[Text]]="false",ISNUMBER(Table_Question_Sets[[#This Row],[Text]])),Table_Question_Sets[[#This Row],[Text]],""""&amp;Table_Question_Sets[[#This Row],[Text]]&amp;""""))</f>
        <v/>
      </c>
      <c r="BA48" s="48" t="str">
        <f>IF(AND(Table_Question_Sets[[#This Row],[Header]]&lt;&gt;"Yes",Table_Question_Sets[[#This Row],[Property]]&lt;&gt;"",Table_Question_Sets[[#This Row],[Summary Label]]&lt;&gt;""),""""&amp;Table_Question_Sets[[#This Row],[Key]]&amp;""": """&amp;Table_Question_Sets[[#This Row],[Summary Label]]&amp;"""","")</f>
        <v/>
      </c>
      <c r="BB48" s="48">
        <f ca="1">IF(Table_Question_Sets[[#This Row],[Header]]="Yes","",_xlfn.NUMBERVALUE(INDIRECT(SUBSTITUTE(ADDRESS(1,COLUMN(),4),"1","")&amp;ROW()-1))+IF(Table_Question_Sets[[#This Row],[Property]]&lt;&gt;"",1,0))</f>
        <v>4</v>
      </c>
      <c r="BC48" s="48">
        <f ca="1">IF(Table_Question_Sets[[#This Row],[Header]]="Yes","",_xlfn.NUMBERVALUE(INDIRECT(SUBSTITUTE(ADDRESS(1,COLUMN(),4),"1","")&amp;ROW()+1))+IF(Table_Question_Sets[[#This Row],[Property]]&lt;&gt;"",1,0))</f>
        <v>8</v>
      </c>
      <c r="BD48" s="28" t="str">
        <f t="array" aca="1" ref="BD4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48"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48"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8" s="4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"templateOptions":{"label":"Suburb"}</v>
      </c>
      <c r="BH48" s="4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"residentialTown","type": "input-field","className":"col-xs-12 col-sm-6 col-md-3","templateOptions":{"label":"Suburb"},"validators": {"validation": Validators.compose([ValidationService.required('true', '')])}}</v>
      </c>
      <c r="BI48" s="25" t="str">
        <f ca="1" xml:space="preserve">
IF(Table_Question_Sets[[#This Row],[Row]]="Yes","]},{""className"": ""row"",""fieldGroup"": [","")&amp;
Table_Question_Sets[[#This Row],[Config Field]]</f>
        <v>{"key": "residentialTown","type": "input-field","className":"col-xs-12 col-sm-6 col-md-3","templateOptions":{"label":"Suburb"},"validators": {"validation": Validators.compose([ValidationService.required('true', '')])}}</v>
      </c>
      <c r="BJ48" s="2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48" s="2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8" s="135" t="str">
        <f>IF(AND(Table_Question_Sets[[#This Row],[Header]]="",Table_Question_Sets[[#This Row],[Property]]&lt;&gt;"",Table_Question_Sets[[#This Row],[Field Type]]&lt;&gt;""),
""""&amp;Table_Question_Sets[[#This Row],[Key]]&amp;"""","")</f>
        <v>"residentialTown"</v>
      </c>
      <c r="BM48"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"residentialTown","residentialState","residentialPostcode","postalHeading","postalAddress","postalTown","postalState","postalPostcode"</v>
      </c>
      <c r="BN48" s="135" t="str">
        <f>IF(AND(Table_Question_Sets[[#This Row],[Header]]&lt;&gt;"Yes",Table_Question_Sets[[#This Row],[Property]]&lt;&gt;"",Table_Question_Sets[[#This Row],[Workflow Role]]&lt;&gt;""),
""""&amp;Table_Question_Sets[[#This Row],[Workflow Role]]&amp;""":"""&amp;Table_Question_Sets[[#This Row],[Key]]&amp;"""","")</f>
        <v/>
      </c>
      <c r="BO48" s="135" t="str">
        <f>IF(AND(Table_Question_Sets[[#This Row],[Header]]&lt;&gt;"Yes",Table_Question_Sets[[#This Row],[Property]]&lt;&gt;"",Table_Question_Sets[[#This Row],[Private]]="Yes"),
""""&amp;Table_Question_Sets[[#This Row],[Key]]&amp;"""","")</f>
        <v/>
      </c>
      <c r="BP48" s="135">
        <f ca="1">IF(Table_Question_Sets[[#This Row],[Header]]="Yes","",_xlfn.NUMBERVALUE(INDIRECT(SUBSTITUTE(ADDRESS(1,COLUMN(),4),"1","")&amp;ROW()+1))+IF(OR(Table_Question_Sets[[#This Row],[Value]]&lt;&gt;"",AND(Table_Question_Sets[[#This Row],[Data Type]]="Repeating",Table_Question_Sets[[#This Row],[Calculation Repeating]]&lt;&gt;"")),1,0))</f>
        <v>0</v>
      </c>
      <c r="BQ48" s="135" t="str">
        <f ca="1" xml:space="preserve">
IF(Table_Question_Sets[[#This Row],[Data Type]]="Repeating",
OFFSET(Table_Repeating_Question_Sets[[#Headers],[Property]],MATCH(Table_Question_Sets[[#This Row],[Property]],Table_Repeating_Question_Sets[Property],0),MATCH("Calculation",Table_Repeating_Question_Sets[#Headers],0)-1,1,1),
"")</f>
        <v/>
      </c>
      <c r="BR48"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8"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8" s="135" t="str">
        <f ca="1">IF(ISNUMBER(Table_Question_Sets[[#This Row],[Config Use Row]]),INDEX(Table_Question_Sets[Config Rollup],Table_Question_Sets[[#This Row],[Config Use Row]]),"")</f>
        <v/>
      </c>
      <c r="BU48" s="135" t="str">
        <f ca="1">IF(ISNUMBER(Table_Question_Sets[[#This Row],[Config Use Row]]),INDEX(Table_Question_Sets[Config Keys Nested Rollup],Table_Question_Sets[[#This Row],[Config Use Row]]),"")</f>
        <v/>
      </c>
      <c r="BV48" s="25" t="str">
        <f ca="1">IF(ISNUMBER(Table_Question_Sets[[#This Row],[Config Use Row]]),INDEX(Table_Question_Sets[Calculation Rollup],Table_Question_Sets[[#This Row],[Config Use Row]]),"")</f>
        <v/>
      </c>
    </row>
    <row r="49" spans="2:74" s="21" customFormat="1" ht="21" customHeight="1">
      <c r="B49" s="203" t="s">
        <v>841</v>
      </c>
      <c r="C49" s="162"/>
      <c r="D49" s="25" t="str">
        <f ca="1">IF(Table_Question_Sets[[#This Row],[Header]]="Yes","",
IF(INDIRECT(SUBSTITUTE(ADDRESS(1,COLUMN(),4),"1","")&amp;ROW()-1)="",
INDIRECT(SUBSTITUTE(ADDRESS(1,COLUMN(Table_Question_Sets[[#This Row],[Property]]),4),"1","")&amp;ROW()-1),
INDIRECT(SUBSTITUTE(ADDRESS(1,COLUMN(),4),"1","")&amp;ROW()-1)))</f>
        <v>Personal</v>
      </c>
      <c r="E49"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residentialState</v>
      </c>
      <c r="F49" s="25" t="str">
        <f>IF(Table_Question_Sets[[#This Row],[Header]]="Yes","",IF(Table_Question_Sets[[#This Row],[Property]]&lt;&gt;"",SUBSTITUTE(Table_Question_Sets[[#This Row],[Property]]," ",""),""))</f>
        <v>ResidentialState</v>
      </c>
      <c r="G49" s="92"/>
      <c r="H49" s="10" t="s">
        <v>37</v>
      </c>
      <c r="I49" s="10" t="s">
        <v>84</v>
      </c>
      <c r="J49" s="11" t="s">
        <v>63</v>
      </c>
      <c r="K49" s="60" t="s">
        <v>59</v>
      </c>
      <c r="L49" s="80"/>
      <c r="M49" s="80"/>
      <c r="N49" s="50"/>
      <c r="O49" s="24">
        <v>6</v>
      </c>
      <c r="P49" s="24">
        <v>3</v>
      </c>
      <c r="Q49" s="24">
        <v>2</v>
      </c>
      <c r="R49" s="50"/>
      <c r="S49" s="50"/>
      <c r="T49" s="11" t="s">
        <v>63</v>
      </c>
      <c r="U49" s="11"/>
      <c r="V49" s="26"/>
      <c r="W49" s="26"/>
      <c r="X49" s="26"/>
      <c r="Y49" s="26"/>
      <c r="Z49" s="26"/>
      <c r="AA49" s="26"/>
      <c r="AB49" s="26"/>
      <c r="AC49" s="26"/>
      <c r="AD49" s="11" t="s">
        <v>84</v>
      </c>
      <c r="AE49" s="26"/>
      <c r="AF49" s="26"/>
      <c r="AG49" s="26"/>
      <c r="AH49" s="80"/>
      <c r="AI49" s="144" t="s">
        <v>894</v>
      </c>
      <c r="AJ49" s="144"/>
      <c r="AK49" s="144"/>
      <c r="AL49" s="25"/>
      <c r="AM49"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49" s="163"/>
      <c r="AO49"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49"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49" s="26"/>
      <c r="AR49" s="50"/>
      <c r="AS49" s="26"/>
      <c r="AT49" s="26"/>
      <c r="AU49" s="26"/>
      <c r="AV49" s="26"/>
      <c r="AW49" s="26"/>
      <c r="AX49" s="26"/>
      <c r="AY49"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49" s="48" t="str">
        <f>IF(OR(Table_Question_Sets[[#This Row],[Header]]="Yes",Table_Question_Sets[[#This Row],[Text]]=""),"",IF(OR(Table_Question_Sets[[#This Row],[Text]]="true",Table_Question_Sets[[#This Row],[Text]]="false",ISNUMBER(Table_Question_Sets[[#This Row],[Text]])),Table_Question_Sets[[#This Row],[Text]],""""&amp;Table_Question_Sets[[#This Row],[Text]]&amp;""""))</f>
        <v/>
      </c>
      <c r="BA49" s="48" t="str">
        <f>IF(AND(Table_Question_Sets[[#This Row],[Header]]&lt;&gt;"Yes",Table_Question_Sets[[#This Row],[Property]]&lt;&gt;"",Table_Question_Sets[[#This Row],[Summary Label]]&lt;&gt;""),""""&amp;Table_Question_Sets[[#This Row],[Key]]&amp;""": """&amp;Table_Question_Sets[[#This Row],[Summary Label]]&amp;"""","")</f>
        <v/>
      </c>
      <c r="BB49" s="48">
        <f ca="1">IF(Table_Question_Sets[[#This Row],[Header]]="Yes","",_xlfn.NUMBERVALUE(INDIRECT(SUBSTITUTE(ADDRESS(1,COLUMN(),4),"1","")&amp;ROW()-1))+IF(Table_Question_Sets[[#This Row],[Property]]&lt;&gt;"",1,0))</f>
        <v>5</v>
      </c>
      <c r="BC49" s="48">
        <f ca="1">IF(Table_Question_Sets[[#This Row],[Header]]="Yes","",_xlfn.NUMBERVALUE(INDIRECT(SUBSTITUTE(ADDRESS(1,COLUMN(),4),"1","")&amp;ROW()+1))+IF(Table_Question_Sets[[#This Row],[Property]]&lt;&gt;"",1,0))</f>
        <v>7</v>
      </c>
      <c r="BD49" s="28" t="str">
        <f t="array" aca="1" ref="BD4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E49"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49"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49" s="4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ratingState","options":[{"label":"ACT","value":"ACT"},{"label":"NSW","value":"NSW"},{"label":"NT","value":"NT"},{"label":"QLD","value":"QLD"},{"label":"SA","value":"SA"},{"label":"TAS","value":"TAS"},{"label":"VIC","value":"VIC"},{"label":"WA","value":"WA"}],"label":"State","placeholder":"Select"}</v>
      </c>
      <c r="BH49" s="4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v>
      </c>
      <c r="BI49" s="25" t="str">
        <f ca="1" xml:space="preserve">
IF(Table_Question_Sets[[#This Row],[Row]]="Yes","]},{""className"": ""row"",""fieldGroup"": [","")&amp;
Table_Question_Sets[[#This Row],[Config Field]]</f>
        <v>{"key":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v>
      </c>
      <c r="BJ49" s="2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49" s="2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49" s="135" t="str">
        <f>IF(AND(Table_Question_Sets[[#This Row],[Header]]="",Table_Question_Sets[[#This Row],[Property]]&lt;&gt;"",Table_Question_Sets[[#This Row],[Field Type]]&lt;&gt;""),
""""&amp;Table_Question_Sets[[#This Row],[Key]]&amp;"""","")</f>
        <v>"residentialState"</v>
      </c>
      <c r="BM49"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"residentialState","residentialPostcode","postalHeading","postalAddress","postalTown","postalState","postalPostcode"</v>
      </c>
      <c r="BN49" s="135" t="str">
        <f>IF(AND(Table_Question_Sets[[#This Row],[Header]]&lt;&gt;"Yes",Table_Question_Sets[[#This Row],[Property]]&lt;&gt;"",Table_Question_Sets[[#This Row],[Workflow Role]]&lt;&gt;""),
""""&amp;Table_Question_Sets[[#This Row],[Workflow Role]]&amp;""":"""&amp;Table_Question_Sets[[#This Row],[Key]]&amp;"""","")</f>
        <v/>
      </c>
      <c r="BO49" s="135" t="str">
        <f>IF(AND(Table_Question_Sets[[#This Row],[Header]]&lt;&gt;"Yes",Table_Question_Sets[[#This Row],[Property]]&lt;&gt;"",Table_Question_Sets[[#This Row],[Private]]="Yes"),
""""&amp;Table_Question_Sets[[#This Row],[Key]]&amp;"""","")</f>
        <v/>
      </c>
      <c r="BP49" s="135">
        <f ca="1">IF(Table_Question_Sets[[#This Row],[Header]]="Yes","",_xlfn.NUMBERVALUE(INDIRECT(SUBSTITUTE(ADDRESS(1,COLUMN(),4),"1","")&amp;ROW()+1))+IF(OR(Table_Question_Sets[[#This Row],[Value]]&lt;&gt;"",AND(Table_Question_Sets[[#This Row],[Data Type]]="Repeating",Table_Question_Sets[[#This Row],[Calculation Repeating]]&lt;&gt;"")),1,0))</f>
        <v>0</v>
      </c>
      <c r="BQ49" s="135" t="str">
        <f ca="1" xml:space="preserve">
IF(Table_Question_Sets[[#This Row],[Data Type]]="Repeating",
OFFSET(Table_Repeating_Question_Sets[[#Headers],[Property]],MATCH(Table_Question_Sets[[#This Row],[Property]],Table_Repeating_Question_Sets[Property],0),MATCH("Calculation",Table_Repeating_Question_Sets[#Headers],0)-1,1,1),
"")</f>
        <v/>
      </c>
      <c r="BR49"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49"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49" s="135" t="str">
        <f ca="1">IF(ISNUMBER(Table_Question_Sets[[#This Row],[Config Use Row]]),INDEX(Table_Question_Sets[Config Rollup],Table_Question_Sets[[#This Row],[Config Use Row]]),"")</f>
        <v/>
      </c>
      <c r="BU49" s="135" t="str">
        <f ca="1">IF(ISNUMBER(Table_Question_Sets[[#This Row],[Config Use Row]]),INDEX(Table_Question_Sets[Config Keys Nested Rollup],Table_Question_Sets[[#This Row],[Config Use Row]]),"")</f>
        <v/>
      </c>
      <c r="BV49" s="25" t="str">
        <f ca="1">IF(ISNUMBER(Table_Question_Sets[[#This Row],[Config Use Row]]),INDEX(Table_Question_Sets[Calculation Rollup],Table_Question_Sets[[#This Row],[Config Use Row]]),"")</f>
        <v/>
      </c>
    </row>
    <row r="50" spans="2:74" s="21" customFormat="1" ht="21" customHeight="1">
      <c r="B50" s="10" t="s">
        <v>842</v>
      </c>
      <c r="C50" s="162"/>
      <c r="D50" s="25" t="str">
        <f ca="1">IF(Table_Question_Sets[[#This Row],[Header]]="Yes","",
IF(INDIRECT(SUBSTITUTE(ADDRESS(1,COLUMN(),4),"1","")&amp;ROW()-1)="",
INDIRECT(SUBSTITUTE(ADDRESS(1,COLUMN(Table_Question_Sets[[#This Row],[Property]]),4),"1","")&amp;ROW()-1),
INDIRECT(SUBSTITUTE(ADDRESS(1,COLUMN(),4),"1","")&amp;ROW()-1)))</f>
        <v>Personal</v>
      </c>
      <c r="E50"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residentialPostcode</v>
      </c>
      <c r="F50" s="25" t="str">
        <f>IF(Table_Question_Sets[[#This Row],[Header]]="Yes","",IF(Table_Question_Sets[[#This Row],[Property]]&lt;&gt;"",SUBSTITUTE(Table_Question_Sets[[#This Row],[Property]]," ",""),""))</f>
        <v>ResidentialPostcode</v>
      </c>
      <c r="G50" s="92"/>
      <c r="H50" s="10" t="s">
        <v>85</v>
      </c>
      <c r="I50" s="10" t="s">
        <v>37</v>
      </c>
      <c r="J50" s="10"/>
      <c r="K50" s="60" t="s">
        <v>59</v>
      </c>
      <c r="L50" s="80"/>
      <c r="M50" s="80"/>
      <c r="N50" s="50"/>
      <c r="O50" s="24">
        <v>6</v>
      </c>
      <c r="P50" s="24">
        <v>3</v>
      </c>
      <c r="Q50" s="24">
        <v>2</v>
      </c>
      <c r="R50" s="50"/>
      <c r="S50" s="50"/>
      <c r="T50" s="11" t="s">
        <v>85</v>
      </c>
      <c r="U50" s="11"/>
      <c r="V50" s="26"/>
      <c r="W50" s="27" t="s">
        <v>895</v>
      </c>
      <c r="X50" s="26"/>
      <c r="Y50" s="26"/>
      <c r="Z50" s="26"/>
      <c r="AA50" s="26"/>
      <c r="AB50" s="26"/>
      <c r="AC50" s="26"/>
      <c r="AD50" s="26"/>
      <c r="AE50" s="26"/>
      <c r="AF50" s="26"/>
      <c r="AG50" s="26"/>
      <c r="AH50" s="80"/>
      <c r="AI50" s="80"/>
      <c r="AJ50" s="80"/>
      <c r="AK50" s="80"/>
      <c r="AL50" s="25"/>
      <c r="AM50"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0" s="163"/>
      <c r="AO50"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50"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0" s="26"/>
      <c r="AR50" s="50"/>
      <c r="AS50" s="26"/>
      <c r="AT50" s="26"/>
      <c r="AU50" s="26"/>
      <c r="AV50" s="26"/>
      <c r="AW50" s="26"/>
      <c r="AX50" s="26"/>
      <c r="AY50"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0" s="48" t="str">
        <f>IF(OR(Table_Question_Sets[[#This Row],[Header]]="Yes",Table_Question_Sets[[#This Row],[Text]]=""),"",IF(OR(Table_Question_Sets[[#This Row],[Text]]="true",Table_Question_Sets[[#This Row],[Text]]="false",ISNUMBER(Table_Question_Sets[[#This Row],[Text]])),Table_Question_Sets[[#This Row],[Text]],""""&amp;Table_Question_Sets[[#This Row],[Text]]&amp;""""))</f>
        <v/>
      </c>
      <c r="BA50" s="48" t="str">
        <f>IF(AND(Table_Question_Sets[[#This Row],[Header]]&lt;&gt;"Yes",Table_Question_Sets[[#This Row],[Property]]&lt;&gt;"",Table_Question_Sets[[#This Row],[Summary Label]]&lt;&gt;""),""""&amp;Table_Question_Sets[[#This Row],[Key]]&amp;""": """&amp;Table_Question_Sets[[#This Row],[Summary Label]]&amp;"""","")</f>
        <v/>
      </c>
      <c r="BB50" s="48">
        <f ca="1">IF(Table_Question_Sets[[#This Row],[Header]]="Yes","",_xlfn.NUMBERVALUE(INDIRECT(SUBSTITUTE(ADDRESS(1,COLUMN(),4),"1","")&amp;ROW()-1))+IF(Table_Question_Sets[[#This Row],[Property]]&lt;&gt;"",1,0))</f>
        <v>6</v>
      </c>
      <c r="BC50" s="48">
        <f ca="1">IF(Table_Question_Sets[[#This Row],[Header]]="Yes","",_xlfn.NUMBERVALUE(INDIRECT(SUBSTITUTE(ADDRESS(1,COLUMN(),4),"1","")&amp;ROW()+1))+IF(Table_Question_Sets[[#This Row],[Property]]&lt;&gt;"",1,0))</f>
        <v>6</v>
      </c>
      <c r="BD50" s="28" t="str">
        <f t="array" aca="1" ref="BD5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0"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ValidationService.isPostcode(), ValidationService.customExpression('postcodeInState(fieldValue, ratingState)', 'The postcode entered does not match the selected state')])}</v>
      </c>
      <c r="BF50"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0" s="4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v>
      </c>
      <c r="BH50" s="4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v>
      </c>
      <c r="BI50" s="25" t="str">
        <f ca="1" xml:space="preserve">
IF(Table_Question_Sets[[#This Row],[Row]]="Yes","]},{""className"": ""row"",""fieldGroup"": [","")&amp;
Table_Question_Sets[[#This Row],[Config Field]]</f>
        <v>{"key":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v>
      </c>
      <c r="BJ50" s="2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50" s="2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0" s="135" t="str">
        <f>IF(AND(Table_Question_Sets[[#This Row],[Header]]="",Table_Question_Sets[[#This Row],[Property]]&lt;&gt;"",Table_Question_Sets[[#This Row],[Field Type]]&lt;&gt;""),
""""&amp;Table_Question_Sets[[#This Row],[Key]]&amp;"""","")</f>
        <v>"residentialPostcode"</v>
      </c>
      <c r="BM50"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"residentialPostcode","postalHeading","postalAddress","postalTown","postalState","postalPostcode"</v>
      </c>
      <c r="BN50" s="135" t="str">
        <f>IF(AND(Table_Question_Sets[[#This Row],[Header]]&lt;&gt;"Yes",Table_Question_Sets[[#This Row],[Property]]&lt;&gt;"",Table_Question_Sets[[#This Row],[Workflow Role]]&lt;&gt;""),
""""&amp;Table_Question_Sets[[#This Row],[Workflow Role]]&amp;""":"""&amp;Table_Question_Sets[[#This Row],[Key]]&amp;"""","")</f>
        <v/>
      </c>
      <c r="BO50" s="135" t="str">
        <f>IF(AND(Table_Question_Sets[[#This Row],[Header]]&lt;&gt;"Yes",Table_Question_Sets[[#This Row],[Property]]&lt;&gt;"",Table_Question_Sets[[#This Row],[Private]]="Yes"),
""""&amp;Table_Question_Sets[[#This Row],[Key]]&amp;"""","")</f>
        <v/>
      </c>
      <c r="BP50" s="135">
        <f ca="1">IF(Table_Question_Sets[[#This Row],[Header]]="Yes","",_xlfn.NUMBERVALUE(INDIRECT(SUBSTITUTE(ADDRESS(1,COLUMN(),4),"1","")&amp;ROW()+1))+IF(OR(Table_Question_Sets[[#This Row],[Value]]&lt;&gt;"",AND(Table_Question_Sets[[#This Row],[Data Type]]="Repeating",Table_Question_Sets[[#This Row],[Calculation Repeating]]&lt;&gt;"")),1,0))</f>
        <v>0</v>
      </c>
      <c r="BQ50" s="135" t="str">
        <f ca="1" xml:space="preserve">
IF(Table_Question_Sets[[#This Row],[Data Type]]="Repeating",
OFFSET(Table_Repeating_Question_Sets[[#Headers],[Property]],MATCH(Table_Question_Sets[[#This Row],[Property]],Table_Repeating_Question_Sets[Property],0),MATCH("Calculation",Table_Repeating_Question_Sets[#Headers],0)-1,1,1),
"")</f>
        <v/>
      </c>
      <c r="BR50"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0"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0" s="135" t="str">
        <f ca="1">IF(ISNUMBER(Table_Question_Sets[[#This Row],[Config Use Row]]),INDEX(Table_Question_Sets[Config Rollup],Table_Question_Sets[[#This Row],[Config Use Row]]),"")</f>
        <v/>
      </c>
      <c r="BU50" s="135" t="str">
        <f ca="1">IF(ISNUMBER(Table_Question_Sets[[#This Row],[Config Use Row]]),INDEX(Table_Question_Sets[Config Keys Nested Rollup],Table_Question_Sets[[#This Row],[Config Use Row]]),"")</f>
        <v/>
      </c>
      <c r="BV50" s="25" t="str">
        <f ca="1">IF(ISNUMBER(Table_Question_Sets[[#This Row],[Config Use Row]]),INDEX(Table_Question_Sets[Calculation Rollup],Table_Question_Sets[[#This Row],[Config Use Row]]),"")</f>
        <v/>
      </c>
    </row>
    <row r="51" spans="2:74" s="21" customFormat="1" ht="21" customHeight="1">
      <c r="B51" s="27" t="s">
        <v>833</v>
      </c>
      <c r="C51" s="162"/>
      <c r="D51" s="25" t="str">
        <f ca="1">IF(Table_Question_Sets[[#This Row],[Header]]="Yes","",
IF(INDIRECT(SUBSTITUTE(ADDRESS(1,COLUMN(),4),"1","")&amp;ROW()-1)="",
INDIRECT(SUBSTITUTE(ADDRESS(1,COLUMN(Table_Question_Sets[[#This Row],[Property]]),4),"1","")&amp;ROW()-1),
INDIRECT(SUBSTITUTE(ADDRESS(1,COLUMN(),4),"1","")&amp;ROW()-1)))</f>
        <v>Personal</v>
      </c>
      <c r="E51"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postalHeading</v>
      </c>
      <c r="F51" s="25" t="str">
        <f>IF(Table_Question_Sets[[#This Row],[Header]]="Yes","",IF(Table_Question_Sets[[#This Row],[Property]]&lt;&gt;"",SUBSTITUTE(Table_Question_Sets[[#This Row],[Property]]," ",""),""))</f>
        <v>PostalHeading</v>
      </c>
      <c r="G51" s="92"/>
      <c r="H51" s="27" t="s">
        <v>715</v>
      </c>
      <c r="I51" s="27" t="s">
        <v>715</v>
      </c>
      <c r="J51" s="10"/>
      <c r="K51" s="57"/>
      <c r="L51" s="80"/>
      <c r="M51" s="80"/>
      <c r="N51" s="57"/>
      <c r="O51" s="24">
        <v>12</v>
      </c>
      <c r="P51" s="58"/>
      <c r="Q51" s="58"/>
      <c r="R51" s="57"/>
      <c r="S51" s="57"/>
      <c r="T51" s="26"/>
      <c r="U51" s="11"/>
      <c r="V51" s="26"/>
      <c r="W51" s="26"/>
      <c r="X51" s="10" t="s">
        <v>86</v>
      </c>
      <c r="Y51" s="10"/>
      <c r="Z51" s="26"/>
      <c r="AA51" s="10" t="s">
        <v>843</v>
      </c>
      <c r="AB51" s="10"/>
      <c r="AC51" s="26"/>
      <c r="AD51" s="26"/>
      <c r="AE51" s="26"/>
      <c r="AF51" s="26"/>
      <c r="AG51" s="26"/>
      <c r="AH51" s="80"/>
      <c r="AI51" s="80"/>
      <c r="AJ51" s="80"/>
      <c r="AK51" s="80"/>
      <c r="AL51" s="25"/>
      <c r="AM51"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1" s="163"/>
      <c r="AO51"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1"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51" s="26"/>
      <c r="AR51" s="50"/>
      <c r="AS51" s="26"/>
      <c r="AT51" s="26"/>
      <c r="AU51" s="26"/>
      <c r="AV51" s="26"/>
      <c r="AW51" s="26"/>
      <c r="AX51" s="26"/>
      <c r="AY51"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1" s="48" t="str">
        <f>IF(OR(Table_Question_Sets[[#This Row],[Header]]="Yes",Table_Question_Sets[[#This Row],[Text]]=""),"",IF(OR(Table_Question_Sets[[#This Row],[Text]]="true",Table_Question_Sets[[#This Row],[Text]]="false",ISNUMBER(Table_Question_Sets[[#This Row],[Text]])),Table_Question_Sets[[#This Row],[Text]],""""&amp;Table_Question_Sets[[#This Row],[Text]]&amp;""""))</f>
        <v/>
      </c>
      <c r="BA51" s="48" t="str">
        <f>IF(AND(Table_Question_Sets[[#This Row],[Header]]&lt;&gt;"Yes",Table_Question_Sets[[#This Row],[Property]]&lt;&gt;"",Table_Question_Sets[[#This Row],[Summary Label]]&lt;&gt;""),""""&amp;Table_Question_Sets[[#This Row],[Key]]&amp;""": """&amp;Table_Question_Sets[[#This Row],[Summary Label]]&amp;"""","")</f>
        <v/>
      </c>
      <c r="BB51" s="48">
        <f ca="1">IF(Table_Question_Sets[[#This Row],[Header]]="Yes","",_xlfn.NUMBERVALUE(INDIRECT(SUBSTITUTE(ADDRESS(1,COLUMN(),4),"1","")&amp;ROW()-1))+IF(Table_Question_Sets[[#This Row],[Property]]&lt;&gt;"",1,0))</f>
        <v>7</v>
      </c>
      <c r="BC51" s="48">
        <f ca="1">IF(Table_Question_Sets[[#This Row],[Header]]="Yes","",_xlfn.NUMBERVALUE(INDIRECT(SUBSTITUTE(ADDRESS(1,COLUMN(),4),"1","")&amp;ROW()+1))+IF(Table_Question_Sets[[#This Row],[Property]]&lt;&gt;"",1,0))</f>
        <v>5</v>
      </c>
      <c r="BD51" s="28" t="str">
        <f t="array" aca="1" ref="BD5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1"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51"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1" s="4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"templateOptions":{"content":{"heading2":"Postal Address","paragraph":"Please enter if different from your residential address."}}</v>
      </c>
      <c r="BH51" s="4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"postalHeading","type": "content-field","className":"col-xs-12","templateOptions":{"content":{"heading2":"Postal Address","paragraph":"Please enter if different from your residential address."}},"validators": {"validation": Validators.compose([])}}</v>
      </c>
      <c r="BI51" s="25" t="str">
        <f ca="1" xml:space="preserve">
IF(Table_Question_Sets[[#This Row],[Row]]="Yes","]},{""className"": ""row"",""fieldGroup"": [","")&amp;
Table_Question_Sets[[#This Row],[Config Field]]</f>
        <v>{"key": "postalHeading","type": "content-field","className":"col-xs-12","templateOptions":{"content":{"heading2":"Postal Address","paragraph":"Please enter if different from your residential address."}},"validators": {"validation": Validators.compose([])}}</v>
      </c>
      <c r="BJ51" s="2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51" s="2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1" s="135" t="str">
        <f>IF(AND(Table_Question_Sets[[#This Row],[Header]]="",Table_Question_Sets[[#This Row],[Property]]&lt;&gt;"",Table_Question_Sets[[#This Row],[Field Type]]&lt;&gt;""),
""""&amp;Table_Question_Sets[[#This Row],[Key]]&amp;"""","")</f>
        <v>"postalHeading"</v>
      </c>
      <c r="BM51"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"postalHeading","postalAddress","postalTown","postalState","postalPostcode"</v>
      </c>
      <c r="BN51" s="135" t="str">
        <f>IF(AND(Table_Question_Sets[[#This Row],[Header]]&lt;&gt;"Yes",Table_Question_Sets[[#This Row],[Property]]&lt;&gt;"",Table_Question_Sets[[#This Row],[Workflow Role]]&lt;&gt;""),
""""&amp;Table_Question_Sets[[#This Row],[Workflow Role]]&amp;""":"""&amp;Table_Question_Sets[[#This Row],[Key]]&amp;"""","")</f>
        <v/>
      </c>
      <c r="BO51" s="135" t="str">
        <f>IF(AND(Table_Question_Sets[[#This Row],[Header]]&lt;&gt;"Yes",Table_Question_Sets[[#This Row],[Property]]&lt;&gt;"",Table_Question_Sets[[#This Row],[Private]]="Yes"),
""""&amp;Table_Question_Sets[[#This Row],[Key]]&amp;"""","")</f>
        <v/>
      </c>
      <c r="BP51" s="135">
        <f ca="1">IF(Table_Question_Sets[[#This Row],[Header]]="Yes","",_xlfn.NUMBERVALUE(INDIRECT(SUBSTITUTE(ADDRESS(1,COLUMN(),4),"1","")&amp;ROW()+1))+IF(OR(Table_Question_Sets[[#This Row],[Value]]&lt;&gt;"",AND(Table_Question_Sets[[#This Row],[Data Type]]="Repeating",Table_Question_Sets[[#This Row],[Calculation Repeating]]&lt;&gt;"")),1,0))</f>
        <v>0</v>
      </c>
      <c r="BQ51" s="135" t="str">
        <f ca="1" xml:space="preserve">
IF(Table_Question_Sets[[#This Row],[Data Type]]="Repeating",
OFFSET(Table_Repeating_Question_Sets[[#Headers],[Property]],MATCH(Table_Question_Sets[[#This Row],[Property]],Table_Repeating_Question_Sets[Property],0),MATCH("Calculation",Table_Repeating_Question_Sets[#Headers],0)-1,1,1),
"")</f>
        <v/>
      </c>
      <c r="BR51"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1"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1" s="135" t="str">
        <f ca="1">IF(ISNUMBER(Table_Question_Sets[[#This Row],[Config Use Row]]),INDEX(Table_Question_Sets[Config Rollup],Table_Question_Sets[[#This Row],[Config Use Row]]),"")</f>
        <v/>
      </c>
      <c r="BU51" s="135" t="str">
        <f ca="1">IF(ISNUMBER(Table_Question_Sets[[#This Row],[Config Use Row]]),INDEX(Table_Question_Sets[Config Keys Nested Rollup],Table_Question_Sets[[#This Row],[Config Use Row]]),"")</f>
        <v/>
      </c>
      <c r="BV51" s="25" t="str">
        <f ca="1">IF(ISNUMBER(Table_Question_Sets[[#This Row],[Config Use Row]]),INDEX(Table_Question_Sets[Calculation Rollup],Table_Question_Sets[[#This Row],[Config Use Row]]),"")</f>
        <v/>
      </c>
    </row>
    <row r="52" spans="2:74" s="21" customFormat="1" ht="21" customHeight="1">
      <c r="B52" s="10" t="s">
        <v>86</v>
      </c>
      <c r="C52" s="162"/>
      <c r="D52" s="25" t="str">
        <f ca="1">IF(Table_Question_Sets[[#This Row],[Header]]="Yes","",
IF(INDIRECT(SUBSTITUTE(ADDRESS(1,COLUMN(),4),"1","")&amp;ROW()-1)="",
INDIRECT(SUBSTITUTE(ADDRESS(1,COLUMN(Table_Question_Sets[[#This Row],[Property]]),4),"1","")&amp;ROW()-1),
INDIRECT(SUBSTITUTE(ADDRESS(1,COLUMN(),4),"1","")&amp;ROW()-1)))</f>
        <v>Personal</v>
      </c>
      <c r="E52"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postalAddress</v>
      </c>
      <c r="F52" s="25" t="str">
        <f>IF(Table_Question_Sets[[#This Row],[Header]]="Yes","",IF(Table_Question_Sets[[#This Row],[Property]]&lt;&gt;"",SUBSTITUTE(Table_Question_Sets[[#This Row],[Property]]," ",""),""))</f>
        <v>PostalAddress</v>
      </c>
      <c r="G52" s="92"/>
      <c r="H52" s="10" t="s">
        <v>37</v>
      </c>
      <c r="I52" s="10" t="s">
        <v>37</v>
      </c>
      <c r="J52" s="10"/>
      <c r="K52" s="60"/>
      <c r="L52" s="75"/>
      <c r="M52" s="75"/>
      <c r="N52" s="24"/>
      <c r="O52" s="24">
        <v>12</v>
      </c>
      <c r="P52" s="24">
        <v>12</v>
      </c>
      <c r="Q52" s="24">
        <v>5</v>
      </c>
      <c r="R52" s="24"/>
      <c r="S52" s="24"/>
      <c r="T52" s="27" t="s">
        <v>901</v>
      </c>
      <c r="U52" s="10"/>
      <c r="V52" s="10"/>
      <c r="W52" s="10"/>
      <c r="X52" s="11"/>
      <c r="Y52" s="10"/>
      <c r="Z52" s="10"/>
      <c r="AA52" s="10"/>
      <c r="AB52" s="10"/>
      <c r="AC52" s="10"/>
      <c r="AD52" s="10"/>
      <c r="AE52" s="10"/>
      <c r="AF52" s="10"/>
      <c r="AG52" s="10"/>
      <c r="AH52" s="75"/>
      <c r="AI52" s="75"/>
      <c r="AJ52" s="75"/>
      <c r="AK52" s="75"/>
      <c r="AL52" s="135"/>
      <c r="AM52"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2" s="163"/>
      <c r="AO52"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2"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52" s="10"/>
      <c r="AR52" s="24"/>
      <c r="AS52" s="10"/>
      <c r="AT52" s="10"/>
      <c r="AU52" s="10"/>
      <c r="AV52" s="10"/>
      <c r="AW52" s="10"/>
      <c r="AX52" s="10"/>
      <c r="AY52"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2" s="24" t="str">
        <f>IF(OR(Table_Question_Sets[[#This Row],[Header]]="Yes",Table_Question_Sets[[#This Row],[Text]]=""),"",IF(OR(Table_Question_Sets[[#This Row],[Text]]="true",Table_Question_Sets[[#This Row],[Text]]="false",ISNUMBER(Table_Question_Sets[[#This Row],[Text]])),Table_Question_Sets[[#This Row],[Text]],""""&amp;Table_Question_Sets[[#This Row],[Text]]&amp;""""))</f>
        <v/>
      </c>
      <c r="BA52" s="24" t="str">
        <f>IF(AND(Table_Question_Sets[[#This Row],[Header]]&lt;&gt;"Yes",Table_Question_Sets[[#This Row],[Property]]&lt;&gt;"",Table_Question_Sets[[#This Row],[Summary Label]]&lt;&gt;""),""""&amp;Table_Question_Sets[[#This Row],[Key]]&amp;""": """&amp;Table_Question_Sets[[#This Row],[Summary Label]]&amp;"""","")</f>
        <v/>
      </c>
      <c r="BB52" s="24">
        <f ca="1">IF(Table_Question_Sets[[#This Row],[Header]]="Yes","",_xlfn.NUMBERVALUE(INDIRECT(SUBSTITUTE(ADDRESS(1,COLUMN(),4),"1","")&amp;ROW()-1))+IF(Table_Question_Sets[[#This Row],[Property]]&lt;&gt;"",1,0))</f>
        <v>8</v>
      </c>
      <c r="BC52" s="24">
        <f ca="1">IF(Table_Question_Sets[[#This Row],[Header]]="Yes","",_xlfn.NUMBERVALUE(INDIRECT(SUBSTITUTE(ADDRESS(1,COLUMN(),4),"1","")&amp;ROW()+1))+IF(Table_Question_Sets[[#This Row],[Property]]&lt;&gt;"",1,0))</f>
        <v>4</v>
      </c>
      <c r="BD52" s="24" t="str">
        <f t="array" aca="1" ref="BD5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2" s="24"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52" s="24"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2" s="24"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"templateOptions":{"label":"Street address"}</v>
      </c>
      <c r="BH52" s="24"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"postalAddress","type": "input-field","className":"col-xs-12 col-sm-12 col-md-5","templateOptions":{"label":"Street address"},"validators": {"validation": Validators.compose([])}}</v>
      </c>
      <c r="BI52" s="10" t="str">
        <f ca="1" xml:space="preserve">
IF(Table_Question_Sets[[#This Row],[Row]]="Yes","]},{""className"": ""row"",""fieldGroup"": [","")&amp;
Table_Question_Sets[[#This Row],[Config Field]]</f>
        <v>{"key": "postalAddress","type": "input-field","className":"col-xs-12 col-sm-12 col-md-5","templateOptions":{"label":"Street address"},"validators": {"validation": Validators.compose([])}}</v>
      </c>
      <c r="BJ52"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52"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2" s="10" t="str">
        <f>IF(AND(Table_Question_Sets[[#This Row],[Header]]="",Table_Question_Sets[[#This Row],[Property]]&lt;&gt;"",Table_Question_Sets[[#This Row],[Field Type]]&lt;&gt;""),
""""&amp;Table_Question_Sets[[#This Row],[Key]]&amp;"""","")</f>
        <v>"postalAddress"</v>
      </c>
      <c r="BM52"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"postalAddress","postalTown","postalState","postalPostcode"</v>
      </c>
      <c r="BN52" s="10" t="str">
        <f>IF(AND(Table_Question_Sets[[#This Row],[Header]]&lt;&gt;"Yes",Table_Question_Sets[[#This Row],[Property]]&lt;&gt;"",Table_Question_Sets[[#This Row],[Workflow Role]]&lt;&gt;""),
""""&amp;Table_Question_Sets[[#This Row],[Workflow Role]]&amp;""":"""&amp;Table_Question_Sets[[#This Row],[Key]]&amp;"""","")</f>
        <v/>
      </c>
      <c r="BO52" s="10" t="str">
        <f>IF(AND(Table_Question_Sets[[#This Row],[Header]]&lt;&gt;"Yes",Table_Question_Sets[[#This Row],[Property]]&lt;&gt;"",Table_Question_Sets[[#This Row],[Private]]="Yes"),
""""&amp;Table_Question_Sets[[#This Row],[Key]]&amp;"""","")</f>
        <v/>
      </c>
      <c r="BP52" s="10">
        <f ca="1">IF(Table_Question_Sets[[#This Row],[Header]]="Yes","",_xlfn.NUMBERVALUE(INDIRECT(SUBSTITUTE(ADDRESS(1,COLUMN(),4),"1","")&amp;ROW()+1))+IF(OR(Table_Question_Sets[[#This Row],[Value]]&lt;&gt;"",AND(Table_Question_Sets[[#This Row],[Data Type]]="Repeating",Table_Question_Sets[[#This Row],[Calculation Repeating]]&lt;&gt;"")),1,0))</f>
        <v>0</v>
      </c>
      <c r="BQ52" s="10" t="str">
        <f ca="1" xml:space="preserve">
IF(Table_Question_Sets[[#This Row],[Data Type]]="Repeating",
OFFSET(Table_Repeating_Question_Sets[[#Headers],[Property]],MATCH(Table_Question_Sets[[#This Row],[Property]],Table_Repeating_Question_Sets[Property],0),MATCH("Calculation",Table_Repeating_Question_Sets[#Headers],0)-1,1,1),
"")</f>
        <v/>
      </c>
      <c r="BR52"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2"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2" s="10" t="str">
        <f ca="1">IF(ISNUMBER(Table_Question_Sets[[#This Row],[Config Use Row]]),INDEX(Table_Question_Sets[Config Rollup],Table_Question_Sets[[#This Row],[Config Use Row]]),"")</f>
        <v/>
      </c>
      <c r="BU52" s="10" t="str">
        <f ca="1">IF(ISNUMBER(Table_Question_Sets[[#This Row],[Config Use Row]]),INDEX(Table_Question_Sets[Config Keys Nested Rollup],Table_Question_Sets[[#This Row],[Config Use Row]]),"")</f>
        <v/>
      </c>
      <c r="BV52" s="10" t="str">
        <f ca="1">IF(ISNUMBER(Table_Question_Sets[[#This Row],[Config Use Row]]),INDEX(Table_Question_Sets[Calculation Rollup],Table_Question_Sets[[#This Row],[Config Use Row]]),"")</f>
        <v/>
      </c>
    </row>
    <row r="53" spans="2:74" s="21" customFormat="1" ht="21" customHeight="1">
      <c r="B53" s="10" t="s">
        <v>87</v>
      </c>
      <c r="C53" s="162"/>
      <c r="D53" s="25" t="str">
        <f ca="1">IF(Table_Question_Sets[[#This Row],[Header]]="Yes","",
IF(INDIRECT(SUBSTITUTE(ADDRESS(1,COLUMN(),4),"1","")&amp;ROW()-1)="",
INDIRECT(SUBSTITUTE(ADDRESS(1,COLUMN(Table_Question_Sets[[#This Row],[Property]]),4),"1","")&amp;ROW()-1),
INDIRECT(SUBSTITUTE(ADDRESS(1,COLUMN(),4),"1","")&amp;ROW()-1)))</f>
        <v>Personal</v>
      </c>
      <c r="E53"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postalTown</v>
      </c>
      <c r="F53" s="25" t="str">
        <f>IF(Table_Question_Sets[[#This Row],[Header]]="Yes","",IF(Table_Question_Sets[[#This Row],[Property]]&lt;&gt;"",SUBSTITUTE(Table_Question_Sets[[#This Row],[Property]]," ",""),""))</f>
        <v>PostalTown</v>
      </c>
      <c r="G53" s="92"/>
      <c r="H53" s="10" t="s">
        <v>37</v>
      </c>
      <c r="I53" s="10" t="s">
        <v>37</v>
      </c>
      <c r="J53" s="10"/>
      <c r="K53" s="60"/>
      <c r="L53" s="75"/>
      <c r="M53" s="75"/>
      <c r="N53" s="24"/>
      <c r="O53" s="24">
        <v>12</v>
      </c>
      <c r="P53" s="24">
        <v>6</v>
      </c>
      <c r="Q53" s="24">
        <v>3</v>
      </c>
      <c r="R53" s="24"/>
      <c r="S53" s="24"/>
      <c r="T53" s="11" t="s">
        <v>902</v>
      </c>
      <c r="U53" s="11"/>
      <c r="V53" s="10"/>
      <c r="W53" s="10"/>
      <c r="X53" s="10"/>
      <c r="Y53" s="10"/>
      <c r="Z53" s="10"/>
      <c r="AA53" s="10"/>
      <c r="AB53" s="10"/>
      <c r="AC53" s="10"/>
      <c r="AD53" s="10"/>
      <c r="AE53" s="10"/>
      <c r="AF53" s="10"/>
      <c r="AG53" s="10"/>
      <c r="AH53" s="75"/>
      <c r="AI53" s="75"/>
      <c r="AJ53" s="75"/>
      <c r="AK53" s="75"/>
      <c r="AL53" s="135"/>
      <c r="AM53"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3" s="163"/>
      <c r="AO53"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3"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53" s="10"/>
      <c r="AR53" s="24"/>
      <c r="AS53" s="10"/>
      <c r="AT53" s="10"/>
      <c r="AU53" s="10"/>
      <c r="AV53" s="10"/>
      <c r="AW53" s="10"/>
      <c r="AX53" s="10"/>
      <c r="AY53"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3" s="24" t="str">
        <f>IF(OR(Table_Question_Sets[[#This Row],[Header]]="Yes",Table_Question_Sets[[#This Row],[Text]]=""),"",IF(OR(Table_Question_Sets[[#This Row],[Text]]="true",Table_Question_Sets[[#This Row],[Text]]="false",ISNUMBER(Table_Question_Sets[[#This Row],[Text]])),Table_Question_Sets[[#This Row],[Text]],""""&amp;Table_Question_Sets[[#This Row],[Text]]&amp;""""))</f>
        <v/>
      </c>
      <c r="BA53" s="24" t="str">
        <f>IF(AND(Table_Question_Sets[[#This Row],[Header]]&lt;&gt;"Yes",Table_Question_Sets[[#This Row],[Property]]&lt;&gt;"",Table_Question_Sets[[#This Row],[Summary Label]]&lt;&gt;""),""""&amp;Table_Question_Sets[[#This Row],[Key]]&amp;""": """&amp;Table_Question_Sets[[#This Row],[Summary Label]]&amp;"""","")</f>
        <v/>
      </c>
      <c r="BB53" s="24">
        <f ca="1">IF(Table_Question_Sets[[#This Row],[Header]]="Yes","",_xlfn.NUMBERVALUE(INDIRECT(SUBSTITUTE(ADDRESS(1,COLUMN(),4),"1","")&amp;ROW()-1))+IF(Table_Question_Sets[[#This Row],[Property]]&lt;&gt;"",1,0))</f>
        <v>9</v>
      </c>
      <c r="BC53" s="24">
        <f ca="1">IF(Table_Question_Sets[[#This Row],[Header]]="Yes","",_xlfn.NUMBERVALUE(INDIRECT(SUBSTITUTE(ADDRESS(1,COLUMN(),4),"1","")&amp;ROW()+1))+IF(Table_Question_Sets[[#This Row],[Property]]&lt;&gt;"",1,0))</f>
        <v>3</v>
      </c>
      <c r="BD53" s="24" t="str">
        <f t="array" aca="1" ref="BD5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3" s="24"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53" s="24"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3" s="24"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"templateOptions":{"label":"Suburb"}</v>
      </c>
      <c r="BH53" s="24"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"postalTown","type": "input-field","className":"col-xs-12 col-sm-6 col-md-3","templateOptions":{"label":"Suburb"},"validators": {"validation": Validators.compose([])}}</v>
      </c>
      <c r="BI53" s="10" t="str">
        <f ca="1" xml:space="preserve">
IF(Table_Question_Sets[[#This Row],[Row]]="Yes","]},{""className"": ""row"",""fieldGroup"": [","")&amp;
Table_Question_Sets[[#This Row],[Config Field]]</f>
        <v>{"key": "postalTown","type": "input-field","className":"col-xs-12 col-sm-6 col-md-3","templateOptions":{"label":"Suburb"},"validators": {"validation": Validators.compose([])}}</v>
      </c>
      <c r="BJ53"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53"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3" s="10" t="str">
        <f>IF(AND(Table_Question_Sets[[#This Row],[Header]]="",Table_Question_Sets[[#This Row],[Property]]&lt;&gt;"",Table_Question_Sets[[#This Row],[Field Type]]&lt;&gt;""),
""""&amp;Table_Question_Sets[[#This Row],[Key]]&amp;"""","")</f>
        <v>"postalTown"</v>
      </c>
      <c r="BM53"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"postalTown","postalState","postalPostcode"</v>
      </c>
      <c r="BN53" s="10" t="str">
        <f>IF(AND(Table_Question_Sets[[#This Row],[Header]]&lt;&gt;"Yes",Table_Question_Sets[[#This Row],[Property]]&lt;&gt;"",Table_Question_Sets[[#This Row],[Workflow Role]]&lt;&gt;""),
""""&amp;Table_Question_Sets[[#This Row],[Workflow Role]]&amp;""":"""&amp;Table_Question_Sets[[#This Row],[Key]]&amp;"""","")</f>
        <v/>
      </c>
      <c r="BO53" s="10" t="str">
        <f>IF(AND(Table_Question_Sets[[#This Row],[Header]]&lt;&gt;"Yes",Table_Question_Sets[[#This Row],[Property]]&lt;&gt;"",Table_Question_Sets[[#This Row],[Private]]="Yes"),
""""&amp;Table_Question_Sets[[#This Row],[Key]]&amp;"""","")</f>
        <v/>
      </c>
      <c r="BP53" s="10">
        <f ca="1">IF(Table_Question_Sets[[#This Row],[Header]]="Yes","",_xlfn.NUMBERVALUE(INDIRECT(SUBSTITUTE(ADDRESS(1,COLUMN(),4),"1","")&amp;ROW()+1))+IF(OR(Table_Question_Sets[[#This Row],[Value]]&lt;&gt;"",AND(Table_Question_Sets[[#This Row],[Data Type]]="Repeating",Table_Question_Sets[[#This Row],[Calculation Repeating]]&lt;&gt;"")),1,0))</f>
        <v>0</v>
      </c>
      <c r="BQ53" s="10" t="str">
        <f ca="1" xml:space="preserve">
IF(Table_Question_Sets[[#This Row],[Data Type]]="Repeating",
OFFSET(Table_Repeating_Question_Sets[[#Headers],[Property]],MATCH(Table_Question_Sets[[#This Row],[Property]],Table_Repeating_Question_Sets[Property],0),MATCH("Calculation",Table_Repeating_Question_Sets[#Headers],0)-1,1,1),
"")</f>
        <v/>
      </c>
      <c r="BR53"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3"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3" s="10" t="str">
        <f ca="1">IF(ISNUMBER(Table_Question_Sets[[#This Row],[Config Use Row]]),INDEX(Table_Question_Sets[Config Rollup],Table_Question_Sets[[#This Row],[Config Use Row]]),"")</f>
        <v/>
      </c>
      <c r="BU53" s="10" t="str">
        <f ca="1">IF(ISNUMBER(Table_Question_Sets[[#This Row],[Config Use Row]]),INDEX(Table_Question_Sets[Config Keys Nested Rollup],Table_Question_Sets[[#This Row],[Config Use Row]]),"")</f>
        <v/>
      </c>
      <c r="BV53" s="10" t="str">
        <f ca="1">IF(ISNUMBER(Table_Question_Sets[[#This Row],[Config Use Row]]),INDEX(Table_Question_Sets[Calculation Rollup],Table_Question_Sets[[#This Row],[Config Use Row]]),"")</f>
        <v/>
      </c>
    </row>
    <row r="54" spans="2:74" s="21" customFormat="1" ht="21" customHeight="1">
      <c r="B54" s="162" t="s">
        <v>88</v>
      </c>
      <c r="C54" s="162"/>
      <c r="D54" s="25" t="str">
        <f ca="1">IF(Table_Question_Sets[[#This Row],[Header]]="Yes","",
IF(INDIRECT(SUBSTITUTE(ADDRESS(1,COLUMN(),4),"1","")&amp;ROW()-1)="",
INDIRECT(SUBSTITUTE(ADDRESS(1,COLUMN(Table_Question_Sets[[#This Row],[Property]]),4),"1","")&amp;ROW()-1),
INDIRECT(SUBSTITUTE(ADDRESS(1,COLUMN(),4),"1","")&amp;ROW()-1)))</f>
        <v>Personal</v>
      </c>
      <c r="E54"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postalState</v>
      </c>
      <c r="F54" s="25" t="str">
        <f>IF(Table_Question_Sets[[#This Row],[Header]]="Yes","",IF(Table_Question_Sets[[#This Row],[Property]]&lt;&gt;"",SUBSTITUTE(Table_Question_Sets[[#This Row],[Property]]," ",""),""))</f>
        <v>PostalState</v>
      </c>
      <c r="G54" s="92"/>
      <c r="H54" s="10" t="s">
        <v>37</v>
      </c>
      <c r="I54" s="10" t="s">
        <v>84</v>
      </c>
      <c r="J54" s="11" t="s">
        <v>63</v>
      </c>
      <c r="K54" s="60"/>
      <c r="L54" s="75"/>
      <c r="M54" s="75"/>
      <c r="N54" s="24"/>
      <c r="O54" s="24">
        <v>6</v>
      </c>
      <c r="P54" s="24">
        <v>3</v>
      </c>
      <c r="Q54" s="24">
        <v>2</v>
      </c>
      <c r="R54" s="24"/>
      <c r="S54" s="24"/>
      <c r="T54" s="11" t="s">
        <v>63</v>
      </c>
      <c r="U54" s="11"/>
      <c r="V54" s="10"/>
      <c r="W54" s="10"/>
      <c r="X54" s="10"/>
      <c r="Y54" s="10"/>
      <c r="Z54" s="10"/>
      <c r="AA54" s="10"/>
      <c r="AB54" s="10"/>
      <c r="AC54" s="10"/>
      <c r="AD54" s="11" t="s">
        <v>84</v>
      </c>
      <c r="AE54" s="10"/>
      <c r="AF54" s="10"/>
      <c r="AG54" s="10"/>
      <c r="AH54" s="75"/>
      <c r="AI54" s="75"/>
      <c r="AJ54" s="75"/>
      <c r="AK54" s="75"/>
      <c r="AL54" s="135"/>
      <c r="AM54"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4" s="163"/>
      <c r="AO54"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4"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54" s="10"/>
      <c r="AR54" s="24"/>
      <c r="AS54" s="10"/>
      <c r="AT54" s="10"/>
      <c r="AU54" s="10"/>
      <c r="AV54" s="10"/>
      <c r="AW54" s="10"/>
      <c r="AX54" s="10"/>
      <c r="AY54"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4" s="24" t="str">
        <f>IF(OR(Table_Question_Sets[[#This Row],[Header]]="Yes",Table_Question_Sets[[#This Row],[Text]]=""),"",IF(OR(Table_Question_Sets[[#This Row],[Text]]="true",Table_Question_Sets[[#This Row],[Text]]="false",ISNUMBER(Table_Question_Sets[[#This Row],[Text]])),Table_Question_Sets[[#This Row],[Text]],""""&amp;Table_Question_Sets[[#This Row],[Text]]&amp;""""))</f>
        <v/>
      </c>
      <c r="BA54" s="24" t="str">
        <f>IF(AND(Table_Question_Sets[[#This Row],[Header]]&lt;&gt;"Yes",Table_Question_Sets[[#This Row],[Property]]&lt;&gt;"",Table_Question_Sets[[#This Row],[Summary Label]]&lt;&gt;""),""""&amp;Table_Question_Sets[[#This Row],[Key]]&amp;""": """&amp;Table_Question_Sets[[#This Row],[Summary Label]]&amp;"""","")</f>
        <v/>
      </c>
      <c r="BB54" s="24">
        <f ca="1">IF(Table_Question_Sets[[#This Row],[Header]]="Yes","",_xlfn.NUMBERVALUE(INDIRECT(SUBSTITUTE(ADDRESS(1,COLUMN(),4),"1","")&amp;ROW()-1))+IF(Table_Question_Sets[[#This Row],[Property]]&lt;&gt;"",1,0))</f>
        <v>10</v>
      </c>
      <c r="BC54" s="24">
        <f ca="1">IF(Table_Question_Sets[[#This Row],[Header]]="Yes","",_xlfn.NUMBERVALUE(INDIRECT(SUBSTITUTE(ADDRESS(1,COLUMN(),4),"1","")&amp;ROW()+1))+IF(Table_Question_Sets[[#This Row],[Property]]&lt;&gt;"",1,0))</f>
        <v>2</v>
      </c>
      <c r="BD54" s="24" t="str">
        <f t="array" aca="1" ref="BD5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E54" s="24"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54" s="24"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4" s="24"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State","placeholder":"Select"}</v>
      </c>
      <c r="BH54" s="24"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"postalState","type": "select-field","className":"col-xs-6 col-sm-3 col-md-2","templateOptions":{"options":[{"label":"ACT","value":"ACT"},{"label":"NSW","value":"NSW"},{"label":"NT","value":"NT"},{"label":"QLD","value":"QLD"},{"label":"SA","value":"SA"},{"label":"TAS","value":"TAS"},{"label":"VIC","value":"VIC"},{"label":"WA","value":"WA"}],"label":"State","placeholder":"Select"},"validators": {"validation": Validators.compose([])}}</v>
      </c>
      <c r="BI54" s="10" t="str">
        <f ca="1" xml:space="preserve">
IF(Table_Question_Sets[[#This Row],[Row]]="Yes","]},{""className"": ""row"",""fieldGroup"": [","")&amp;
Table_Question_Sets[[#This Row],[Config Field]]</f>
        <v>{"key": "postalState","type": "select-field","className":"col-xs-6 col-sm-3 col-md-2","templateOptions":{"options":[{"label":"ACT","value":"ACT"},{"label":"NSW","value":"NSW"},{"label":"NT","value":"NT"},{"label":"QLD","value":"QLD"},{"label":"SA","value":"SA"},{"label":"TAS","value":"TAS"},{"label":"VIC","value":"VIC"},{"label":"WA","value":"WA"}],"label":"State","placeholder":"Select"},"validators": {"validation": Validators.compose([])}}</v>
      </c>
      <c r="BJ54"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BK54"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4" s="10" t="str">
        <f>IF(AND(Table_Question_Sets[[#This Row],[Header]]="",Table_Question_Sets[[#This Row],[Property]]&lt;&gt;"",Table_Question_Sets[[#This Row],[Field Type]]&lt;&gt;""),
""""&amp;Table_Question_Sets[[#This Row],[Key]]&amp;"""","")</f>
        <v>"postalState"</v>
      </c>
      <c r="BM54"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"postalState","postalPostcode"</v>
      </c>
      <c r="BN54" s="10" t="str">
        <f>IF(AND(Table_Question_Sets[[#This Row],[Header]]&lt;&gt;"Yes",Table_Question_Sets[[#This Row],[Property]]&lt;&gt;"",Table_Question_Sets[[#This Row],[Workflow Role]]&lt;&gt;""),
""""&amp;Table_Question_Sets[[#This Row],[Workflow Role]]&amp;""":"""&amp;Table_Question_Sets[[#This Row],[Key]]&amp;"""","")</f>
        <v/>
      </c>
      <c r="BO54" s="10" t="str">
        <f>IF(AND(Table_Question_Sets[[#This Row],[Header]]&lt;&gt;"Yes",Table_Question_Sets[[#This Row],[Property]]&lt;&gt;"",Table_Question_Sets[[#This Row],[Private]]="Yes"),
""""&amp;Table_Question_Sets[[#This Row],[Key]]&amp;"""","")</f>
        <v/>
      </c>
      <c r="BP54" s="10">
        <f ca="1">IF(Table_Question_Sets[[#This Row],[Header]]="Yes","",_xlfn.NUMBERVALUE(INDIRECT(SUBSTITUTE(ADDRESS(1,COLUMN(),4),"1","")&amp;ROW()+1))+IF(OR(Table_Question_Sets[[#This Row],[Value]]&lt;&gt;"",AND(Table_Question_Sets[[#This Row],[Data Type]]="Repeating",Table_Question_Sets[[#This Row],[Calculation Repeating]]&lt;&gt;"")),1,0))</f>
        <v>0</v>
      </c>
      <c r="BQ54" s="10" t="str">
        <f ca="1" xml:space="preserve">
IF(Table_Question_Sets[[#This Row],[Data Type]]="Repeating",
OFFSET(Table_Repeating_Question_Sets[[#Headers],[Property]],MATCH(Table_Question_Sets[[#This Row],[Property]],Table_Repeating_Question_Sets[Property],0),MATCH("Calculation",Table_Repeating_Question_Sets[#Headers],0)-1,1,1),
"")</f>
        <v/>
      </c>
      <c r="BR54"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4"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4" s="10" t="str">
        <f ca="1">IF(ISNUMBER(Table_Question_Sets[[#This Row],[Config Use Row]]),INDEX(Table_Question_Sets[Config Rollup],Table_Question_Sets[[#This Row],[Config Use Row]]),"")</f>
        <v/>
      </c>
      <c r="BU54" s="10" t="str">
        <f ca="1">IF(ISNUMBER(Table_Question_Sets[[#This Row],[Config Use Row]]),INDEX(Table_Question_Sets[Config Keys Nested Rollup],Table_Question_Sets[[#This Row],[Config Use Row]]),"")</f>
        <v/>
      </c>
      <c r="BV54" s="10" t="str">
        <f ca="1">IF(ISNUMBER(Table_Question_Sets[[#This Row],[Config Use Row]]),INDEX(Table_Question_Sets[Calculation Rollup],Table_Question_Sets[[#This Row],[Config Use Row]]),"")</f>
        <v/>
      </c>
    </row>
    <row r="55" spans="2:74" s="21" customFormat="1" ht="21" customHeight="1">
      <c r="B55" s="10" t="s">
        <v>89</v>
      </c>
      <c r="C55" s="162"/>
      <c r="D55" s="25" t="str">
        <f ca="1">IF(Table_Question_Sets[[#This Row],[Header]]="Yes","",
IF(INDIRECT(SUBSTITUTE(ADDRESS(1,COLUMN(),4),"1","")&amp;ROW()-1)="",
INDIRECT(SUBSTITUTE(ADDRESS(1,COLUMN(Table_Question_Sets[[#This Row],[Property]]),4),"1","")&amp;ROW()-1),
INDIRECT(SUBSTITUTE(ADDRESS(1,COLUMN(),4),"1","")&amp;ROW()-1)))</f>
        <v>Personal</v>
      </c>
      <c r="E55"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postalPostcode</v>
      </c>
      <c r="F55" s="25" t="str">
        <f>IF(Table_Question_Sets[[#This Row],[Header]]="Yes","",IF(Table_Question_Sets[[#This Row],[Property]]&lt;&gt;"",SUBSTITUTE(Table_Question_Sets[[#This Row],[Property]]," ",""),""))</f>
        <v>PostalPostcode</v>
      </c>
      <c r="G55" s="92"/>
      <c r="H55" s="10" t="s">
        <v>85</v>
      </c>
      <c r="I55" s="10" t="s">
        <v>37</v>
      </c>
      <c r="J55" s="10"/>
      <c r="K55" s="60"/>
      <c r="L55" s="75"/>
      <c r="M55" s="75"/>
      <c r="N55" s="24"/>
      <c r="O55" s="24">
        <v>6</v>
      </c>
      <c r="P55" s="24">
        <v>3</v>
      </c>
      <c r="Q55" s="24">
        <v>2</v>
      </c>
      <c r="R55" s="24"/>
      <c r="S55" s="24"/>
      <c r="T55" s="11" t="s">
        <v>85</v>
      </c>
      <c r="U55" s="11"/>
      <c r="V55" s="10"/>
      <c r="W55" s="10"/>
      <c r="X55" s="10"/>
      <c r="Y55" s="10"/>
      <c r="Z55" s="10"/>
      <c r="AA55" s="10"/>
      <c r="AB55" s="10"/>
      <c r="AC55" s="10"/>
      <c r="AD55" s="10"/>
      <c r="AE55" s="10"/>
      <c r="AF55" s="10"/>
      <c r="AG55" s="10"/>
      <c r="AH55" s="75"/>
      <c r="AI55" s="75"/>
      <c r="AJ55" s="75"/>
      <c r="AK55" s="75"/>
      <c r="AL55" s="135"/>
      <c r="AM55"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5" s="163"/>
      <c r="AO55"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5"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55" s="10"/>
      <c r="AR55" s="24"/>
      <c r="AS55" s="10"/>
      <c r="AT55" s="10"/>
      <c r="AU55" s="10"/>
      <c r="AV55" s="10"/>
      <c r="AW55" s="10"/>
      <c r="AX55" s="10"/>
      <c r="AY55"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5" s="24" t="str">
        <f>IF(OR(Table_Question_Sets[[#This Row],[Header]]="Yes",Table_Question_Sets[[#This Row],[Text]]=""),"",IF(OR(Table_Question_Sets[[#This Row],[Text]]="true",Table_Question_Sets[[#This Row],[Text]]="false",ISNUMBER(Table_Question_Sets[[#This Row],[Text]])),Table_Question_Sets[[#This Row],[Text]],""""&amp;Table_Question_Sets[[#This Row],[Text]]&amp;""""))</f>
        <v/>
      </c>
      <c r="BA55" s="24" t="str">
        <f>IF(AND(Table_Question_Sets[[#This Row],[Header]]&lt;&gt;"Yes",Table_Question_Sets[[#This Row],[Property]]&lt;&gt;"",Table_Question_Sets[[#This Row],[Summary Label]]&lt;&gt;""),""""&amp;Table_Question_Sets[[#This Row],[Key]]&amp;""": """&amp;Table_Question_Sets[[#This Row],[Summary Label]]&amp;"""","")</f>
        <v/>
      </c>
      <c r="BB55" s="24">
        <f ca="1">IF(Table_Question_Sets[[#This Row],[Header]]="Yes","",_xlfn.NUMBERVALUE(INDIRECT(SUBSTITUTE(ADDRESS(1,COLUMN(),4),"1","")&amp;ROW()-1))+IF(Table_Question_Sets[[#This Row],[Property]]&lt;&gt;"",1,0))</f>
        <v>11</v>
      </c>
      <c r="BC55" s="24">
        <f ca="1">IF(Table_Question_Sets[[#This Row],[Header]]="Yes","",_xlfn.NUMBERVALUE(INDIRECT(SUBSTITUTE(ADDRESS(1,COLUMN(),4),"1","")&amp;ROW()+1))+IF(Table_Question_Sets[[#This Row],[Property]]&lt;&gt;"",1,0))</f>
        <v>1</v>
      </c>
      <c r="BD55" s="24" t="str">
        <f t="array" aca="1" ref="BD5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5" s="24"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Validators.compose([ValidationService.isPostcode()])}</v>
      </c>
      <c r="BF55" s="24"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5" s="24"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v>
      </c>
      <c r="BH55" s="24"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"postalPostcode","type": "input-field","className":"col-xs-6 col-sm-3 col-md-2","templateOptions":{"label":"Postcode"},"validators": {"validation": Validators.compose([ValidationService.isPostcode()])}}</v>
      </c>
      <c r="BI55" s="10" t="str">
        <f ca="1" xml:space="preserve">
IF(Table_Question_Sets[[#This Row],[Row]]="Yes","]},{""className"": ""row"",""fieldGroup"": [","")&amp;
Table_Question_Sets[[#This Row],[Config Field]]</f>
        <v>{"key": "postalPostcode","type": "input-field","className":"col-xs-6 col-sm-3 col-md-2","templateOptions":{"label":"Postcode"},"validators": {"validation": Validators.compose([ValidationService.isPostcode()])}}</v>
      </c>
      <c r="BJ55"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"postalPostcode","type": "input-field","className":"col-xs-6 col-sm-3 col-md-2","templateOptions":{"label":"Postcode"},"validators": {"validation": Validators.compose([ValidationService.isPostcode()])}}</v>
      </c>
      <c r="BK55"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5" s="10" t="str">
        <f>IF(AND(Table_Question_Sets[[#This Row],[Header]]="",Table_Question_Sets[[#This Row],[Property]]&lt;&gt;"",Table_Question_Sets[[#This Row],[Field Type]]&lt;&gt;""),
""""&amp;Table_Question_Sets[[#This Row],[Key]]&amp;"""","")</f>
        <v>"postalPostcode"</v>
      </c>
      <c r="BM55"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"postalPostcode"</v>
      </c>
      <c r="BN55" s="10" t="str">
        <f>IF(AND(Table_Question_Sets[[#This Row],[Header]]&lt;&gt;"Yes",Table_Question_Sets[[#This Row],[Property]]&lt;&gt;"",Table_Question_Sets[[#This Row],[Workflow Role]]&lt;&gt;""),
""""&amp;Table_Question_Sets[[#This Row],[Workflow Role]]&amp;""":"""&amp;Table_Question_Sets[[#This Row],[Key]]&amp;"""","")</f>
        <v/>
      </c>
      <c r="BO55" s="10" t="str">
        <f>IF(AND(Table_Question_Sets[[#This Row],[Header]]&lt;&gt;"Yes",Table_Question_Sets[[#This Row],[Property]]&lt;&gt;"",Table_Question_Sets[[#This Row],[Private]]="Yes"),
""""&amp;Table_Question_Sets[[#This Row],[Key]]&amp;"""","")</f>
        <v/>
      </c>
      <c r="BP55" s="10">
        <f ca="1">IF(Table_Question_Sets[[#This Row],[Header]]="Yes","",_xlfn.NUMBERVALUE(INDIRECT(SUBSTITUTE(ADDRESS(1,COLUMN(),4),"1","")&amp;ROW()+1))+IF(OR(Table_Question_Sets[[#This Row],[Value]]&lt;&gt;"",AND(Table_Question_Sets[[#This Row],[Data Type]]="Repeating",Table_Question_Sets[[#This Row],[Calculation Repeating]]&lt;&gt;"")),1,0))</f>
        <v>0</v>
      </c>
      <c r="BQ55" s="10" t="str">
        <f ca="1" xml:space="preserve">
IF(Table_Question_Sets[[#This Row],[Data Type]]="Repeating",
OFFSET(Table_Repeating_Question_Sets[[#Headers],[Property]],MATCH(Table_Question_Sets[[#This Row],[Property]],Table_Repeating_Question_Sets[Property],0),MATCH("Calculation",Table_Repeating_Question_Sets[#Headers],0)-1,1,1),
"")</f>
        <v/>
      </c>
      <c r="BR55"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5"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55" s="10" t="str">
        <f ca="1">IF(ISNUMBER(Table_Question_Sets[[#This Row],[Config Use Row]]),INDEX(Table_Question_Sets[Config Rollup],Table_Question_Sets[[#This Row],[Config Use Row]]),"")</f>
        <v/>
      </c>
      <c r="BU55" s="10" t="str">
        <f ca="1">IF(ISNUMBER(Table_Question_Sets[[#This Row],[Config Use Row]]),INDEX(Table_Question_Sets[Config Keys Nested Rollup],Table_Question_Sets[[#This Row],[Config Use Row]]),"")</f>
        <v/>
      </c>
      <c r="BV55" s="10" t="str">
        <f ca="1">IF(ISNUMBER(Table_Question_Sets[[#This Row],[Config Use Row]]),INDEX(Table_Question_Sets[Calculation Rollup],Table_Question_Sets[[#This Row],[Config Use Row]]),"")</f>
        <v/>
      </c>
    </row>
    <row r="56" spans="2:74" s="20" customFormat="1" ht="29.4" thickBot="1">
      <c r="B56" s="14" t="s">
        <v>90</v>
      </c>
      <c r="C56" s="14" t="s">
        <v>59</v>
      </c>
      <c r="D56" s="14" t="str">
        <f ca="1">IF(Table_Question_Sets[[#This Row],[Header]]="Yes","",
IF(INDIRECT(SUBSTITUTE(ADDRESS(1,COLUMN(),4),"1","")&amp;ROW()-1)="",
INDIRECT(SUBSTITUTE(ADDRESS(1,COLUMN(Table_Question_Sets[[#This Row],[Property]]),4),"1","")&amp;ROW()-1),
INDIRECT(SUBSTITUTE(ADDRESS(1,COLUMN(),4),"1","")&amp;ROW()-1)))</f>
        <v/>
      </c>
      <c r="E56" s="14"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v>
      </c>
      <c r="F56" s="14" t="str">
        <f>IF(Table_Question_Sets[[#This Row],[Header]]="Yes","",IF(Table_Question_Sets[[#This Row],[Property]]&lt;&gt;"",SUBSTITUTE(Table_Question_Sets[[#This Row],[Property]]," ",""),""))</f>
        <v/>
      </c>
      <c r="G56" s="56"/>
      <c r="H56" s="14"/>
      <c r="I56" s="14"/>
      <c r="J56" s="14"/>
      <c r="K56" s="56"/>
      <c r="L56" s="74"/>
      <c r="M56" s="74"/>
      <c r="N56" s="32"/>
      <c r="O56" s="32"/>
      <c r="P56" s="32"/>
      <c r="Q56" s="32"/>
      <c r="R56" s="32"/>
      <c r="S56" s="32"/>
      <c r="T56" s="14"/>
      <c r="U56" s="14"/>
      <c r="V56" s="14"/>
      <c r="W56" s="14"/>
      <c r="X56" s="14"/>
      <c r="Y56" s="14"/>
      <c r="Z56" s="14"/>
      <c r="AA56" s="14"/>
      <c r="AB56" s="14"/>
      <c r="AC56" s="14"/>
      <c r="AD56" s="14"/>
      <c r="AE56" s="14"/>
      <c r="AF56" s="14"/>
      <c r="AG56" s="14"/>
      <c r="AH56" s="74"/>
      <c r="AI56" s="74"/>
      <c r="AJ56" s="74"/>
      <c r="AK56" s="74"/>
      <c r="AL56" s="139"/>
      <c r="AM56" s="9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6" s="98"/>
      <c r="AO56" s="1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6" s="1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6" s="14"/>
      <c r="AR56" s="32"/>
      <c r="AS56" s="14"/>
      <c r="AT56" s="14"/>
      <c r="AU56" s="14"/>
      <c r="AV56" s="14"/>
      <c r="AW56" s="14"/>
      <c r="AX56" s="14"/>
      <c r="AY56" s="4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6" s="32" t="str">
        <f>IF(OR(Table_Question_Sets[[#This Row],[Header]]="Yes",Table_Question_Sets[[#This Row],[Text]]=""),"",IF(OR(Table_Question_Sets[[#This Row],[Text]]="true",Table_Question_Sets[[#This Row],[Text]]="false",ISNUMBER(Table_Question_Sets[[#This Row],[Text]])),Table_Question_Sets[[#This Row],[Text]],""""&amp;Table_Question_Sets[[#This Row],[Text]]&amp;""""))</f>
        <v/>
      </c>
      <c r="BA56" s="32" t="str">
        <f>IF(AND(Table_Question_Sets[[#This Row],[Header]]&lt;&gt;"Yes",Table_Question_Sets[[#This Row],[Property]]&lt;&gt;"",Table_Question_Sets[[#This Row],[Summary Label]]&lt;&gt;""),""""&amp;Table_Question_Sets[[#This Row],[Key]]&amp;""": """&amp;Table_Question_Sets[[#This Row],[Summary Label]]&amp;"""","")</f>
        <v/>
      </c>
      <c r="BB56" s="32" t="str">
        <f ca="1">IF(Table_Question_Sets[[#This Row],[Header]]="Yes","",_xlfn.NUMBERVALUE(INDIRECT(SUBSTITUTE(ADDRESS(1,COLUMN(),4),"1","")&amp;ROW()-1))+IF(Table_Question_Sets[[#This Row],[Property]]&lt;&gt;"",1,0))</f>
        <v/>
      </c>
      <c r="BC56" s="32" t="str">
        <f ca="1">IF(Table_Question_Sets[[#This Row],[Header]]="Yes","",_xlfn.NUMBERVALUE(INDIRECT(SUBSTITUTE(ADDRESS(1,COLUMN(),4),"1","")&amp;ROW()+1))+IF(Table_Question_Sets[[#This Row],[Property]]&lt;&gt;"",1,0))</f>
        <v/>
      </c>
      <c r="BD56" s="32" t="str">
        <f t="array" aca="1" ref="BD5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6" s="3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56" s="3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6" s="32"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56" s="32"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56" s="14" t="str">
        <f xml:space="preserve">
IF(Table_Question_Sets[[#This Row],[Row]]="Yes","]},{""className"": ""row"",""fieldGroup"": [","")&amp;
Table_Question_Sets[[#This Row],[Config Field]]</f>
        <v/>
      </c>
      <c r="BJ56" s="14"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"disclosure":[{"className": "row","fieldGroup":[{"key":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56" s="14"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6" s="14" t="str">
        <f>IF(AND(Table_Question_Sets[[#This Row],[Header]]="",Table_Question_Sets[[#This Row],[Property]]&lt;&gt;"",Table_Question_Sets[[#This Row],[Field Type]]&lt;&gt;""),
""""&amp;Table_Question_Sets[[#This Row],[Key]]&amp;"""","")</f>
        <v/>
      </c>
      <c r="BM56" s="14"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"disclosure":["disclosureHeading","history","historyDetails","insolvency","insolvencyDetails","declaration"],</v>
      </c>
      <c r="BN56" s="14" t="str">
        <f>IF(AND(Table_Question_Sets[[#This Row],[Header]]&lt;&gt;"Yes",Table_Question_Sets[[#This Row],[Property]]&lt;&gt;"",Table_Question_Sets[[#This Row],[Workflow Role]]&lt;&gt;""),
""""&amp;Table_Question_Sets[[#This Row],[Workflow Role]]&amp;""":"""&amp;Table_Question_Sets[[#This Row],[Key]]&amp;"""","")</f>
        <v/>
      </c>
      <c r="BO56" s="14" t="str">
        <f>IF(AND(Table_Question_Sets[[#This Row],[Header]]&lt;&gt;"Yes",Table_Question_Sets[[#This Row],[Property]]&lt;&gt;"",Table_Question_Sets[[#This Row],[Private]]="Yes"),
""""&amp;Table_Question_Sets[[#This Row],[Key]]&amp;"""","")</f>
        <v/>
      </c>
      <c r="BP56" s="14" t="str">
        <f ca="1">IF(Table_Question_Sets[[#This Row],[Header]]="Yes","",_xlfn.NUMBERVALUE(INDIRECT(SUBSTITUTE(ADDRESS(1,COLUMN(),4),"1","")&amp;ROW()+1))+IF(OR(Table_Question_Sets[[#This Row],[Value]]&lt;&gt;"",AND(Table_Question_Sets[[#This Row],[Data Type]]="Repeating",Table_Question_Sets[[#This Row],[Calculation Repeating]]&lt;&gt;"")),1,0))</f>
        <v/>
      </c>
      <c r="BQ56" s="14" t="str">
        <f ca="1" xml:space="preserve">
IF(Table_Question_Sets[[#This Row],[Data Type]]="Repeating",
OFFSET(Table_Repeating_Question_Sets[[#Headers],[Property]],MATCH(Table_Question_Sets[[#This Row],[Property]],Table_Repeating_Question_Sets[Property],0),MATCH("Calculation",Table_Repeating_Question_Sets[#Headers],0)-1,1,1),
"")</f>
        <v/>
      </c>
      <c r="BR56" s="14"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6" s="14"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"disclosure":{"history": "No","insolvency": "No","declaration": "Yes"},</v>
      </c>
      <c r="BT56" s="14" t="str">
        <f ca="1">IF(ISNUMBER(Table_Question_Sets[[#This Row],[Config Use Row]]),INDEX(Table_Question_Sets[Config Rollup],Table_Question_Sets[[#This Row],[Config Use Row]]),"")</f>
        <v/>
      </c>
      <c r="BU56" s="14" t="str">
        <f ca="1">IF(ISNUMBER(Table_Question_Sets[[#This Row],[Config Use Row]]),INDEX(Table_Question_Sets[Config Keys Nested Rollup],Table_Question_Sets[[#This Row],[Config Use Row]]),"")</f>
        <v/>
      </c>
      <c r="BV56" s="14" t="str">
        <f ca="1">IF(ISNUMBER(Table_Question_Sets[[#This Row],[Config Use Row]]),INDEX(Table_Question_Sets[Calculation Rollup],Table_Question_Sets[[#This Row],[Config Use Row]]),"")</f>
        <v/>
      </c>
    </row>
    <row r="57" spans="2:74" s="21" customFormat="1" ht="21" hidden="1" customHeight="1">
      <c r="B57" s="26"/>
      <c r="C57" s="10"/>
      <c r="D57" s="25" t="str">
        <f ca="1">IF(Table_Question_Sets[[#This Row],[Header]]="Yes","",
IF(INDIRECT(SUBSTITUTE(ADDRESS(1,COLUMN(),4),"1","")&amp;ROW()-1)="",
INDIRECT(SUBSTITUTE(ADDRESS(1,COLUMN(Table_Question_Sets[[#This Row],[Property]]),4),"1","")&amp;ROW()-1),
INDIRECT(SUBSTITUTE(ADDRESS(1,COLUMN(),4),"1","")&amp;ROW()-1)))</f>
        <v>Disclosure</v>
      </c>
      <c r="E57"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57" s="25" t="str">
        <f>IF(Table_Question_Sets[[#This Row],[Header]]="Yes","",IF(Table_Question_Sets[[#This Row],[Property]]&lt;&gt;"",SUBSTITUTE(Table_Question_Sets[[#This Row],[Property]]," ",""),""))</f>
        <v/>
      </c>
      <c r="G57" s="92"/>
      <c r="H57" s="26"/>
      <c r="I57" s="26"/>
      <c r="J57" s="26"/>
      <c r="K57" s="57"/>
      <c r="L57" s="80"/>
      <c r="M57" s="80"/>
      <c r="N57" s="50"/>
      <c r="O57" s="50"/>
      <c r="P57" s="50"/>
      <c r="Q57" s="50"/>
      <c r="R57" s="50"/>
      <c r="S57" s="50"/>
      <c r="T57" s="26"/>
      <c r="U57" s="26"/>
      <c r="V57" s="26"/>
      <c r="W57" s="26"/>
      <c r="X57" s="26"/>
      <c r="Y57" s="26"/>
      <c r="Z57" s="26"/>
      <c r="AA57" s="26"/>
      <c r="AB57" s="26"/>
      <c r="AC57" s="26"/>
      <c r="AD57" s="26"/>
      <c r="AE57" s="26"/>
      <c r="AF57" s="26"/>
      <c r="AG57" s="26"/>
      <c r="AH57" s="80"/>
      <c r="AI57" s="80"/>
      <c r="AJ57" s="80"/>
      <c r="AK57" s="80"/>
      <c r="AL57" s="25"/>
      <c r="AM57"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7" s="163"/>
      <c r="AO57"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7"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7" s="26"/>
      <c r="AR57" s="50"/>
      <c r="AS57" s="26"/>
      <c r="AT57" s="26"/>
      <c r="AU57" s="26"/>
      <c r="AV57" s="26"/>
      <c r="AW57" s="26"/>
      <c r="AX57" s="26"/>
      <c r="AY57"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7" s="48" t="str">
        <f>IF(OR(Table_Question_Sets[[#This Row],[Header]]="Yes",Table_Question_Sets[[#This Row],[Text]]=""),"",IF(OR(Table_Question_Sets[[#This Row],[Text]]="true",Table_Question_Sets[[#This Row],[Text]]="false",ISNUMBER(Table_Question_Sets[[#This Row],[Text]])),Table_Question_Sets[[#This Row],[Text]],""""&amp;Table_Question_Sets[[#This Row],[Text]]&amp;""""))</f>
        <v/>
      </c>
      <c r="BA57" s="48" t="str">
        <f>IF(AND(Table_Question_Sets[[#This Row],[Header]]&lt;&gt;"Yes",Table_Question_Sets[[#This Row],[Property]]&lt;&gt;"",Table_Question_Sets[[#This Row],[Summary Label]]&lt;&gt;""),""""&amp;Table_Question_Sets[[#This Row],[Key]]&amp;""": """&amp;Table_Question_Sets[[#This Row],[Summary Label]]&amp;"""","")</f>
        <v/>
      </c>
      <c r="BB57" s="48">
        <f ca="1">IF(Table_Question_Sets[[#This Row],[Header]]="Yes","",_xlfn.NUMBERVALUE(INDIRECT(SUBSTITUTE(ADDRESS(1,COLUMN(),4),"1","")&amp;ROW()-1))+IF(Table_Question_Sets[[#This Row],[Property]]&lt;&gt;"",1,0))</f>
        <v>0</v>
      </c>
      <c r="BC57" s="48">
        <f ca="1">IF(Table_Question_Sets[[#This Row],[Header]]="Yes","",_xlfn.NUMBERVALUE(INDIRECT(SUBSTITUTE(ADDRESS(1,COLUMN(),4),"1","")&amp;ROW()+1))+IF(Table_Question_Sets[[#This Row],[Property]]&lt;&gt;"",1,0))</f>
        <v>6</v>
      </c>
      <c r="BD57" s="24" t="str">
        <f t="array" aca="1" ref="BD5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7"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57"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7" s="48"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57" s="4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57" s="10" t="str">
        <f xml:space="preserve">
IF(Table_Question_Sets[[#This Row],[Row]]="Yes","]},{""className"": ""row"",""fieldGroup"": [","")&amp;
Table_Question_Sets[[#This Row],[Config Field]]</f>
        <v/>
      </c>
      <c r="BJ57"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57"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7" s="10" t="str">
        <f>IF(AND(Table_Question_Sets[[#This Row],[Header]]="",Table_Question_Sets[[#This Row],[Property]]&lt;&gt;"",Table_Question_Sets[[#This Row],[Field Type]]&lt;&gt;""),
""""&amp;Table_Question_Sets[[#This Row],[Key]]&amp;"""","")</f>
        <v/>
      </c>
      <c r="BM57"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"disclosureHeading","history","historyDetails","insolvency","insolvencyDetails","declaration"</v>
      </c>
      <c r="BN57" s="10" t="str">
        <f>IF(AND(Table_Question_Sets[[#This Row],[Header]]&lt;&gt;"Yes",Table_Question_Sets[[#This Row],[Property]]&lt;&gt;"",Table_Question_Sets[[#This Row],[Workflow Role]]&lt;&gt;""),
""""&amp;Table_Question_Sets[[#This Row],[Workflow Role]]&amp;""":"""&amp;Table_Question_Sets[[#This Row],[Key]]&amp;"""","")</f>
        <v/>
      </c>
      <c r="BO57" s="10" t="str">
        <f>IF(AND(Table_Question_Sets[[#This Row],[Header]]&lt;&gt;"Yes",Table_Question_Sets[[#This Row],[Property]]&lt;&gt;"",Table_Question_Sets[[#This Row],[Private]]="Yes"),
""""&amp;Table_Question_Sets[[#This Row],[Key]]&amp;"""","")</f>
        <v/>
      </c>
      <c r="BP57" s="10">
        <f ca="1">IF(Table_Question_Sets[[#This Row],[Header]]="Yes","",_xlfn.NUMBERVALUE(INDIRECT(SUBSTITUTE(ADDRESS(1,COLUMN(),4),"1","")&amp;ROW()+1))+IF(OR(Table_Question_Sets[[#This Row],[Value]]&lt;&gt;"",AND(Table_Question_Sets[[#This Row],[Data Type]]="Repeating",Table_Question_Sets[[#This Row],[Calculation Repeating]]&lt;&gt;"")),1,0))</f>
        <v>0</v>
      </c>
      <c r="BQ57" s="10" t="str">
        <f ca="1" xml:space="preserve">
IF(Table_Question_Sets[[#This Row],[Data Type]]="Repeating",
OFFSET(Table_Repeating_Question_Sets[[#Headers],[Property]],MATCH(Table_Question_Sets[[#This Row],[Property]],Table_Repeating_Question_Sets[Property],0),MATCH("Calculation",Table_Repeating_Question_Sets[#Headers],0)-1,1,1),
"")</f>
        <v/>
      </c>
      <c r="BR57"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7"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T57" s="10" t="str">
        <f ca="1">IF(ISNUMBER(Table_Question_Sets[[#This Row],[Config Use Row]]),INDEX(Table_Question_Sets[Config Rollup],Table_Question_Sets[[#This Row],[Config Use Row]]),"")</f>
        <v/>
      </c>
      <c r="BU57" s="10" t="str">
        <f ca="1">IF(ISNUMBER(Table_Question_Sets[[#This Row],[Config Use Row]]),INDEX(Table_Question_Sets[Config Keys Nested Rollup],Table_Question_Sets[[#This Row],[Config Use Row]]),"")</f>
        <v/>
      </c>
      <c r="BV57" s="25" t="str">
        <f ca="1">IF(ISNUMBER(Table_Question_Sets[[#This Row],[Config Use Row]]),INDEX(Table_Question_Sets[Calculation Rollup],Table_Question_Sets[[#This Row],[Config Use Row]]),"")</f>
        <v/>
      </c>
    </row>
    <row r="58" spans="2:74" s="21" customFormat="1" ht="21" customHeight="1">
      <c r="B58" s="26" t="s">
        <v>689</v>
      </c>
      <c r="C58" s="10"/>
      <c r="D58" s="25" t="str">
        <f ca="1">IF(Table_Question_Sets[[#This Row],[Header]]="Yes","",
IF(INDIRECT(SUBSTITUTE(ADDRESS(1,COLUMN(),4),"1","")&amp;ROW()-1)="",
INDIRECT(SUBSTITUTE(ADDRESS(1,COLUMN(Table_Question_Sets[[#This Row],[Property]]),4),"1","")&amp;ROW()-1),
INDIRECT(SUBSTITUTE(ADDRESS(1,COLUMN(),4),"1","")&amp;ROW()-1)))</f>
        <v>Disclosure</v>
      </c>
      <c r="E58"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disclosureHeading</v>
      </c>
      <c r="F58" s="25" t="str">
        <f>IF(Table_Question_Sets[[#This Row],[Header]]="Yes","",IF(Table_Question_Sets[[#This Row],[Property]]&lt;&gt;"",SUBSTITUTE(Table_Question_Sets[[#This Row],[Property]]," ",""),""))</f>
        <v>DisclosureHeading</v>
      </c>
      <c r="G58" s="92"/>
      <c r="H58" s="26" t="s">
        <v>715</v>
      </c>
      <c r="I58" s="26" t="s">
        <v>715</v>
      </c>
      <c r="J58" s="26"/>
      <c r="K58" s="57"/>
      <c r="L58" s="80"/>
      <c r="M58" s="80"/>
      <c r="N58" s="57"/>
      <c r="O58" s="57" t="s">
        <v>822</v>
      </c>
      <c r="P58" s="57"/>
      <c r="Q58" s="57"/>
      <c r="R58" s="57"/>
      <c r="S58" s="57"/>
      <c r="T58" s="26"/>
      <c r="U58" s="26"/>
      <c r="V58" s="26"/>
      <c r="W58" s="26"/>
      <c r="X58" s="10" t="s">
        <v>690</v>
      </c>
      <c r="Y58" s="26"/>
      <c r="Z58" s="26"/>
      <c r="AA58" s="26"/>
      <c r="AB58" s="26"/>
      <c r="AC58" s="26"/>
      <c r="AD58" s="26"/>
      <c r="AE58" s="26"/>
      <c r="AF58" s="26"/>
      <c r="AG58" s="26"/>
      <c r="AH58" s="80"/>
      <c r="AI58" s="80"/>
      <c r="AJ58" s="80"/>
      <c r="AK58" s="80"/>
      <c r="AL58" s="25"/>
      <c r="AM58"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58" s="163"/>
      <c r="AO58"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8"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8" s="26"/>
      <c r="AR58" s="50"/>
      <c r="AS58" s="26"/>
      <c r="AT58" s="26"/>
      <c r="AU58" s="26"/>
      <c r="AV58" s="26"/>
      <c r="AW58" s="26"/>
      <c r="AX58" s="26"/>
      <c r="AY58"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58" s="48" t="str">
        <f>IF(OR(Table_Question_Sets[[#This Row],[Header]]="Yes",Table_Question_Sets[[#This Row],[Text]]=""),"",IF(OR(Table_Question_Sets[[#This Row],[Text]]="true",Table_Question_Sets[[#This Row],[Text]]="false",ISNUMBER(Table_Question_Sets[[#This Row],[Text]])),Table_Question_Sets[[#This Row],[Text]],""""&amp;Table_Question_Sets[[#This Row],[Text]]&amp;""""))</f>
        <v/>
      </c>
      <c r="BA58" s="48" t="str">
        <f>IF(AND(Table_Question_Sets[[#This Row],[Header]]&lt;&gt;"Yes",Table_Question_Sets[[#This Row],[Property]]&lt;&gt;"",Table_Question_Sets[[#This Row],[Summary Label]]&lt;&gt;""),""""&amp;Table_Question_Sets[[#This Row],[Key]]&amp;""": """&amp;Table_Question_Sets[[#This Row],[Summary Label]]&amp;"""","")</f>
        <v/>
      </c>
      <c r="BB58" s="48">
        <f ca="1">IF(Table_Question_Sets[[#This Row],[Header]]="Yes","",_xlfn.NUMBERVALUE(INDIRECT(SUBSTITUTE(ADDRESS(1,COLUMN(),4),"1","")&amp;ROW()-1))+IF(Table_Question_Sets[[#This Row],[Property]]&lt;&gt;"",1,0))</f>
        <v>1</v>
      </c>
      <c r="BC58" s="48">
        <f ca="1">IF(Table_Question_Sets[[#This Row],[Header]]="Yes","",_xlfn.NUMBERVALUE(INDIRECT(SUBSTITUTE(ADDRESS(1,COLUMN(),4),"1","")&amp;ROW()+1))+IF(Table_Question_Sets[[#This Row],[Property]]&lt;&gt;"",1,0))</f>
        <v>6</v>
      </c>
      <c r="BD58" s="28" t="str">
        <f t="array" aca="1" ref="BD5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58" s="4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58" s="4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8" s="4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"templateOptions":{"content":{"heading2":"Duty of Disclosure"}}</v>
      </c>
      <c r="BH58" s="4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"disclosureHeading","type": "content-field","className":"col-xs-12","templateOptions":{"content":{"heading2":"Duty of Disclosure"}},"validators": {"validation": Validators.compose([])}}</v>
      </c>
      <c r="BI58" s="25" t="str">
        <f ca="1" xml:space="preserve">
IF(Table_Question_Sets[[#This Row],[Row]]="Yes","]},{""className"": ""row"",""fieldGroup"": [","")&amp;
Table_Question_Sets[[#This Row],[Config Field]]</f>
        <v>{"key": "disclosureHeading","type": "content-field","className":"col-xs-12","templateOptions":{"content":{"heading2":"Duty of Disclosure"}},"validators": {"validation": Validators.compose([])}}</v>
      </c>
      <c r="BJ58"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58"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8" s="135" t="str">
        <f>IF(AND(Table_Question_Sets[[#This Row],[Header]]="",Table_Question_Sets[[#This Row],[Property]]&lt;&gt;"",Table_Question_Sets[[#This Row],[Field Type]]&lt;&gt;""),
""""&amp;Table_Question_Sets[[#This Row],[Key]]&amp;"""","")</f>
        <v>"disclosureHeading"</v>
      </c>
      <c r="BM58"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"disclosureHeading","history","historyDetails","insolvency","insolvencyDetails","declaration"</v>
      </c>
      <c r="BN58" s="135" t="str">
        <f>IF(AND(Table_Question_Sets[[#This Row],[Header]]&lt;&gt;"Yes",Table_Question_Sets[[#This Row],[Property]]&lt;&gt;"",Table_Question_Sets[[#This Row],[Workflow Role]]&lt;&gt;""),
""""&amp;Table_Question_Sets[[#This Row],[Workflow Role]]&amp;""":"""&amp;Table_Question_Sets[[#This Row],[Key]]&amp;"""","")</f>
        <v/>
      </c>
      <c r="BO58" s="135" t="str">
        <f>IF(AND(Table_Question_Sets[[#This Row],[Header]]&lt;&gt;"Yes",Table_Question_Sets[[#This Row],[Property]]&lt;&gt;"",Table_Question_Sets[[#This Row],[Private]]="Yes"),
""""&amp;Table_Question_Sets[[#This Row],[Key]]&amp;"""","")</f>
        <v/>
      </c>
      <c r="BP58" s="135">
        <f ca="1">IF(Table_Question_Sets[[#This Row],[Header]]="Yes","",_xlfn.NUMBERVALUE(INDIRECT(SUBSTITUTE(ADDRESS(1,COLUMN(),4),"1","")&amp;ROW()+1))+IF(OR(Table_Question_Sets[[#This Row],[Value]]&lt;&gt;"",AND(Table_Question_Sets[[#This Row],[Data Type]]="Repeating",Table_Question_Sets[[#This Row],[Calculation Repeating]]&lt;&gt;"")),1,0))</f>
        <v>0</v>
      </c>
      <c r="BQ58" s="135" t="str">
        <f ca="1" xml:space="preserve">
IF(Table_Question_Sets[[#This Row],[Data Type]]="Repeating",
OFFSET(Table_Repeating_Question_Sets[[#Headers],[Property]],MATCH(Table_Question_Sets[[#This Row],[Property]],Table_Repeating_Question_Sets[Property],0),MATCH("Calculation",Table_Repeating_Question_Sets[#Headers],0)-1,1,1),
"")</f>
        <v/>
      </c>
      <c r="BR58" s="2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58" s="2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T58" s="135" t="str">
        <f ca="1">IF(ISNUMBER(Table_Question_Sets[[#This Row],[Config Use Row]]),INDEX(Table_Question_Sets[Config Rollup],Table_Question_Sets[[#This Row],[Config Use Row]]),"")</f>
        <v/>
      </c>
      <c r="BU58" s="135" t="str">
        <f ca="1">IF(ISNUMBER(Table_Question_Sets[[#This Row],[Config Use Row]]),INDEX(Table_Question_Sets[Config Keys Nested Rollup],Table_Question_Sets[[#This Row],[Config Use Row]]),"")</f>
        <v/>
      </c>
      <c r="BV58" s="25" t="str">
        <f ca="1">IF(ISNUMBER(Table_Question_Sets[[#This Row],[Config Use Row]]),INDEX(Table_Question_Sets[Calculation Rollup],Table_Question_Sets[[#This Row],[Config Use Row]]),"")</f>
        <v/>
      </c>
    </row>
    <row r="59" spans="2:74" s="21" customFormat="1" ht="21" customHeight="1">
      <c r="B59" s="10" t="s">
        <v>91</v>
      </c>
      <c r="C59" s="162"/>
      <c r="D59" s="25" t="str">
        <f ca="1">IF(Table_Question_Sets[[#This Row],[Header]]="Yes","",
IF(INDIRECT(SUBSTITUTE(ADDRESS(1,COLUMN(),4),"1","")&amp;ROW()-1)="",
INDIRECT(SUBSTITUTE(ADDRESS(1,COLUMN(Table_Question_Sets[[#This Row],[Property]]),4),"1","")&amp;ROW()-1),
INDIRECT(SUBSTITUTE(ADDRESS(1,COLUMN(),4),"1","")&amp;ROW()-1)))</f>
        <v>Disclosure</v>
      </c>
      <c r="E59"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v>
      </c>
      <c r="F59" s="25" t="str">
        <f>IF(Table_Question_Sets[[#This Row],[Header]]="Yes","",IF(Table_Question_Sets[[#This Row],[Property]]&lt;&gt;"",SUBSTITUTE(Table_Question_Sets[[#This Row],[Property]]," ",""),""))</f>
        <v>History</v>
      </c>
      <c r="G59" s="92"/>
      <c r="H59" s="10" t="s">
        <v>37</v>
      </c>
      <c r="I59" s="10" t="s">
        <v>79</v>
      </c>
      <c r="J59" s="10" t="s">
        <v>66</v>
      </c>
      <c r="K59" s="60" t="s">
        <v>59</v>
      </c>
      <c r="L59" s="75"/>
      <c r="M59" s="75"/>
      <c r="N59" s="24"/>
      <c r="O59" s="57" t="s">
        <v>822</v>
      </c>
      <c r="P59" s="57" t="s">
        <v>822</v>
      </c>
      <c r="Q59" s="57" t="s">
        <v>822</v>
      </c>
      <c r="R59" s="57" t="s">
        <v>822</v>
      </c>
      <c r="S59" s="24"/>
      <c r="T59" s="10"/>
      <c r="U59" s="10" t="s">
        <v>92</v>
      </c>
      <c r="V59" s="10"/>
      <c r="W59" s="10"/>
      <c r="X59" s="10"/>
      <c r="Y59" s="10" t="s">
        <v>91</v>
      </c>
      <c r="Z59" s="10"/>
      <c r="AA59" s="10"/>
      <c r="AB59" s="10"/>
      <c r="AC59" s="10"/>
      <c r="AD59" s="10"/>
      <c r="AE59" s="10"/>
      <c r="AF59" s="10"/>
      <c r="AG59" s="10"/>
      <c r="AH59" s="75"/>
      <c r="AI59" s="75"/>
      <c r="AJ59" s="75"/>
      <c r="AK59" s="75"/>
      <c r="AL59" s="135" t="s">
        <v>67</v>
      </c>
      <c r="AM59"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No</v>
      </c>
      <c r="AN59" s="163"/>
      <c r="AO59"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59"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59" s="10"/>
      <c r="AR59" s="24"/>
      <c r="AS59" s="10"/>
      <c r="AT59" s="10"/>
      <c r="AU59" s="10"/>
      <c r="AV59" s="10"/>
      <c r="AW59" s="10"/>
      <c r="AX59" s="10"/>
      <c r="AY59"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No</v>
      </c>
      <c r="AZ59" s="24" t="str">
        <f>IF(OR(Table_Question_Sets[[#This Row],[Header]]="Yes",Table_Question_Sets[[#This Row],[Text]]=""),"",IF(OR(Table_Question_Sets[[#This Row],[Text]]="true",Table_Question_Sets[[#This Row],[Text]]="false",ISNUMBER(Table_Question_Sets[[#This Row],[Text]])),Table_Question_Sets[[#This Row],[Text]],""""&amp;Table_Question_Sets[[#This Row],[Text]]&amp;""""))</f>
        <v>"No"</v>
      </c>
      <c r="BA59" s="24" t="str">
        <f>IF(AND(Table_Question_Sets[[#This Row],[Header]]&lt;&gt;"Yes",Table_Question_Sets[[#This Row],[Property]]&lt;&gt;"",Table_Question_Sets[[#This Row],[Summary Label]]&lt;&gt;""),""""&amp;Table_Question_Sets[[#This Row],[Key]]&amp;""": """&amp;Table_Question_Sets[[#This Row],[Summary Label]]&amp;"""","")</f>
        <v/>
      </c>
      <c r="BB59" s="24">
        <f ca="1">IF(Table_Question_Sets[[#This Row],[Header]]="Yes","",_xlfn.NUMBERVALUE(INDIRECT(SUBSTITUTE(ADDRESS(1,COLUMN(),4),"1","")&amp;ROW()-1))+IF(Table_Question_Sets[[#This Row],[Property]]&lt;&gt;"",1,0))</f>
        <v>2</v>
      </c>
      <c r="BC59" s="24">
        <f ca="1">IF(Table_Question_Sets[[#This Row],[Header]]="Yes","",_xlfn.NUMBERVALUE(INDIRECT(SUBSTITUTE(ADDRESS(1,COLUMN(),4),"1","")&amp;ROW()+1))+IF(Table_Question_Sets[[#This Row],[Property]]&lt;&gt;"",1,0))</f>
        <v>5</v>
      </c>
      <c r="BD59" s="24" t="str">
        <f t="array" aca="1" ref="BD5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E59" s="24"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59" s="24"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59" s="24"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
      </c>
      <c r="BH59" s="24"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v>
      </c>
      <c r="BI59" s="10" t="str">
        <f ca="1" xml:space="preserve">
IF(Table_Question_Sets[[#This Row],[Row]]="Yes","]},{""className"": ""row"",""fieldGroup"": [","")&amp;
Table_Question_Sets[[#This Row],[Config Field]]</f>
        <v>{"key":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v>
      </c>
      <c r="BJ59"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59"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59" s="10" t="str">
        <f>IF(AND(Table_Question_Sets[[#This Row],[Header]]="",Table_Question_Sets[[#This Row],[Property]]&lt;&gt;"",Table_Question_Sets[[#This Row],[Field Type]]&lt;&gt;""),
""""&amp;Table_Question_Sets[[#This Row],[Key]]&amp;"""","")</f>
        <v>"history"</v>
      </c>
      <c r="BM59"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"history","historyDetails","insolvency","insolvencyDetails","declaration"</v>
      </c>
      <c r="BN59" s="10" t="str">
        <f>IF(AND(Table_Question_Sets[[#This Row],[Header]]&lt;&gt;"Yes",Table_Question_Sets[[#This Row],[Property]]&lt;&gt;"",Table_Question_Sets[[#This Row],[Workflow Role]]&lt;&gt;""),
""""&amp;Table_Question_Sets[[#This Row],[Workflow Role]]&amp;""":"""&amp;Table_Question_Sets[[#This Row],[Key]]&amp;"""","")</f>
        <v/>
      </c>
      <c r="BO59" s="10" t="str">
        <f>IF(AND(Table_Question_Sets[[#This Row],[Header]]&lt;&gt;"Yes",Table_Question_Sets[[#This Row],[Property]]&lt;&gt;"",Table_Question_Sets[[#This Row],[Private]]="Yes"),
""""&amp;Table_Question_Sets[[#This Row],[Key]]&amp;"""","")</f>
        <v/>
      </c>
      <c r="BP59" s="10">
        <f ca="1">IF(Table_Question_Sets[[#This Row],[Header]]="Yes","",_xlfn.NUMBERVALUE(INDIRECT(SUBSTITUTE(ADDRESS(1,COLUMN(),4),"1","")&amp;ROW()+1))+IF(OR(Table_Question_Sets[[#This Row],[Value]]&lt;&gt;"",AND(Table_Question_Sets[[#This Row],[Data Type]]="Repeating",Table_Question_Sets[[#This Row],[Calculation Repeating]]&lt;&gt;"")),1,0))</f>
        <v>0</v>
      </c>
      <c r="BQ59" s="10" t="str">
        <f ca="1" xml:space="preserve">
IF(Table_Question_Sets[[#This Row],[Data Type]]="Repeating",
OFFSET(Table_Repeating_Question_Sets[[#Headers],[Property]],MATCH(Table_Question_Sets[[#This Row],[Property]],Table_Repeating_Question_Sets[Property],0),MATCH("Calculation",Table_Repeating_Question_Sets[#Headers],0)-1,1,1),
"")</f>
        <v/>
      </c>
      <c r="BR59"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"history": "No"</v>
      </c>
      <c r="BS59"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"No","insolvency": "No","declaration": "Yes"</v>
      </c>
      <c r="BT59" s="10" t="str">
        <f ca="1">IF(ISNUMBER(Table_Question_Sets[[#This Row],[Config Use Row]]),INDEX(Table_Question_Sets[Config Rollup],Table_Question_Sets[[#This Row],[Config Use Row]]),"")</f>
        <v/>
      </c>
      <c r="BU59" s="10" t="str">
        <f ca="1">IF(ISNUMBER(Table_Question_Sets[[#This Row],[Config Use Row]]),INDEX(Table_Question_Sets[Config Keys Nested Rollup],Table_Question_Sets[[#This Row],[Config Use Row]]),"")</f>
        <v/>
      </c>
      <c r="BV59" s="10" t="str">
        <f ca="1">IF(ISNUMBER(Table_Question_Sets[[#This Row],[Config Use Row]]),INDEX(Table_Question_Sets[Calculation Rollup],Table_Question_Sets[[#This Row],[Config Use Row]]),"")</f>
        <v/>
      </c>
    </row>
    <row r="60" spans="2:74" s="21" customFormat="1" ht="21" customHeight="1">
      <c r="B60" s="26" t="s">
        <v>93</v>
      </c>
      <c r="C60" s="162"/>
      <c r="D60" s="25" t="str">
        <f ca="1">IF(Table_Question_Sets[[#This Row],[Header]]="Yes","",
IF(INDIRECT(SUBSTITUTE(ADDRESS(1,COLUMN(),4),"1","")&amp;ROW()-1)="",
INDIRECT(SUBSTITUTE(ADDRESS(1,COLUMN(Table_Question_Sets[[#This Row],[Property]]),4),"1","")&amp;ROW()-1),
INDIRECT(SUBSTITUTE(ADDRESS(1,COLUMN(),4),"1","")&amp;ROW()-1)))</f>
        <v>Disclosure</v>
      </c>
      <c r="E60"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historyDetails</v>
      </c>
      <c r="F60" s="25" t="str">
        <f>IF(Table_Question_Sets[[#This Row],[Header]]="Yes","",IF(Table_Question_Sets[[#This Row],[Property]]&lt;&gt;"",SUBSTITUTE(Table_Question_Sets[[#This Row],[Property]]," ",""),""))</f>
        <v>HistoryDetails</v>
      </c>
      <c r="G60" s="92"/>
      <c r="H60" s="26" t="s">
        <v>37</v>
      </c>
      <c r="I60" s="10" t="s">
        <v>78</v>
      </c>
      <c r="J60" s="10"/>
      <c r="K60" s="60" t="s">
        <v>59</v>
      </c>
      <c r="L60" s="75"/>
      <c r="M60" s="75"/>
      <c r="N60" s="24"/>
      <c r="O60" s="24"/>
      <c r="P60" s="24"/>
      <c r="Q60" s="24"/>
      <c r="R60" s="24"/>
      <c r="S60" s="24"/>
      <c r="T60" s="26"/>
      <c r="U60" s="27" t="s">
        <v>94</v>
      </c>
      <c r="V60" s="165" t="s">
        <v>95</v>
      </c>
      <c r="W60" s="26"/>
      <c r="X60" s="10"/>
      <c r="Y60" s="10"/>
      <c r="Z60" s="10"/>
      <c r="AA60" s="10"/>
      <c r="AB60" s="10"/>
      <c r="AC60" s="10"/>
      <c r="AD60" s="26"/>
      <c r="AE60" s="26"/>
      <c r="AF60" s="10"/>
      <c r="AG60" s="10"/>
      <c r="AH60" s="80"/>
      <c r="AI60" s="80"/>
      <c r="AJ60" s="80"/>
      <c r="AK60" s="80"/>
      <c r="AL60" s="135"/>
      <c r="AM60"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0" s="163"/>
      <c r="AO60"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60"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0" s="26"/>
      <c r="AR60" s="24"/>
      <c r="AS60" s="26"/>
      <c r="AT60" s="26"/>
      <c r="AU60" s="26"/>
      <c r="AV60" s="26"/>
      <c r="AW60" s="26"/>
      <c r="AX60" s="26"/>
      <c r="AY60"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0" s="48" t="str">
        <f>IF(OR(Table_Question_Sets[[#This Row],[Header]]="Yes",Table_Question_Sets[[#This Row],[Text]]=""),"",IF(OR(Table_Question_Sets[[#This Row],[Text]]="true",Table_Question_Sets[[#This Row],[Text]]="false",ISNUMBER(Table_Question_Sets[[#This Row],[Text]])),Table_Question_Sets[[#This Row],[Text]],""""&amp;Table_Question_Sets[[#This Row],[Text]]&amp;""""))</f>
        <v/>
      </c>
      <c r="BA60" s="28" t="str">
        <f>IF(AND(Table_Question_Sets[[#This Row],[Header]]&lt;&gt;"Yes",Table_Question_Sets[[#This Row],[Property]]&lt;&gt;"",Table_Question_Sets[[#This Row],[Summary Label]]&lt;&gt;""),""""&amp;Table_Question_Sets[[#This Row],[Key]]&amp;""": """&amp;Table_Question_Sets[[#This Row],[Summary Label]]&amp;"""","")</f>
        <v/>
      </c>
      <c r="BB60" s="28">
        <f ca="1">IF(Table_Question_Sets[[#This Row],[Header]]="Yes","",_xlfn.NUMBERVALUE(INDIRECT(SUBSTITUTE(ADDRESS(1,COLUMN(),4),"1","")&amp;ROW()-1))+IF(Table_Question_Sets[[#This Row],[Property]]&lt;&gt;"",1,0))</f>
        <v>3</v>
      </c>
      <c r="BC60" s="28">
        <f ca="1">IF(Table_Question_Sets[[#This Row],[Header]]="Yes","",_xlfn.NUMBERVALUE(INDIRECT(SUBSTITUTE(ADDRESS(1,COLUMN(),4),"1","")&amp;ROW()+1))+IF(Table_Question_Sets[[#This Row],[Property]]&lt;&gt;"",1,0))</f>
        <v>4</v>
      </c>
      <c r="BD60" s="28" t="str">
        <f t="array" aca="1" ref="BD6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0"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'history != \'Yes\'')])}</v>
      </c>
      <c r="BF60"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0"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details:","hideCondition":"history != 'Yes'"}</v>
      </c>
      <c r="BH60"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"historyDetails","type": "textarea-field","className":"col-xs-12","templateOptions":{"question":"Please provide all relevant details:","hideCondition":"history != 'Yes'"},"validators": {"validation": Validators.compose([ValidationService.required('true', 'history != \'Yes\'')])}}</v>
      </c>
      <c r="BI60" s="25" t="str">
        <f ca="1" xml:space="preserve">
IF(Table_Question_Sets[[#This Row],[Row]]="Yes","]},{""className"": ""row"",""fieldGroup"": [","")&amp;
Table_Question_Sets[[#This Row],[Config Field]]</f>
        <v>{"key": "historyDetails","type": "textarea-field","className":"col-xs-12","templateOptions":{"question":"Please provide all relevant details:","hideCondition":"history != 'Yes'"},"validators": {"validation": Validators.compose([ValidationService.required('true', 'history != \'Yes\'')])}}</v>
      </c>
      <c r="BJ60" s="2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60" s="2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0" s="135" t="str">
        <f>IF(AND(Table_Question_Sets[[#This Row],[Header]]="",Table_Question_Sets[[#This Row],[Property]]&lt;&gt;"",Table_Question_Sets[[#This Row],[Field Type]]&lt;&gt;""),
""""&amp;Table_Question_Sets[[#This Row],[Key]]&amp;"""","")</f>
        <v>"historyDetails"</v>
      </c>
      <c r="BM60"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"historyDetails","insolvency","insolvencyDetails","declaration"</v>
      </c>
      <c r="BN60" s="135" t="str">
        <f>IF(AND(Table_Question_Sets[[#This Row],[Header]]&lt;&gt;"Yes",Table_Question_Sets[[#This Row],[Property]]&lt;&gt;"",Table_Question_Sets[[#This Row],[Workflow Role]]&lt;&gt;""),
""""&amp;Table_Question_Sets[[#This Row],[Workflow Role]]&amp;""":"""&amp;Table_Question_Sets[[#This Row],[Key]]&amp;"""","")</f>
        <v/>
      </c>
      <c r="BO60" s="135" t="str">
        <f>IF(AND(Table_Question_Sets[[#This Row],[Header]]&lt;&gt;"Yes",Table_Question_Sets[[#This Row],[Property]]&lt;&gt;"",Table_Question_Sets[[#This Row],[Private]]="Yes"),
""""&amp;Table_Question_Sets[[#This Row],[Key]]&amp;"""","")</f>
        <v/>
      </c>
      <c r="BP60" s="135">
        <f ca="1">IF(Table_Question_Sets[[#This Row],[Header]]="Yes","",_xlfn.NUMBERVALUE(INDIRECT(SUBSTITUTE(ADDRESS(1,COLUMN(),4),"1","")&amp;ROW()+1))+IF(OR(Table_Question_Sets[[#This Row],[Value]]&lt;&gt;"",AND(Table_Question_Sets[[#This Row],[Data Type]]="Repeating",Table_Question_Sets[[#This Row],[Calculation Repeating]]&lt;&gt;"")),1,0))</f>
        <v>0</v>
      </c>
      <c r="BQ60" s="135" t="str">
        <f ca="1" xml:space="preserve">
IF(Table_Question_Sets[[#This Row],[Data Type]]="Repeating",
OFFSET(Table_Repeating_Question_Sets[[#Headers],[Property]],MATCH(Table_Question_Sets[[#This Row],[Property]],Table_Repeating_Question_Sets[Property],0),MATCH("Calculation",Table_Repeating_Question_Sets[#Headers],0)-1,1,1),
"")</f>
        <v/>
      </c>
      <c r="BR60"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0"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"insolvency": "No","declaration": "Yes"</v>
      </c>
      <c r="BT60" s="135" t="str">
        <f ca="1">IF(ISNUMBER(Table_Question_Sets[[#This Row],[Config Use Row]]),INDEX(Table_Question_Sets[Config Rollup],Table_Question_Sets[[#This Row],[Config Use Row]]),"")</f>
        <v/>
      </c>
      <c r="BU60" s="135" t="str">
        <f ca="1">IF(ISNUMBER(Table_Question_Sets[[#This Row],[Config Use Row]]),INDEX(Table_Question_Sets[Config Keys Nested Rollup],Table_Question_Sets[[#This Row],[Config Use Row]]),"")</f>
        <v/>
      </c>
      <c r="BV60" s="135" t="str">
        <f ca="1">IF(ISNUMBER(Table_Question_Sets[[#This Row],[Config Use Row]]),INDEX(Table_Question_Sets[Calculation Rollup],Table_Question_Sets[[#This Row],[Config Use Row]]),"")</f>
        <v/>
      </c>
    </row>
    <row r="61" spans="2:74" s="21" customFormat="1" ht="21" customHeight="1">
      <c r="B61" s="10" t="s">
        <v>96</v>
      </c>
      <c r="C61" s="162"/>
      <c r="D61" s="25" t="str">
        <f ca="1">IF(Table_Question_Sets[[#This Row],[Header]]="Yes","",
IF(INDIRECT(SUBSTITUTE(ADDRESS(1,COLUMN(),4),"1","")&amp;ROW()-1)="",
INDIRECT(SUBSTITUTE(ADDRESS(1,COLUMN(Table_Question_Sets[[#This Row],[Property]]),4),"1","")&amp;ROW()-1),
INDIRECT(SUBSTITUTE(ADDRESS(1,COLUMN(),4),"1","")&amp;ROW()-1)))</f>
        <v>Disclosure</v>
      </c>
      <c r="E61"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insolvency</v>
      </c>
      <c r="F61" s="25" t="str">
        <f>IF(Table_Question_Sets[[#This Row],[Header]]="Yes","",IF(Table_Question_Sets[[#This Row],[Property]]&lt;&gt;"",SUBSTITUTE(Table_Question_Sets[[#This Row],[Property]]," ",""),""))</f>
        <v>Insolvency</v>
      </c>
      <c r="G61" s="92"/>
      <c r="H61" s="10" t="s">
        <v>37</v>
      </c>
      <c r="I61" s="10" t="s">
        <v>79</v>
      </c>
      <c r="J61" s="10" t="s">
        <v>66</v>
      </c>
      <c r="K61" s="60" t="s">
        <v>59</v>
      </c>
      <c r="L61" s="75"/>
      <c r="M61" s="75"/>
      <c r="N61" s="24"/>
      <c r="O61" s="57" t="s">
        <v>822</v>
      </c>
      <c r="P61" s="57" t="s">
        <v>822</v>
      </c>
      <c r="Q61" s="57" t="s">
        <v>822</v>
      </c>
      <c r="R61" s="57" t="s">
        <v>822</v>
      </c>
      <c r="S61" s="24"/>
      <c r="T61" s="10"/>
      <c r="U61" s="10" t="s">
        <v>97</v>
      </c>
      <c r="V61" s="10"/>
      <c r="W61" s="10"/>
      <c r="X61" s="10"/>
      <c r="Y61" s="10" t="s">
        <v>96</v>
      </c>
      <c r="Z61" s="10"/>
      <c r="AA61" s="10"/>
      <c r="AB61" s="10"/>
      <c r="AC61" s="10"/>
      <c r="AD61" s="10"/>
      <c r="AE61" s="10"/>
      <c r="AF61" s="10"/>
      <c r="AG61" s="10"/>
      <c r="AH61" s="75"/>
      <c r="AI61" s="75"/>
      <c r="AJ61" s="75"/>
      <c r="AK61" s="75"/>
      <c r="AL61" s="135" t="s">
        <v>67</v>
      </c>
      <c r="AM61"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No</v>
      </c>
      <c r="AN61" s="163"/>
      <c r="AO61"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1"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1" s="10"/>
      <c r="AR61" s="24"/>
      <c r="AS61" s="10"/>
      <c r="AT61" s="10"/>
      <c r="AU61" s="10"/>
      <c r="AV61" s="10"/>
      <c r="AW61" s="10"/>
      <c r="AX61" s="10"/>
      <c r="AY61"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No</v>
      </c>
      <c r="AZ61" s="24" t="str">
        <f>IF(OR(Table_Question_Sets[[#This Row],[Header]]="Yes",Table_Question_Sets[[#This Row],[Text]]=""),"",IF(OR(Table_Question_Sets[[#This Row],[Text]]="true",Table_Question_Sets[[#This Row],[Text]]="false",ISNUMBER(Table_Question_Sets[[#This Row],[Text]])),Table_Question_Sets[[#This Row],[Text]],""""&amp;Table_Question_Sets[[#This Row],[Text]]&amp;""""))</f>
        <v>"No"</v>
      </c>
      <c r="BA61" s="24" t="str">
        <f>IF(AND(Table_Question_Sets[[#This Row],[Header]]&lt;&gt;"Yes",Table_Question_Sets[[#This Row],[Property]]&lt;&gt;"",Table_Question_Sets[[#This Row],[Summary Label]]&lt;&gt;""),""""&amp;Table_Question_Sets[[#This Row],[Key]]&amp;""": """&amp;Table_Question_Sets[[#This Row],[Summary Label]]&amp;"""","")</f>
        <v/>
      </c>
      <c r="BB61" s="24">
        <f ca="1">IF(Table_Question_Sets[[#This Row],[Header]]="Yes","",_xlfn.NUMBERVALUE(INDIRECT(SUBSTITUTE(ADDRESS(1,COLUMN(),4),"1","")&amp;ROW()-1))+IF(Table_Question_Sets[[#This Row],[Property]]&lt;&gt;"",1,0))</f>
        <v>4</v>
      </c>
      <c r="BC61" s="24">
        <f ca="1">IF(Table_Question_Sets[[#This Row],[Header]]="Yes","",_xlfn.NUMBERVALUE(INDIRECT(SUBSTITUTE(ADDRESS(1,COLUMN(),4),"1","")&amp;ROW()+1))+IF(Table_Question_Sets[[#This Row],[Property]]&lt;&gt;"",1,0))</f>
        <v>3</v>
      </c>
      <c r="BD61" s="24" t="str">
        <f t="array" aca="1" ref="BD6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E61" s="24"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61" s="24"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1" s="24"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"templateOptions":{"assumedValue":"No","options":[{"value":"Yes","key":"Yes"},{"value":"No","key":"No"}],"question":"Are you currently or have you previously been declared bankrupt or been involved in a company or business which became insolvent or subject to any form of insolvency administration?","content":{"heading3":"Insolvency"}}</v>
      </c>
      <c r="BH61" s="24"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v>
      </c>
      <c r="BI61" s="10" t="str">
        <f ca="1" xml:space="preserve">
IF(Table_Question_Sets[[#This Row],[Row]]="Yes","]},{""className"": ""row"",""fieldGroup"": [","")&amp;
Table_Question_Sets[[#This Row],[Config Field]]</f>
        <v>{"key":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v>
      </c>
      <c r="BJ61"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61"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1" s="10" t="str">
        <f>IF(AND(Table_Question_Sets[[#This Row],[Header]]="",Table_Question_Sets[[#This Row],[Property]]&lt;&gt;"",Table_Question_Sets[[#This Row],[Field Type]]&lt;&gt;""),
""""&amp;Table_Question_Sets[[#This Row],[Key]]&amp;"""","")</f>
        <v>"insolvency"</v>
      </c>
      <c r="BM61"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"insolvency","insolvencyDetails","declaration"</v>
      </c>
      <c r="BN61" s="10" t="str">
        <f>IF(AND(Table_Question_Sets[[#This Row],[Header]]&lt;&gt;"Yes",Table_Question_Sets[[#This Row],[Property]]&lt;&gt;"",Table_Question_Sets[[#This Row],[Workflow Role]]&lt;&gt;""),
""""&amp;Table_Question_Sets[[#This Row],[Workflow Role]]&amp;""":"""&amp;Table_Question_Sets[[#This Row],[Key]]&amp;"""","")</f>
        <v/>
      </c>
      <c r="BO61" s="10" t="str">
        <f>IF(AND(Table_Question_Sets[[#This Row],[Header]]&lt;&gt;"Yes",Table_Question_Sets[[#This Row],[Property]]&lt;&gt;"",Table_Question_Sets[[#This Row],[Private]]="Yes"),
""""&amp;Table_Question_Sets[[#This Row],[Key]]&amp;"""","")</f>
        <v/>
      </c>
      <c r="BP61" s="10">
        <f ca="1">IF(Table_Question_Sets[[#This Row],[Header]]="Yes","",_xlfn.NUMBERVALUE(INDIRECT(SUBSTITUTE(ADDRESS(1,COLUMN(),4),"1","")&amp;ROW()+1))+IF(OR(Table_Question_Sets[[#This Row],[Value]]&lt;&gt;"",AND(Table_Question_Sets[[#This Row],[Data Type]]="Repeating",Table_Question_Sets[[#This Row],[Calculation Repeating]]&lt;&gt;"")),1,0))</f>
        <v>0</v>
      </c>
      <c r="BQ61" s="10" t="str">
        <f ca="1" xml:space="preserve">
IF(Table_Question_Sets[[#This Row],[Data Type]]="Repeating",
OFFSET(Table_Repeating_Question_Sets[[#Headers],[Property]],MATCH(Table_Question_Sets[[#This Row],[Property]],Table_Repeating_Question_Sets[Property],0),MATCH("Calculation",Table_Repeating_Question_Sets[#Headers],0)-1,1,1),
"")</f>
        <v/>
      </c>
      <c r="BR61"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"insolvency": "No"</v>
      </c>
      <c r="BS61"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"insolvency": "No","declaration": "Yes"</v>
      </c>
      <c r="BT61" s="10" t="str">
        <f ca="1">IF(ISNUMBER(Table_Question_Sets[[#This Row],[Config Use Row]]),INDEX(Table_Question_Sets[Config Rollup],Table_Question_Sets[[#This Row],[Config Use Row]]),"")</f>
        <v/>
      </c>
      <c r="BU61" s="10" t="str">
        <f ca="1">IF(ISNUMBER(Table_Question_Sets[[#This Row],[Config Use Row]]),INDEX(Table_Question_Sets[Config Keys Nested Rollup],Table_Question_Sets[[#This Row],[Config Use Row]]),"")</f>
        <v/>
      </c>
      <c r="BV61" s="10" t="str">
        <f ca="1">IF(ISNUMBER(Table_Question_Sets[[#This Row],[Config Use Row]]),INDEX(Table_Question_Sets[Calculation Rollup],Table_Question_Sets[[#This Row],[Config Use Row]]),"")</f>
        <v/>
      </c>
    </row>
    <row r="62" spans="2:74" s="21" customFormat="1" ht="21" customHeight="1">
      <c r="B62" s="26" t="s">
        <v>98</v>
      </c>
      <c r="C62" s="162"/>
      <c r="D62" s="25" t="str">
        <f ca="1">IF(Table_Question_Sets[[#This Row],[Header]]="Yes","",
IF(INDIRECT(SUBSTITUTE(ADDRESS(1,COLUMN(),4),"1","")&amp;ROW()-1)="",
INDIRECT(SUBSTITUTE(ADDRESS(1,COLUMN(Table_Question_Sets[[#This Row],[Property]]),4),"1","")&amp;ROW()-1),
INDIRECT(SUBSTITUTE(ADDRESS(1,COLUMN(),4),"1","")&amp;ROW()-1)))</f>
        <v>Disclosure</v>
      </c>
      <c r="E62"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insolvencyDetails</v>
      </c>
      <c r="F62" s="25" t="str">
        <f>IF(Table_Question_Sets[[#This Row],[Header]]="Yes","",IF(Table_Question_Sets[[#This Row],[Property]]&lt;&gt;"",SUBSTITUTE(Table_Question_Sets[[#This Row],[Property]]," ",""),""))</f>
        <v>InsolvencyDetails</v>
      </c>
      <c r="G62" s="92"/>
      <c r="H62" s="26" t="s">
        <v>37</v>
      </c>
      <c r="I62" s="10" t="s">
        <v>78</v>
      </c>
      <c r="J62" s="10"/>
      <c r="K62" s="60" t="s">
        <v>59</v>
      </c>
      <c r="L62" s="75"/>
      <c r="M62" s="75"/>
      <c r="N62" s="24"/>
      <c r="O62" s="24"/>
      <c r="P62" s="24"/>
      <c r="Q62" s="24"/>
      <c r="R62" s="24"/>
      <c r="S62" s="24"/>
      <c r="T62" s="26"/>
      <c r="U62" s="27" t="s">
        <v>94</v>
      </c>
      <c r="V62" s="165" t="s">
        <v>99</v>
      </c>
      <c r="W62" s="26"/>
      <c r="X62" s="10"/>
      <c r="Y62" s="10"/>
      <c r="Z62" s="10"/>
      <c r="AA62" s="10"/>
      <c r="AB62" s="10"/>
      <c r="AC62" s="10"/>
      <c r="AD62" s="26"/>
      <c r="AE62" s="26"/>
      <c r="AF62" s="10"/>
      <c r="AG62" s="10"/>
      <c r="AH62" s="80"/>
      <c r="AI62" s="80"/>
      <c r="AJ62" s="80"/>
      <c r="AK62" s="80"/>
      <c r="AL62" s="135"/>
      <c r="AM62"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2" s="163"/>
      <c r="AO62"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62"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2" s="26"/>
      <c r="AR62" s="24"/>
      <c r="AS62" s="26"/>
      <c r="AT62" s="26"/>
      <c r="AU62" s="26"/>
      <c r="AV62" s="26"/>
      <c r="AW62" s="26"/>
      <c r="AX62" s="26"/>
      <c r="AY62"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2" s="48" t="str">
        <f>IF(OR(Table_Question_Sets[[#This Row],[Header]]="Yes",Table_Question_Sets[[#This Row],[Text]]=""),"",IF(OR(Table_Question_Sets[[#This Row],[Text]]="true",Table_Question_Sets[[#This Row],[Text]]="false",ISNUMBER(Table_Question_Sets[[#This Row],[Text]])),Table_Question_Sets[[#This Row],[Text]],""""&amp;Table_Question_Sets[[#This Row],[Text]]&amp;""""))</f>
        <v/>
      </c>
      <c r="BA62" s="28" t="str">
        <f>IF(AND(Table_Question_Sets[[#This Row],[Header]]&lt;&gt;"Yes",Table_Question_Sets[[#This Row],[Property]]&lt;&gt;"",Table_Question_Sets[[#This Row],[Summary Label]]&lt;&gt;""),""""&amp;Table_Question_Sets[[#This Row],[Key]]&amp;""": """&amp;Table_Question_Sets[[#This Row],[Summary Label]]&amp;"""","")</f>
        <v/>
      </c>
      <c r="BB62" s="28">
        <f ca="1">IF(Table_Question_Sets[[#This Row],[Header]]="Yes","",_xlfn.NUMBERVALUE(INDIRECT(SUBSTITUTE(ADDRESS(1,COLUMN(),4),"1","")&amp;ROW()-1))+IF(Table_Question_Sets[[#This Row],[Property]]&lt;&gt;"",1,0))</f>
        <v>5</v>
      </c>
      <c r="BC62" s="28">
        <f ca="1">IF(Table_Question_Sets[[#This Row],[Header]]="Yes","",_xlfn.NUMBERVALUE(INDIRECT(SUBSTITUTE(ADDRESS(1,COLUMN(),4),"1","")&amp;ROW()+1))+IF(Table_Question_Sets[[#This Row],[Property]]&lt;&gt;"",1,0))</f>
        <v>2</v>
      </c>
      <c r="BD62" s="28" t="str">
        <f t="array" aca="1" ref="BD6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2" s="2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'insolvency != \'Yes\'')])}</v>
      </c>
      <c r="BF62" s="2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2" s="2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details:","hideCondition":"insolvency != 'Yes'"}</v>
      </c>
      <c r="BH62"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"insolvencyDetails","type": "textarea-field","className":"col-xs-12","templateOptions":{"question":"Please provide all relevant details:","hideCondition":"insolvency != 'Yes'"},"validators": {"validation": Validators.compose([ValidationService.required('true', 'insolvency != \'Yes\'')])}}</v>
      </c>
      <c r="BI62" s="25" t="str">
        <f ca="1" xml:space="preserve">
IF(Table_Question_Sets[[#This Row],[Row]]="Yes","]},{""className"": ""row"",""fieldGroup"": [","")&amp;
Table_Question_Sets[[#This Row],[Config Field]]</f>
        <v>{"key": "insolvencyDetails","type": "textarea-field","className":"col-xs-12","templateOptions":{"question":"Please provide all relevant details:","hideCondition":"insolvency != 'Yes'"},"validators": {"validation": Validators.compose([ValidationService.required('true', 'insolvency != \'Yes\'')])}}</v>
      </c>
      <c r="BJ62" s="2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62" s="2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2" s="135" t="str">
        <f>IF(AND(Table_Question_Sets[[#This Row],[Header]]="",Table_Question_Sets[[#This Row],[Property]]&lt;&gt;"",Table_Question_Sets[[#This Row],[Field Type]]&lt;&gt;""),
""""&amp;Table_Question_Sets[[#This Row],[Key]]&amp;"""","")</f>
        <v>"insolvencyDetails"</v>
      </c>
      <c r="BM62"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"insolvencyDetails","declaration"</v>
      </c>
      <c r="BN62" s="135" t="str">
        <f>IF(AND(Table_Question_Sets[[#This Row],[Header]]&lt;&gt;"Yes",Table_Question_Sets[[#This Row],[Property]]&lt;&gt;"",Table_Question_Sets[[#This Row],[Workflow Role]]&lt;&gt;""),
""""&amp;Table_Question_Sets[[#This Row],[Workflow Role]]&amp;""":"""&amp;Table_Question_Sets[[#This Row],[Key]]&amp;"""","")</f>
        <v/>
      </c>
      <c r="BO62" s="135" t="str">
        <f>IF(AND(Table_Question_Sets[[#This Row],[Header]]&lt;&gt;"Yes",Table_Question_Sets[[#This Row],[Property]]&lt;&gt;"",Table_Question_Sets[[#This Row],[Private]]="Yes"),
""""&amp;Table_Question_Sets[[#This Row],[Key]]&amp;"""","")</f>
        <v/>
      </c>
      <c r="BP62" s="135">
        <f ca="1">IF(Table_Question_Sets[[#This Row],[Header]]="Yes","",_xlfn.NUMBERVALUE(INDIRECT(SUBSTITUTE(ADDRESS(1,COLUMN(),4),"1","")&amp;ROW()+1))+IF(OR(Table_Question_Sets[[#This Row],[Value]]&lt;&gt;"",AND(Table_Question_Sets[[#This Row],[Data Type]]="Repeating",Table_Question_Sets[[#This Row],[Calculation Repeating]]&lt;&gt;"")),1,0))</f>
        <v>0</v>
      </c>
      <c r="BQ62" s="135" t="str">
        <f ca="1" xml:space="preserve">
IF(Table_Question_Sets[[#This Row],[Data Type]]="Repeating",
OFFSET(Table_Repeating_Question_Sets[[#Headers],[Property]],MATCH(Table_Question_Sets[[#This Row],[Property]],Table_Repeating_Question_Sets[Property],0),MATCH("Calculation",Table_Repeating_Question_Sets[#Headers],0)-1,1,1),
"")</f>
        <v/>
      </c>
      <c r="BR62"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2"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T62" s="135" t="str">
        <f ca="1">IF(ISNUMBER(Table_Question_Sets[[#This Row],[Config Use Row]]),INDEX(Table_Question_Sets[Config Rollup],Table_Question_Sets[[#This Row],[Config Use Row]]),"")</f>
        <v/>
      </c>
      <c r="BU62" s="135" t="str">
        <f ca="1">IF(ISNUMBER(Table_Question_Sets[[#This Row],[Config Use Row]]),INDEX(Table_Question_Sets[Config Keys Nested Rollup],Table_Question_Sets[[#This Row],[Config Use Row]]),"")</f>
        <v/>
      </c>
      <c r="BV62" s="135" t="str">
        <f ca="1">IF(ISNUMBER(Table_Question_Sets[[#This Row],[Config Use Row]]),INDEX(Table_Question_Sets[Calculation Rollup],Table_Question_Sets[[#This Row],[Config Use Row]]),"")</f>
        <v/>
      </c>
    </row>
    <row r="63" spans="2:74" s="21" customFormat="1" ht="21" customHeight="1">
      <c r="B63" s="10" t="s">
        <v>100</v>
      </c>
      <c r="C63" s="10"/>
      <c r="D63" s="25" t="str">
        <f ca="1">IF(Table_Question_Sets[[#This Row],[Header]]="Yes","",
IF(INDIRECT(SUBSTITUTE(ADDRESS(1,COLUMN(),4),"1","")&amp;ROW()-1)="",
INDIRECT(SUBSTITUTE(ADDRESS(1,COLUMN(Table_Question_Sets[[#This Row],[Property]]),4),"1","")&amp;ROW()-1),
INDIRECT(SUBSTITUTE(ADDRESS(1,COLUMN(),4),"1","")&amp;ROW()-1)))</f>
        <v>Disclosure</v>
      </c>
      <c r="E63"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declaration</v>
      </c>
      <c r="F63" s="25" t="str">
        <f>IF(Table_Question_Sets[[#This Row],[Header]]="Yes","",IF(Table_Question_Sets[[#This Row],[Property]]&lt;&gt;"",SUBSTITUTE(Table_Question_Sets[[#This Row],[Property]]," ",""),""))</f>
        <v>Declaration</v>
      </c>
      <c r="G63" s="92"/>
      <c r="H63" s="10" t="s">
        <v>37</v>
      </c>
      <c r="I63" s="10" t="s">
        <v>79</v>
      </c>
      <c r="J63" s="10" t="s">
        <v>66</v>
      </c>
      <c r="K63" s="60" t="s">
        <v>59</v>
      </c>
      <c r="L63" s="75"/>
      <c r="M63" s="75"/>
      <c r="N63" s="24"/>
      <c r="O63" s="57" t="s">
        <v>822</v>
      </c>
      <c r="P63" s="57" t="s">
        <v>822</v>
      </c>
      <c r="Q63" s="57" t="s">
        <v>822</v>
      </c>
      <c r="R63" s="57" t="s">
        <v>822</v>
      </c>
      <c r="S63" s="24"/>
      <c r="T63" s="11" t="s">
        <v>101</v>
      </c>
      <c r="U63" s="11"/>
      <c r="V63" s="10"/>
      <c r="W63" s="11" t="s">
        <v>102</v>
      </c>
      <c r="X63" s="10"/>
      <c r="Y63" s="10" t="s">
        <v>100</v>
      </c>
      <c r="Z63" s="10"/>
      <c r="AA63" s="11" t="s">
        <v>103</v>
      </c>
      <c r="AB63" s="11"/>
      <c r="AC63" s="11"/>
      <c r="AD63" s="10"/>
      <c r="AE63" s="10"/>
      <c r="AF63" s="10"/>
      <c r="AG63" s="10"/>
      <c r="AH63" s="75"/>
      <c r="AI63" s="75"/>
      <c r="AJ63" s="75"/>
      <c r="AK63" s="75"/>
      <c r="AL63" s="135" t="s">
        <v>59</v>
      </c>
      <c r="AM63"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Yes</v>
      </c>
      <c r="AN63" s="163"/>
      <c r="AO63"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3" s="89"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63" s="10"/>
      <c r="AR63" s="24"/>
      <c r="AS63" s="11"/>
      <c r="AT63" s="11"/>
      <c r="AU63" s="11"/>
      <c r="AV63" s="11"/>
      <c r="AW63" s="11"/>
      <c r="AX63" s="11"/>
      <c r="AY63"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Yes</v>
      </c>
      <c r="AZ63" s="24" t="str">
        <f>IF(OR(Table_Question_Sets[[#This Row],[Header]]="Yes",Table_Question_Sets[[#This Row],[Text]]=""),"",IF(OR(Table_Question_Sets[[#This Row],[Text]]="true",Table_Question_Sets[[#This Row],[Text]]="false",ISNUMBER(Table_Question_Sets[[#This Row],[Text]])),Table_Question_Sets[[#This Row],[Text]],""""&amp;Table_Question_Sets[[#This Row],[Text]]&amp;""""))</f>
        <v>"Yes"</v>
      </c>
      <c r="BA63" s="24" t="str">
        <f>IF(AND(Table_Question_Sets[[#This Row],[Header]]&lt;&gt;"Yes",Table_Question_Sets[[#This Row],[Property]]&lt;&gt;"",Table_Question_Sets[[#This Row],[Summary Label]]&lt;&gt;""),""""&amp;Table_Question_Sets[[#This Row],[Key]]&amp;""": """&amp;Table_Question_Sets[[#This Row],[Summary Label]]&amp;"""","")</f>
        <v/>
      </c>
      <c r="BB63" s="24">
        <f ca="1">IF(Table_Question_Sets[[#This Row],[Header]]="Yes","",_xlfn.NUMBERVALUE(INDIRECT(SUBSTITUTE(ADDRESS(1,COLUMN(),4),"1","")&amp;ROW()-1))+IF(Table_Question_Sets[[#This Row],[Property]]&lt;&gt;"",1,0))</f>
        <v>6</v>
      </c>
      <c r="BC63" s="24">
        <f ca="1">IF(Table_Question_Sets[[#This Row],[Header]]="Yes","",_xlfn.NUMBERVALUE(INDIRECT(SUBSTITUTE(ADDRESS(1,COLUMN(),4),"1","")&amp;ROW()+1))+IF(Table_Question_Sets[[#This Row],[Property]]&lt;&gt;"",1,0))</f>
        <v>1</v>
      </c>
      <c r="BD63" s="24" t="str">
        <f t="array" aca="1" ref="BD6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E63" s="24"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ValidationService.acceptedDeclaration()])}</v>
      </c>
      <c r="BF63" s="24"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3" s="24"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
      </c>
      <c r="BH63" s="24"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I63" s="10" t="str">
        <f ca="1" xml:space="preserve">
IF(Table_Question_Sets[[#This Row],[Row]]="Yes","]},{""className"": ""row"",""fieldGroup"": [","")&amp;
Table_Question_Sets[[#This Row],[Config Field]]</f>
        <v>{"key":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J63"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BK63"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3" s="10" t="str">
        <f>IF(AND(Table_Question_Sets[[#This Row],[Header]]="",Table_Question_Sets[[#This Row],[Property]]&lt;&gt;"",Table_Question_Sets[[#This Row],[Field Type]]&lt;&gt;""),
""""&amp;Table_Question_Sets[[#This Row],[Key]]&amp;"""","")</f>
        <v>"declaration"</v>
      </c>
      <c r="BM63"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"declaration"</v>
      </c>
      <c r="BN63" s="10" t="str">
        <f>IF(AND(Table_Question_Sets[[#This Row],[Header]]&lt;&gt;"Yes",Table_Question_Sets[[#This Row],[Property]]&lt;&gt;"",Table_Question_Sets[[#This Row],[Workflow Role]]&lt;&gt;""),
""""&amp;Table_Question_Sets[[#This Row],[Workflow Role]]&amp;""":"""&amp;Table_Question_Sets[[#This Row],[Key]]&amp;"""","")</f>
        <v/>
      </c>
      <c r="BO63" s="10" t="str">
        <f>IF(AND(Table_Question_Sets[[#This Row],[Header]]&lt;&gt;"Yes",Table_Question_Sets[[#This Row],[Property]]&lt;&gt;"",Table_Question_Sets[[#This Row],[Private]]="Yes"),
""""&amp;Table_Question_Sets[[#This Row],[Key]]&amp;"""","")</f>
        <v/>
      </c>
      <c r="BP63" s="10">
        <f ca="1">IF(Table_Question_Sets[[#This Row],[Header]]="Yes","",_xlfn.NUMBERVALUE(INDIRECT(SUBSTITUTE(ADDRESS(1,COLUMN(),4),"1","")&amp;ROW()+1))+IF(OR(Table_Question_Sets[[#This Row],[Value]]&lt;&gt;"",AND(Table_Question_Sets[[#This Row],[Data Type]]="Repeating",Table_Question_Sets[[#This Row],[Calculation Repeating]]&lt;&gt;"")),1,0))</f>
        <v>0</v>
      </c>
      <c r="BQ63" s="10" t="str">
        <f ca="1" xml:space="preserve">
IF(Table_Question_Sets[[#This Row],[Data Type]]="Repeating",
OFFSET(Table_Repeating_Question_Sets[[#Headers],[Property]],MATCH(Table_Question_Sets[[#This Row],[Property]],Table_Repeating_Question_Sets[Property],0),MATCH("Calculation",Table_Repeating_Question_Sets[#Headers],0)-1,1,1),
"")</f>
        <v/>
      </c>
      <c r="BR63"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"declaration": "Yes"</v>
      </c>
      <c r="BS63"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T63" s="10" t="str">
        <f ca="1">IF(ISNUMBER(Table_Question_Sets[[#This Row],[Config Use Row]]),INDEX(Table_Question_Sets[Config Rollup],Table_Question_Sets[[#This Row],[Config Use Row]]),"")</f>
        <v/>
      </c>
      <c r="BU63" s="10" t="str">
        <f ca="1">IF(ISNUMBER(Table_Question_Sets[[#This Row],[Config Use Row]]),INDEX(Table_Question_Sets[Config Keys Nested Rollup],Table_Question_Sets[[#This Row],[Config Use Row]]),"")</f>
        <v/>
      </c>
      <c r="BV63" s="10" t="str">
        <f ca="1">IF(ISNUMBER(Table_Question_Sets[[#This Row],[Config Use Row]]),INDEX(Table_Question_Sets[Calculation Rollup],Table_Question_Sets[[#This Row],[Config Use Row]]),"")</f>
        <v/>
      </c>
    </row>
    <row r="64" spans="2:74" s="21" customFormat="1" ht="29.4" thickBot="1">
      <c r="B64" s="47" t="s">
        <v>104</v>
      </c>
      <c r="C64" s="47" t="s">
        <v>59</v>
      </c>
      <c r="D64" s="47" t="str">
        <f ca="1">IF(Table_Question_Sets[[#This Row],[Header]]="Yes","",
IF(INDIRECT(SUBSTITUTE(ADDRESS(1,COLUMN(),4),"1","")&amp;ROW()-1)="",
INDIRECT(SUBSTITUTE(ADDRESS(1,COLUMN(Table_Question_Sets[[#This Row],[Property]]),4),"1","")&amp;ROW()-1),
INDIRECT(SUBSTITUTE(ADDRESS(1,COLUMN(),4),"1","")&amp;ROW()-1)))</f>
        <v/>
      </c>
      <c r="E64" s="4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paymentOptions</v>
      </c>
      <c r="F64" s="47" t="str">
        <f>IF(Table_Question_Sets[[#This Row],[Header]]="Yes","",IF(Table_Question_Sets[[#This Row],[Property]]&lt;&gt;"",SUBSTITUTE(Table_Question_Sets[[#This Row],[Property]]," ",""),""))</f>
        <v/>
      </c>
      <c r="G64" s="46"/>
      <c r="H64" s="47"/>
      <c r="I64" s="47"/>
      <c r="J64" s="47"/>
      <c r="K64" s="46"/>
      <c r="L64" s="47"/>
      <c r="M64" s="47"/>
      <c r="N64" s="46"/>
      <c r="O64" s="46"/>
      <c r="P64" s="46"/>
      <c r="Q64" s="46"/>
      <c r="R64" s="46"/>
      <c r="S64" s="46"/>
      <c r="T64" s="47"/>
      <c r="U64" s="47"/>
      <c r="V64" s="47"/>
      <c r="W64" s="47"/>
      <c r="X64" s="47"/>
      <c r="Y64" s="47"/>
      <c r="Z64" s="47"/>
      <c r="AA64" s="47"/>
      <c r="AB64" s="47"/>
      <c r="AC64" s="47"/>
      <c r="AD64" s="47"/>
      <c r="AE64" s="47"/>
      <c r="AF64" s="47"/>
      <c r="AG64" s="47"/>
      <c r="AH64" s="47"/>
      <c r="AI64" s="47"/>
      <c r="AJ64" s="47"/>
      <c r="AK64" s="47"/>
      <c r="AL64" s="47"/>
      <c r="AM64" s="9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4" s="98"/>
      <c r="AO64" s="9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4" s="9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64" s="47"/>
      <c r="AR64" s="46"/>
      <c r="AS64" s="47"/>
      <c r="AT64" s="47"/>
      <c r="AU64" s="47"/>
      <c r="AV64" s="47"/>
      <c r="AW64" s="47"/>
      <c r="AX64" s="47"/>
      <c r="AY64" s="4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4" s="46" t="str">
        <f>IF(OR(Table_Question_Sets[[#This Row],[Header]]="Yes",Table_Question_Sets[[#This Row],[Text]]=""),"",IF(OR(Table_Question_Sets[[#This Row],[Text]]="true",Table_Question_Sets[[#This Row],[Text]]="false",ISNUMBER(Table_Question_Sets[[#This Row],[Text]])),Table_Question_Sets[[#This Row],[Text]],""""&amp;Table_Question_Sets[[#This Row],[Text]]&amp;""""))</f>
        <v/>
      </c>
      <c r="BA64" s="46" t="str">
        <f>IF(AND(Table_Question_Sets[[#This Row],[Header]]&lt;&gt;"Yes",Table_Question_Sets[[#This Row],[Property]]&lt;&gt;"",Table_Question_Sets[[#This Row],[Summary Label]]&lt;&gt;""),""""&amp;Table_Question_Sets[[#This Row],[Key]]&amp;""": """&amp;Table_Question_Sets[[#This Row],[Summary Label]]&amp;"""","")</f>
        <v/>
      </c>
      <c r="BB64" s="46" t="str">
        <f ca="1">IF(Table_Question_Sets[[#This Row],[Header]]="Yes","",_xlfn.NUMBERVALUE(INDIRECT(SUBSTITUTE(ADDRESS(1,COLUMN(),4),"1","")&amp;ROW()-1))+IF(Table_Question_Sets[[#This Row],[Property]]&lt;&gt;"",1,0))</f>
        <v/>
      </c>
      <c r="BC64" s="46" t="str">
        <f ca="1">IF(Table_Question_Sets[[#This Row],[Header]]="Yes","",_xlfn.NUMBERVALUE(INDIRECT(SUBSTITUTE(ADDRESS(1,COLUMN(),4),"1","")&amp;ROW()+1))+IF(Table_Question_Sets[[#This Row],[Property]]&lt;&gt;"",1,0))</f>
        <v/>
      </c>
      <c r="BD64" s="46" t="str">
        <f t="array" aca="1" ref="BD6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4" s="4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64" s="4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4" s="46"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64" s="46"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64" s="47" t="str">
        <f xml:space="preserve">
IF(Table_Question_Sets[[#This Row],[Row]]="Yes","]},{""className"": ""row"",""fieldGroup"": [","")&amp;
Table_Question_Sets[[#This Row],[Config Field]]</f>
        <v/>
      </c>
      <c r="BJ64" s="4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"paymentOptions":[{"className": "row","fieldGroup":[{"key":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K64" s="4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4" s="47" t="str">
        <f>IF(AND(Table_Question_Sets[[#This Row],[Header]]="",Table_Question_Sets[[#This Row],[Property]]&lt;&gt;"",Table_Question_Sets[[#This Row],[Field Type]]&lt;&gt;""),
""""&amp;Table_Question_Sets[[#This Row],[Key]]&amp;"""","")</f>
        <v/>
      </c>
      <c r="BM64" s="4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"paymentOptions":["paymentOption"],</v>
      </c>
      <c r="BN64" s="47" t="str">
        <f>IF(AND(Table_Question_Sets[[#This Row],[Header]]&lt;&gt;"Yes",Table_Question_Sets[[#This Row],[Property]]&lt;&gt;"",Table_Question_Sets[[#This Row],[Workflow Role]]&lt;&gt;""),
""""&amp;Table_Question_Sets[[#This Row],[Workflow Role]]&amp;""":"""&amp;Table_Question_Sets[[#This Row],[Key]]&amp;"""","")</f>
        <v/>
      </c>
      <c r="BO64" s="47" t="str">
        <f>IF(AND(Table_Question_Sets[[#This Row],[Header]]&lt;&gt;"Yes",Table_Question_Sets[[#This Row],[Property]]&lt;&gt;"",Table_Question_Sets[[#This Row],[Private]]="Yes"),
""""&amp;Table_Question_Sets[[#This Row],[Key]]&amp;"""","")</f>
        <v/>
      </c>
      <c r="BP64" s="47" t="str">
        <f ca="1">IF(Table_Question_Sets[[#This Row],[Header]]="Yes","",_xlfn.NUMBERVALUE(INDIRECT(SUBSTITUTE(ADDRESS(1,COLUMN(),4),"1","")&amp;ROW()+1))+IF(OR(Table_Question_Sets[[#This Row],[Value]]&lt;&gt;"",AND(Table_Question_Sets[[#This Row],[Data Type]]="Repeating",Table_Question_Sets[[#This Row],[Calculation Repeating]]&lt;&gt;"")),1,0))</f>
        <v/>
      </c>
      <c r="BQ64" s="47" t="str">
        <f ca="1" xml:space="preserve">
IF(Table_Question_Sets[[#This Row],[Data Type]]="Repeating",
OFFSET(Table_Repeating_Question_Sets[[#Headers],[Property]],MATCH(Table_Question_Sets[[#This Row],[Property]],Table_Repeating_Question_Sets[Property],0),MATCH("Calculation",Table_Repeating_Question_Sets[#Headers],0)-1,1,1),
"")</f>
        <v/>
      </c>
      <c r="BR64" s="4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4" s="4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"paymentOptions":{"paymentOption": "Monthly"},</v>
      </c>
      <c r="BT64" s="47" t="str">
        <f ca="1">IF(ISNUMBER(Table_Question_Sets[[#This Row],[Config Use Row]]),INDEX(Table_Question_Sets[Config Rollup],Table_Question_Sets[[#This Row],[Config Use Row]]),"")</f>
        <v/>
      </c>
      <c r="BU64" s="47" t="str">
        <f ca="1">IF(ISNUMBER(Table_Question_Sets[[#This Row],[Config Use Row]]),INDEX(Table_Question_Sets[Config Keys Nested Rollup],Table_Question_Sets[[#This Row],[Config Use Row]]),"")</f>
        <v/>
      </c>
      <c r="BV64" s="47" t="str">
        <f ca="1">IF(ISNUMBER(Table_Question_Sets[[#This Row],[Config Use Row]]),INDEX(Table_Question_Sets[Calculation Rollup],Table_Question_Sets[[#This Row],[Config Use Row]]),"")</f>
        <v/>
      </c>
    </row>
    <row r="65" spans="2:74" s="21" customFormat="1" ht="21" customHeight="1">
      <c r="B65" s="11" t="s">
        <v>105</v>
      </c>
      <c r="C65" s="10"/>
      <c r="D65" s="10" t="str">
        <f ca="1">IF(Table_Question_Sets[[#This Row],[Header]]="Yes","",
IF(INDIRECT(SUBSTITUTE(ADDRESS(1,COLUMN(),4),"1","")&amp;ROW()-1)="",
INDIRECT(SUBSTITUTE(ADDRESS(1,COLUMN(Table_Question_Sets[[#This Row],[Property]]),4),"1","")&amp;ROW()-1),
INDIRECT(SUBSTITUTE(ADDRESS(1,COLUMN(),4),"1","")&amp;ROW()-1)))</f>
        <v>Payment Options</v>
      </c>
      <c r="E65" s="10"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v>
      </c>
      <c r="F65" s="10" t="str">
        <f>IF(Table_Question_Sets[[#This Row],[Header]]="Yes","",IF(Table_Question_Sets[[#This Row],[Property]]&lt;&gt;"",SUBSTITUTE(Table_Question_Sets[[#This Row],[Property]]," ",""),""))</f>
        <v>PaymentOption</v>
      </c>
      <c r="G65" s="205"/>
      <c r="H65" s="10" t="s">
        <v>37</v>
      </c>
      <c r="I65" s="10" t="s">
        <v>61</v>
      </c>
      <c r="J65" s="10" t="s">
        <v>104</v>
      </c>
      <c r="K65" s="60" t="s">
        <v>59</v>
      </c>
      <c r="L65" s="75"/>
      <c r="M65" s="75"/>
      <c r="N65" s="10"/>
      <c r="O65" s="58">
        <v>12</v>
      </c>
      <c r="P65" s="10"/>
      <c r="Q65" s="10"/>
      <c r="R65" s="10"/>
      <c r="S65" s="10"/>
      <c r="T65" s="230" t="s">
        <v>947</v>
      </c>
      <c r="U65" s="162"/>
      <c r="V65" s="10"/>
      <c r="W65" s="10"/>
      <c r="X65" s="10" t="s">
        <v>104</v>
      </c>
      <c r="Y65" s="10"/>
      <c r="Z65" s="10"/>
      <c r="AA65" s="10"/>
      <c r="AB65" s="10"/>
      <c r="AC65" s="10"/>
      <c r="AD65" s="10"/>
      <c r="AE65" s="10"/>
      <c r="AF65" s="10"/>
      <c r="AG65" s="10"/>
      <c r="AH65" s="75" t="str">
        <f ca="1">"'"&amp;OFFSET(Table_Payment_Options[#Headers],0,MATCH(TRUE,Payment_Options_Default,0)-1,1,1)&amp;"'"</f>
        <v>'Monthly'</v>
      </c>
      <c r="AI65" s="75"/>
      <c r="AJ65" s="75"/>
      <c r="AK65" s="75"/>
      <c r="AL65" s="135" t="str">
        <f ca="1">OFFSET(Table_Payment_Options[#Headers],0,MATCH(TRUE,Payment_Options_Default,0)-1,1,1)</f>
        <v>Monthly</v>
      </c>
      <c r="AM65" s="163" t="str">
        <f ca="1">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Monthly</v>
      </c>
      <c r="AN65" s="163"/>
      <c r="AO65" s="10"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5" s="10"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65" s="10"/>
      <c r="AR65" s="10"/>
      <c r="AS65" s="10"/>
      <c r="AT65" s="10"/>
      <c r="AU65" s="10"/>
      <c r="AV65" s="10"/>
      <c r="AW65" s="10"/>
      <c r="AX65" s="10"/>
      <c r="AY65" s="24" t="str">
        <f ca="1"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Monthly</v>
      </c>
      <c r="AZ65" s="10" t="str">
        <f ca="1">IF(OR(Table_Question_Sets[[#This Row],[Header]]="Yes",Table_Question_Sets[[#This Row],[Text]]=""),"",IF(OR(Table_Question_Sets[[#This Row],[Text]]="true",Table_Question_Sets[[#This Row],[Text]]="false",ISNUMBER(Table_Question_Sets[[#This Row],[Text]])),Table_Question_Sets[[#This Row],[Text]],""""&amp;Table_Question_Sets[[#This Row],[Text]]&amp;""""))</f>
        <v>"Monthly"</v>
      </c>
      <c r="BA65" s="10" t="str">
        <f>IF(AND(Table_Question_Sets[[#This Row],[Header]]&lt;&gt;"Yes",Table_Question_Sets[[#This Row],[Property]]&lt;&gt;"",Table_Question_Sets[[#This Row],[Summary Label]]&lt;&gt;""),""""&amp;Table_Question_Sets[[#This Row],[Key]]&amp;""": """&amp;Table_Question_Sets[[#This Row],[Summary Label]]&amp;"""","")</f>
        <v/>
      </c>
      <c r="BB65" s="24">
        <f ca="1">IF(Table_Question_Sets[[#This Row],[Header]]="Yes","",_xlfn.NUMBERVALUE(INDIRECT(SUBSTITUTE(ADDRESS(1,COLUMN(),4),"1","")&amp;ROW()-1))+IF(Table_Question_Sets[[#This Row],[Property]]&lt;&gt;"",1,0))</f>
        <v>1</v>
      </c>
      <c r="BC65" s="24">
        <f ca="1">IF(Table_Question_Sets[[#This Row],[Header]]="Yes","",_xlfn.NUMBERVALUE(INDIRECT(SUBSTITUTE(ADDRESS(1,COLUMN(),4),"1","")&amp;ROW()+1))+IF(Table_Question_Sets[[#This Row],[Property]]&lt;&gt;"",1,0))</f>
        <v>1</v>
      </c>
      <c r="BD65" s="10" t="str">
        <f t="array" aca="1" ref="BD6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{"value":"Yearly","key":"Yearly","hideCondition":"false"},{"value":"Monthly","key":"Monthly","hideCondition":"false"},{"value":"Fortnightly","key":"Fortnightly","hideCondition":"true"},{"value":"Weekly","key":"Weekly","hideCondition":"true"}</v>
      </c>
      <c r="BE65" s="1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65" s="1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5" s="10"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Monthly'","assumedValue":"Monthly","options":[{"value":"Yearly","key":"Yearly","hideCondition":"false"},{"value":"Monthly","key":"Monthly","hideCondition":"false"},{"value":"Fortnightly","key":"Fortnightly","hideCondition":"true"},{"value":"Weekly","key":"Weekly","hideCondition":"true"}],"label":"Select payment option","content":{"heading2":"Payment Options"}}</v>
      </c>
      <c r="BH65" s="10"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I65" s="10" t="str">
        <f ca="1" xml:space="preserve">
IF(Table_Question_Sets[[#This Row],[Row]]="Yes","]},{""className"": ""row"",""fieldGroup"": [","")&amp;
Table_Question_Sets[[#This Row],[Config Field]]</f>
        <v>{"key":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J65"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BK65"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5" s="10" t="str">
        <f>IF(AND(Table_Question_Sets[[#This Row],[Header]]="",Table_Question_Sets[[#This Row],[Property]]&lt;&gt;"",Table_Question_Sets[[#This Row],[Field Type]]&lt;&gt;""),
""""&amp;Table_Question_Sets[[#This Row],[Key]]&amp;"""","")</f>
        <v>"paymentOption"</v>
      </c>
      <c r="BM65"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v>
      </c>
      <c r="BN65" s="10" t="str">
        <f>IF(AND(Table_Question_Sets[[#This Row],[Header]]&lt;&gt;"Yes",Table_Question_Sets[[#This Row],[Property]]&lt;&gt;"",Table_Question_Sets[[#This Row],[Workflow Role]]&lt;&gt;""),
""""&amp;Table_Question_Sets[[#This Row],[Workflow Role]]&amp;""":"""&amp;Table_Question_Sets[[#This Row],[Key]]&amp;"""","")</f>
        <v/>
      </c>
      <c r="BO65" s="10" t="str">
        <f>IF(AND(Table_Question_Sets[[#This Row],[Header]]&lt;&gt;"Yes",Table_Question_Sets[[#This Row],[Property]]&lt;&gt;"",Table_Question_Sets[[#This Row],[Private]]="Yes"),
""""&amp;Table_Question_Sets[[#This Row],[Key]]&amp;"""","")</f>
        <v/>
      </c>
      <c r="BP65" s="10">
        <f ca="1">IF(Table_Question_Sets[[#This Row],[Header]]="Yes","",_xlfn.NUMBERVALUE(INDIRECT(SUBSTITUTE(ADDRESS(1,COLUMN(),4),"1","")&amp;ROW()+1))+IF(OR(Table_Question_Sets[[#This Row],[Value]]&lt;&gt;"",AND(Table_Question_Sets[[#This Row],[Data Type]]="Repeating",Table_Question_Sets[[#This Row],[Calculation Repeating]]&lt;&gt;"")),1,0))</f>
        <v>0</v>
      </c>
      <c r="BQ65" s="10" t="str">
        <f ca="1" xml:space="preserve">
IF(Table_Question_Sets[[#This Row],[Data Type]]="Repeating",
OFFSET(Table_Repeating_Question_Sets[[#Headers],[Property]],MATCH(Table_Question_Sets[[#This Row],[Property]],Table_Repeating_Question_Sets[Property],0),MATCH("Calculation",Table_Repeating_Question_Sets[#Headers],0)-1,1,1),
"")</f>
        <v/>
      </c>
      <c r="BR65" s="10"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"paymentOption": "Monthly"</v>
      </c>
      <c r="BS65"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 "Monthly"</v>
      </c>
      <c r="BT65" s="10" t="str">
        <f ca="1">IF(ISNUMBER(Table_Question_Sets[[#This Row],[Config Use Row]]),INDEX(Table_Question_Sets[Config Rollup],Table_Question_Sets[[#This Row],[Config Use Row]]),"")</f>
        <v/>
      </c>
      <c r="BU65" s="10" t="str">
        <f ca="1">IF(ISNUMBER(Table_Question_Sets[[#This Row],[Config Use Row]]),INDEX(Table_Question_Sets[Config Keys Nested Rollup],Table_Question_Sets[[#This Row],[Config Use Row]]),"")</f>
        <v/>
      </c>
      <c r="BV65" s="10" t="str">
        <f ca="1">IF(ISNUMBER(Table_Question_Sets[[#This Row],[Config Use Row]]),INDEX(Table_Question_Sets[Calculation Rollup],Table_Question_Sets[[#This Row],[Config Use Row]]),"")</f>
        <v/>
      </c>
    </row>
    <row r="66" spans="2:74" s="21" customFormat="1" ht="29.4" thickBot="1">
      <c r="B66" s="47" t="s">
        <v>106</v>
      </c>
      <c r="C66" s="47" t="s">
        <v>59</v>
      </c>
      <c r="D66" s="47" t="str">
        <f ca="1">IF(Table_Question_Sets[[#This Row],[Header]]="Yes","",
IF(INDIRECT(SUBSTITUTE(ADDRESS(1,COLUMN(),4),"1","")&amp;ROW()-1)="",
INDIRECT(SUBSTITUTE(ADDRESS(1,COLUMN(Table_Question_Sets[[#This Row],[Property]]),4),"1","")&amp;ROW()-1),
INDIRECT(SUBSTITUTE(ADDRESS(1,COLUMN(),4),"1","")&amp;ROW()-1)))</f>
        <v/>
      </c>
      <c r="E66" s="4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v>
      </c>
      <c r="F66" s="47" t="str">
        <f>IF(Table_Question_Sets[[#This Row],[Header]]="Yes","",IF(Table_Question_Sets[[#This Row],[Property]]&lt;&gt;"",SUBSTITUTE(Table_Question_Sets[[#This Row],[Property]]," ",""),""))</f>
        <v/>
      </c>
      <c r="G66" s="46"/>
      <c r="H66" s="47"/>
      <c r="I66" s="47"/>
      <c r="J66" s="47"/>
      <c r="K66" s="46"/>
      <c r="L66" s="47"/>
      <c r="M66" s="47"/>
      <c r="N66" s="46"/>
      <c r="O66" s="46"/>
      <c r="P66" s="46"/>
      <c r="Q66" s="46"/>
      <c r="R66" s="46"/>
      <c r="S66" s="46"/>
      <c r="T66" s="47"/>
      <c r="U66" s="47"/>
      <c r="V66" s="47"/>
      <c r="W66" s="47"/>
      <c r="X66" s="47"/>
      <c r="Y66" s="47"/>
      <c r="Z66" s="47"/>
      <c r="AA66" s="47"/>
      <c r="AB66" s="47"/>
      <c r="AC66" s="47"/>
      <c r="AD66" s="47"/>
      <c r="AE66" s="47"/>
      <c r="AF66" s="47"/>
      <c r="AG66" s="47"/>
      <c r="AH66" s="47"/>
      <c r="AI66" s="47"/>
      <c r="AJ66" s="47"/>
      <c r="AK66" s="47"/>
      <c r="AL66" s="47"/>
      <c r="AM66" s="9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6" s="98"/>
      <c r="AO66" s="9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6" s="9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6" s="47"/>
      <c r="AR66" s="46"/>
      <c r="AS66" s="47"/>
      <c r="AT66" s="47"/>
      <c r="AU66" s="47"/>
      <c r="AV66" s="47"/>
      <c r="AW66" s="47"/>
      <c r="AX66" s="47"/>
      <c r="AY66" s="4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6" s="46" t="str">
        <f>IF(OR(Table_Question_Sets[[#This Row],[Header]]="Yes",Table_Question_Sets[[#This Row],[Text]]=""),"",IF(OR(Table_Question_Sets[[#This Row],[Text]]="true",Table_Question_Sets[[#This Row],[Text]]="false",ISNUMBER(Table_Question_Sets[[#This Row],[Text]])),Table_Question_Sets[[#This Row],[Text]],""""&amp;Table_Question_Sets[[#This Row],[Text]]&amp;""""))</f>
        <v/>
      </c>
      <c r="BA66" s="46" t="str">
        <f>IF(AND(Table_Question_Sets[[#This Row],[Header]]&lt;&gt;"Yes",Table_Question_Sets[[#This Row],[Property]]&lt;&gt;"",Table_Question_Sets[[#This Row],[Summary Label]]&lt;&gt;""),""""&amp;Table_Question_Sets[[#This Row],[Key]]&amp;""": """&amp;Table_Question_Sets[[#This Row],[Summary Label]]&amp;"""","")</f>
        <v/>
      </c>
      <c r="BB66" s="46" t="str">
        <f ca="1">IF(Table_Question_Sets[[#This Row],[Header]]="Yes","",_xlfn.NUMBERVALUE(INDIRECT(SUBSTITUTE(ADDRESS(1,COLUMN(),4),"1","")&amp;ROW()-1))+IF(Table_Question_Sets[[#This Row],[Property]]&lt;&gt;"",1,0))</f>
        <v/>
      </c>
      <c r="BC66" s="46" t="str">
        <f ca="1">IF(Table_Question_Sets[[#This Row],[Header]]="Yes","",_xlfn.NUMBERVALUE(INDIRECT(SUBSTITUTE(ADDRESS(1,COLUMN(),4),"1","")&amp;ROW()+1))+IF(Table_Question_Sets[[#This Row],[Property]]&lt;&gt;"",1,0))</f>
        <v/>
      </c>
      <c r="BD66" s="46" t="str">
        <f t="array" aca="1" ref="BD6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6" s="4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66" s="4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6" s="46"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66" s="46"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66" s="47" t="str">
        <f xml:space="preserve">
IF(Table_Question_Sets[[#This Row],[Row]]="Yes","]},{""className"": ""row"",""fieldGroup"": [","")&amp;
Table_Question_Sets[[#This Row],[Config Field]]</f>
        <v/>
      </c>
      <c r="BJ66" s="4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"paymentMethods":[{"className": "row","fieldGroup":[{"key":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66" s="4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6" s="47" t="str">
        <f>IF(AND(Table_Question_Sets[[#This Row],[Header]]="",Table_Question_Sets[[#This Row],[Property]]&lt;&gt;"",Table_Question_Sets[[#This Row],[Field Type]]&lt;&gt;""),
""""&amp;Table_Question_Sets[[#This Row],[Key]]&amp;"""","")</f>
        <v/>
      </c>
      <c r="BM66" s="4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"paymentMethods":["paymentMethodSelect","paymentMethod","creditCardHeading","creditCardNumber","creditCardName","creditCardExpiryDate","creditCardCCV"],</v>
      </c>
      <c r="BN66" s="47" t="str">
        <f>IF(AND(Table_Question_Sets[[#This Row],[Header]]&lt;&gt;"Yes",Table_Question_Sets[[#This Row],[Property]]&lt;&gt;"",Table_Question_Sets[[#This Row],[Workflow Role]]&lt;&gt;""),
""""&amp;Table_Question_Sets[[#This Row],[Workflow Role]]&amp;""":"""&amp;Table_Question_Sets[[#This Row],[Key]]&amp;"""","")</f>
        <v/>
      </c>
      <c r="BO66" s="47" t="str">
        <f>IF(AND(Table_Question_Sets[[#This Row],[Header]]&lt;&gt;"Yes",Table_Question_Sets[[#This Row],[Property]]&lt;&gt;"",Table_Question_Sets[[#This Row],[Private]]="Yes"),
""""&amp;Table_Question_Sets[[#This Row],[Key]]&amp;"""","")</f>
        <v/>
      </c>
      <c r="BP66" s="47" t="str">
        <f ca="1">IF(Table_Question_Sets[[#This Row],[Header]]="Yes","",_xlfn.NUMBERVALUE(INDIRECT(SUBSTITUTE(ADDRESS(1,COLUMN(),4),"1","")&amp;ROW()+1))+IF(OR(Table_Question_Sets[[#This Row],[Value]]&lt;&gt;"",AND(Table_Question_Sets[[#This Row],[Data Type]]="Repeating",Table_Question_Sets[[#This Row],[Calculation Repeating]]&lt;&gt;"")),1,0))</f>
        <v/>
      </c>
      <c r="BQ66" s="47" t="str">
        <f ca="1" xml:space="preserve">
IF(Table_Question_Sets[[#This Row],[Data Type]]="Repeating",
OFFSET(Table_Repeating_Question_Sets[[#Headers],[Property]],MATCH(Table_Question_Sets[[#This Row],[Property]],Table_Repeating_Question_Sets[Property],0),MATCH("Calculation",Table_Repeating_Question_Sets[#Headers],0)-1,1,1),
"")</f>
        <v/>
      </c>
      <c r="BR66" s="4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6" s="4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"paymentMethods":{"paymentMethodSelect": "Pay now with credit card"},</v>
      </c>
      <c r="BT66" s="47" t="str">
        <f ca="1">IF(ISNUMBER(Table_Question_Sets[[#This Row],[Config Use Row]]),INDEX(Table_Question_Sets[Config Rollup],Table_Question_Sets[[#This Row],[Config Use Row]]),"")</f>
        <v/>
      </c>
      <c r="BU66" s="47" t="str">
        <f ca="1">IF(ISNUMBER(Table_Question_Sets[[#This Row],[Config Use Row]]),INDEX(Table_Question_Sets[Config Keys Nested Rollup],Table_Question_Sets[[#This Row],[Config Use Row]]),"")</f>
        <v/>
      </c>
      <c r="BV66" s="47" t="str">
        <f ca="1">IF(ISNUMBER(Table_Question_Sets[[#This Row],[Config Use Row]]),INDEX(Table_Question_Sets[Calculation Rollup],Table_Question_Sets[[#This Row],[Config Use Row]]),"")</f>
        <v/>
      </c>
    </row>
    <row r="67" spans="2:74" s="21" customFormat="1" ht="21" hidden="1" customHeight="1">
      <c r="B67" s="10"/>
      <c r="C67" s="10"/>
      <c r="D67" s="10" t="str">
        <f ca="1">IF(Table_Question_Sets[[#This Row],[Header]]="Yes","",
IF(INDIRECT(SUBSTITUTE(ADDRESS(1,COLUMN(),4),"1","")&amp;ROW()-1)="",
INDIRECT(SUBSTITUTE(ADDRESS(1,COLUMN(Table_Question_Sets[[#This Row],[Property]]),4),"1","")&amp;ROW()-1),
INDIRECT(SUBSTITUTE(ADDRESS(1,COLUMN(),4),"1","")&amp;ROW()-1)))</f>
        <v>Payment Methods</v>
      </c>
      <c r="E67" s="10"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7" s="10" t="str">
        <f>IF(Table_Question_Sets[[#This Row],[Header]]="Yes","",IF(Table_Question_Sets[[#This Row],[Property]]&lt;&gt;"",SUBSTITUTE(Table_Question_Sets[[#This Row],[Property]]," ",""),""))</f>
        <v/>
      </c>
      <c r="G67" s="205"/>
      <c r="H67" s="10"/>
      <c r="I67" s="10"/>
      <c r="J67" s="10"/>
      <c r="K67" s="75"/>
      <c r="L67" s="75"/>
      <c r="M67" s="75"/>
      <c r="N67" s="10"/>
      <c r="O67" s="10"/>
      <c r="P67" s="10"/>
      <c r="Q67" s="10"/>
      <c r="R67" s="10"/>
      <c r="S67" s="10"/>
      <c r="T67" s="10"/>
      <c r="U67" s="10"/>
      <c r="V67" s="10"/>
      <c r="W67" s="10"/>
      <c r="X67" s="10"/>
      <c r="Y67" s="10"/>
      <c r="Z67" s="10"/>
      <c r="AA67" s="10"/>
      <c r="AB67" s="10"/>
      <c r="AC67" s="10"/>
      <c r="AD67" s="10"/>
      <c r="AE67" s="10"/>
      <c r="AF67" s="10"/>
      <c r="AG67" s="10"/>
      <c r="AH67" s="75"/>
      <c r="AI67" s="75"/>
      <c r="AJ67" s="75"/>
      <c r="AK67" s="75"/>
      <c r="AL67" s="135"/>
      <c r="AM67" s="16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7" s="163"/>
      <c r="AO67" s="10"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7" s="10"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7" s="10"/>
      <c r="AR67" s="10"/>
      <c r="AS67" s="10"/>
      <c r="AT67" s="10"/>
      <c r="AU67" s="10"/>
      <c r="AV67" s="10"/>
      <c r="AW67" s="10"/>
      <c r="AX67" s="10"/>
      <c r="AY67"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7" s="10" t="str">
        <f>IF(OR(Table_Question_Sets[[#This Row],[Header]]="Yes",Table_Question_Sets[[#This Row],[Text]]=""),"",IF(OR(Table_Question_Sets[[#This Row],[Text]]="true",Table_Question_Sets[[#This Row],[Text]]="false",ISNUMBER(Table_Question_Sets[[#This Row],[Text]])),Table_Question_Sets[[#This Row],[Text]],""""&amp;Table_Question_Sets[[#This Row],[Text]]&amp;""""))</f>
        <v/>
      </c>
      <c r="BA67" s="10" t="str">
        <f>IF(AND(Table_Question_Sets[[#This Row],[Header]]&lt;&gt;"Yes",Table_Question_Sets[[#This Row],[Property]]&lt;&gt;"",Table_Question_Sets[[#This Row],[Summary Label]]&lt;&gt;""),""""&amp;Table_Question_Sets[[#This Row],[Key]]&amp;""": """&amp;Table_Question_Sets[[#This Row],[Summary Label]]&amp;"""","")</f>
        <v/>
      </c>
      <c r="BB67" s="24">
        <f ca="1">IF(Table_Question_Sets[[#This Row],[Header]]="Yes","",_xlfn.NUMBERVALUE(INDIRECT(SUBSTITUTE(ADDRESS(1,COLUMN(),4),"1","")&amp;ROW()-1))+IF(Table_Question_Sets[[#This Row],[Property]]&lt;&gt;"",1,0))</f>
        <v>0</v>
      </c>
      <c r="BC67" s="24">
        <f ca="1">IF(Table_Question_Sets[[#This Row],[Header]]="Yes","",_xlfn.NUMBERVALUE(INDIRECT(SUBSTITUTE(ADDRESS(1,COLUMN(),4),"1","")&amp;ROW()+1))+IF(Table_Question_Sets[[#This Row],[Property]]&lt;&gt;"",1,0))</f>
        <v>7</v>
      </c>
      <c r="BD67" s="10" t="str">
        <f t="array" aca="1" ref="BD6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7" s="1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67" s="1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7" s="10"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67" s="10"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67" s="10" t="str">
        <f xml:space="preserve">
IF(Table_Question_Sets[[#This Row],[Row]]="Yes","]},{""className"": ""row"",""fieldGroup"": [","")&amp;
Table_Question_Sets[[#This Row],[Config Field]]</f>
        <v/>
      </c>
      <c r="BJ67" s="1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67" s="1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7" s="10" t="str">
        <f>IF(AND(Table_Question_Sets[[#This Row],[Header]]="",Table_Question_Sets[[#This Row],[Property]]&lt;&gt;"",Table_Question_Sets[[#This Row],[Field Type]]&lt;&gt;""),
""""&amp;Table_Question_Sets[[#This Row],[Key]]&amp;"""","")</f>
        <v/>
      </c>
      <c r="BM67" s="1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"paymentMethodSelect","paymentMethod","creditCardHeading","creditCardNumber","creditCardName","creditCardExpiryDate","creditCardCCV"</v>
      </c>
      <c r="BN67" s="10" t="str">
        <f>IF(AND(Table_Question_Sets[[#This Row],[Header]]&lt;&gt;"Yes",Table_Question_Sets[[#This Row],[Property]]&lt;&gt;"",Table_Question_Sets[[#This Row],[Workflow Role]]&lt;&gt;""),
""""&amp;Table_Question_Sets[[#This Row],[Workflow Role]]&amp;""":"""&amp;Table_Question_Sets[[#This Row],[Key]]&amp;"""","")</f>
        <v/>
      </c>
      <c r="BO67" s="10" t="str">
        <f>IF(AND(Table_Question_Sets[[#This Row],[Header]]&lt;&gt;"Yes",Table_Question_Sets[[#This Row],[Property]]&lt;&gt;"",Table_Question_Sets[[#This Row],[Private]]="Yes"),
""""&amp;Table_Question_Sets[[#This Row],[Key]]&amp;"""","")</f>
        <v/>
      </c>
      <c r="BP67" s="10">
        <f ca="1">IF(Table_Question_Sets[[#This Row],[Header]]="Yes","",_xlfn.NUMBERVALUE(INDIRECT(SUBSTITUTE(ADDRESS(1,COLUMN(),4),"1","")&amp;ROW()+1))+IF(OR(Table_Question_Sets[[#This Row],[Value]]&lt;&gt;"",AND(Table_Question_Sets[[#This Row],[Data Type]]="Repeating",Table_Question_Sets[[#This Row],[Calculation Repeating]]&lt;&gt;"")),1,0))</f>
        <v>0</v>
      </c>
      <c r="BQ67" s="10" t="str">
        <f ca="1" xml:space="preserve">
IF(Table_Question_Sets[[#This Row],[Data Type]]="Repeating",
OFFSET(Table_Repeating_Question_Sets[[#Headers],[Property]],MATCH(Table_Question_Sets[[#This Row],[Property]],Table_Repeating_Question_Sets[Property],0),MATCH("Calculation",Table_Repeating_Question_Sets[#Headers],0)-1,1,1),
"")</f>
        <v/>
      </c>
      <c r="BR67" s="1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7" s="1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"paymentMethodSelect": "Pay now with credit card"</v>
      </c>
      <c r="BT67" s="10" t="str">
        <f ca="1">IF(ISNUMBER(Table_Question_Sets[[#This Row],[Config Use Row]]),INDEX(Table_Question_Sets[Config Rollup],Table_Question_Sets[[#This Row],[Config Use Row]]),"")</f>
        <v/>
      </c>
      <c r="BU67" s="10" t="str">
        <f ca="1">IF(ISNUMBER(Table_Question_Sets[[#This Row],[Config Use Row]]),INDEX(Table_Question_Sets[Config Keys Nested Rollup],Table_Question_Sets[[#This Row],[Config Use Row]]),"")</f>
        <v/>
      </c>
      <c r="BV67" s="10" t="str">
        <f ca="1">IF(ISNUMBER(Table_Question_Sets[[#This Row],[Config Use Row]]),INDEX(Table_Question_Sets[Calculation Rollup],Table_Question_Sets[[#This Row],[Config Use Row]]),"")</f>
        <v/>
      </c>
    </row>
    <row r="68" spans="2:74" s="21" customFormat="1" ht="21" customHeight="1">
      <c r="B68" t="s">
        <v>925</v>
      </c>
      <c r="C68"/>
      <c r="D68" t="str">
        <f ca="1">IF(Table_Question_Sets[[#This Row],[Header]]="Yes","",
IF(INDIRECT(SUBSTITUTE(ADDRESS(1,COLUMN(),4),"1","")&amp;ROW()-1)="",
INDIRECT(SUBSTITUTE(ADDRESS(1,COLUMN(Table_Question_Sets[[#This Row],[Property]]),4),"1","")&amp;ROW()-1),
INDIRECT(SUBSTITUTE(ADDRESS(1,COLUMN(),4),"1","")&amp;ROW()-1)))</f>
        <v>Payment Methods</v>
      </c>
      <c r="E6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paymentMethodSelect</v>
      </c>
      <c r="F68" t="str">
        <f>IF(Table_Question_Sets[[#This Row],[Header]]="Yes","",IF(Table_Question_Sets[[#This Row],[Property]]&lt;&gt;"",SUBSTITUTE(Table_Question_Sets[[#This Row],[Property]]," ",""),""))</f>
        <v>PaymentMethodSelect</v>
      </c>
      <c r="G68" s="206"/>
      <c r="H68" t="s">
        <v>37</v>
      </c>
      <c r="I68" t="s">
        <v>79</v>
      </c>
      <c r="J68" t="s">
        <v>106</v>
      </c>
      <c r="K68" t="s">
        <v>59</v>
      </c>
      <c r="L68"/>
      <c r="M68"/>
      <c r="N68"/>
      <c r="O68" s="58">
        <v>12</v>
      </c>
      <c r="P68"/>
      <c r="Q68"/>
      <c r="R68"/>
      <c r="S68"/>
      <c r="T68" t="s">
        <v>912</v>
      </c>
      <c r="U68"/>
      <c r="V68" s="26"/>
      <c r="W68"/>
      <c r="X68"/>
      <c r="Y68"/>
      <c r="Z68"/>
      <c r="AA68" s="6" t="s">
        <v>913</v>
      </c>
      <c r="AB68" s="6"/>
      <c r="AC68"/>
      <c r="AD68"/>
      <c r="AE68"/>
      <c r="AF68"/>
      <c r="AG68"/>
      <c r="AH68" s="182"/>
      <c r="AI68" s="182"/>
      <c r="AJ68" s="182"/>
      <c r="AK68" s="182"/>
      <c r="AL68" t="str">
        <f ca="1">IF(OFFSET(Table_Payment_Options[],0,MATCH(Input_Payment_Option,Table_Payment_Options[#Headers],0)-1,1,1)="Funded",
OFFSET(Table_Payment_Methods[#Headers],0,MATCH(TRUE,Payment_Methods_Funded_Default,0)-1,1,1),
OFFSET(Table_Payment_Methods[#Headers],0,MATCH(TRUE,Payment_Methods_Direct_Default,0)-1,1,1))</f>
        <v>Pay now with credit card</v>
      </c>
      <c r="AM68" t="str">
        <f ca="1">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Pay now with credit card</v>
      </c>
      <c r="AN68"/>
      <c r="AO6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8"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8"/>
      <c r="AR68"/>
      <c r="AS68"/>
      <c r="AT68"/>
      <c r="AU68"/>
      <c r="AV68"/>
      <c r="AW68"/>
      <c r="AX68"/>
      <c r="AY68" s="24" t="str">
        <f ca="1"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Pay now with credit card</v>
      </c>
      <c r="AZ68" t="str">
        <f ca="1">IF(OR(Table_Question_Sets[[#This Row],[Header]]="Yes",Table_Question_Sets[[#This Row],[Text]]=""),"",IF(OR(Table_Question_Sets[[#This Row],[Text]]="true",Table_Question_Sets[[#This Row],[Text]]="false",ISNUMBER(Table_Question_Sets[[#This Row],[Text]])),Table_Question_Sets[[#This Row],[Text]],""""&amp;Table_Question_Sets[[#This Row],[Text]]&amp;""""))</f>
        <v>"Pay now with credit card"</v>
      </c>
      <c r="BA68" t="str">
        <f>IF(AND(Table_Question_Sets[[#This Row],[Header]]&lt;&gt;"Yes",Table_Question_Sets[[#This Row],[Property]]&lt;&gt;"",Table_Question_Sets[[#This Row],[Summary Label]]&lt;&gt;""),""""&amp;Table_Question_Sets[[#This Row],[Key]]&amp;""": """&amp;Table_Question_Sets[[#This Row],[Summary Label]]&amp;"""","")</f>
        <v/>
      </c>
      <c r="BB68" s="99">
        <f ca="1">IF(Table_Question_Sets[[#This Row],[Header]]="Yes","",_xlfn.NUMBERVALUE(INDIRECT(SUBSTITUTE(ADDRESS(1,COLUMN(),4),"1","")&amp;ROW()-1))+IF(Table_Question_Sets[[#This Row],[Property]]&lt;&gt;"",1,0))</f>
        <v>1</v>
      </c>
      <c r="BC68" s="99">
        <f ca="1">IF(Table_Question_Sets[[#This Row],[Header]]="Yes","",_xlfn.NUMBERVALUE(INDIRECT(SUBSTITUTE(ADDRESS(1,COLUMN(),4),"1","")&amp;ROW()+1))+IF(Table_Question_Sets[[#This Row],[Property]]&lt;&gt;"",1,0))</f>
        <v>7</v>
      </c>
      <c r="BD68" t="str">
        <f t="array" aca="1" ref="BD6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{"value":"Pay now with credit card","key":"Pay now with credit card","hideCondition":"paymentOption == 'Fortnightly' || paymentOption == 'Weekly'"},{"value":"Send me an invoice","key":"Send me an invoice","hideCondition":"paymentOption == 'Fortnightly' || paymentOption == 'Weekly'"}</v>
      </c>
      <c r="BE68"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F68"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8"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
      </c>
      <c r="BH6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v>
      </c>
      <c r="BI68" t="str">
        <f ca="1" xml:space="preserve">
IF(Table_Question_Sets[[#This Row],[Row]]="Yes","]},{""className"": ""row"",""fieldGroup"": [","")&amp;
Table_Question_Sets[[#This Row],[Config Field]]</f>
        <v>{"key":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v>
      </c>
      <c r="BJ68"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68"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8" t="str">
        <f>IF(AND(Table_Question_Sets[[#This Row],[Header]]="",Table_Question_Sets[[#This Row],[Property]]&lt;&gt;"",Table_Question_Sets[[#This Row],[Field Type]]&lt;&gt;""),
""""&amp;Table_Question_Sets[[#This Row],[Key]]&amp;"""","")</f>
        <v>"paymentMethodSelect"</v>
      </c>
      <c r="BM68"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"paymentMethodSelect","paymentMethod","creditCardHeading","creditCardNumber","creditCardName","creditCardExpiryDate","creditCardCCV"</v>
      </c>
      <c r="BN68" t="str">
        <f>IF(AND(Table_Question_Sets[[#This Row],[Header]]&lt;&gt;"Yes",Table_Question_Sets[[#This Row],[Property]]&lt;&gt;"",Table_Question_Sets[[#This Row],[Workflow Role]]&lt;&gt;""),
""""&amp;Table_Question_Sets[[#This Row],[Workflow Role]]&amp;""":"""&amp;Table_Question_Sets[[#This Row],[Key]]&amp;"""","")</f>
        <v/>
      </c>
      <c r="BO68" t="str">
        <f>IF(AND(Table_Question_Sets[[#This Row],[Header]]&lt;&gt;"Yes",Table_Question_Sets[[#This Row],[Property]]&lt;&gt;"",Table_Question_Sets[[#This Row],[Private]]="Yes"),
""""&amp;Table_Question_Sets[[#This Row],[Key]]&amp;"""","")</f>
        <v/>
      </c>
      <c r="BP68">
        <f ca="1">IF(Table_Question_Sets[[#This Row],[Header]]="Yes","",_xlfn.NUMBERVALUE(INDIRECT(SUBSTITUTE(ADDRESS(1,COLUMN(),4),"1","")&amp;ROW()+1))+IF(OR(Table_Question_Sets[[#This Row],[Value]]&lt;&gt;"",AND(Table_Question_Sets[[#This Row],[Data Type]]="Repeating",Table_Question_Sets[[#This Row],[Calculation Repeating]]&lt;&gt;"")),1,0))</f>
        <v>0</v>
      </c>
      <c r="BQ68" t="str">
        <f ca="1" xml:space="preserve">
IF(Table_Question_Sets[[#This Row],[Data Type]]="Repeating",
OFFSET(Table_Repeating_Question_Sets[[#Headers],[Property]],MATCH(Table_Question_Sets[[#This Row],[Property]],Table_Repeating_Question_Sets[Property],0),MATCH("Calculation",Table_Repeating_Question_Sets[#Headers],0)-1,1,1),
"")</f>
        <v/>
      </c>
      <c r="BR68"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"paymentMethodSelect": "Pay now with credit card"</v>
      </c>
      <c r="BS68"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"paymentMethodSelect": "Pay now with credit card"</v>
      </c>
      <c r="BT68" t="str">
        <f ca="1">IF(ISNUMBER(Table_Question_Sets[[#This Row],[Config Use Row]]),INDEX(Table_Question_Sets[Config Rollup],Table_Question_Sets[[#This Row],[Config Use Row]]),"")</f>
        <v/>
      </c>
      <c r="BU68" t="str">
        <f ca="1">IF(ISNUMBER(Table_Question_Sets[[#This Row],[Config Use Row]]),INDEX(Table_Question_Sets[Config Keys Nested Rollup],Table_Question_Sets[[#This Row],[Config Use Row]]),"")</f>
        <v/>
      </c>
      <c r="BV68" t="str">
        <f ca="1">IF(ISNUMBER(Table_Question_Sets[[#This Row],[Config Use Row]]),INDEX(Table_Question_Sets[Calculation Rollup],Table_Question_Sets[[#This Row],[Config Use Row]]),"")</f>
        <v/>
      </c>
    </row>
    <row r="69" spans="2:74" s="21" customFormat="1" ht="21" customHeight="1">
      <c r="B69" t="s">
        <v>107</v>
      </c>
      <c r="C69" s="10"/>
      <c r="D69" s="25" t="str">
        <f ca="1">IF(Table_Question_Sets[[#This Row],[Header]]="Yes","",
IF(INDIRECT(SUBSTITUTE(ADDRESS(1,COLUMN(),4),"1","")&amp;ROW()-1)="",
INDIRECT(SUBSTITUTE(ADDRESS(1,COLUMN(Table_Question_Sets[[#This Row],[Property]]),4),"1","")&amp;ROW()-1),
INDIRECT(SUBSTITUTE(ADDRESS(1,COLUMN(),4),"1","")&amp;ROW()-1)))</f>
        <v>Payment Methods</v>
      </c>
      <c r="E69"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v>
      </c>
      <c r="F69" s="25" t="str">
        <f>IF(Table_Question_Sets[[#This Row],[Header]]="Yes","",IF(Table_Question_Sets[[#This Row],[Property]]&lt;&gt;"",SUBSTITUTE(Table_Question_Sets[[#This Row],[Property]]," ",""),""))</f>
        <v>PaymentMethod</v>
      </c>
      <c r="G69" s="92"/>
      <c r="H69" s="26" t="s">
        <v>37</v>
      </c>
      <c r="I69" s="27" t="s">
        <v>886</v>
      </c>
      <c r="J69" s="10"/>
      <c r="K69" s="57"/>
      <c r="L69" s="75"/>
      <c r="M69" s="75"/>
      <c r="N69" s="58"/>
      <c r="O69" s="58"/>
      <c r="P69" s="58"/>
      <c r="Q69" s="58"/>
      <c r="R69" s="58"/>
      <c r="S69"/>
      <c r="T69" s="26"/>
      <c r="U69" s="10"/>
      <c r="V69" s="26"/>
      <c r="W69" s="26"/>
      <c r="X69" s="10"/>
      <c r="Y69" s="10"/>
      <c r="Z69" s="10"/>
      <c r="AA69" s="10"/>
      <c r="AB69" s="10"/>
      <c r="AC69" s="10"/>
      <c r="AD69" s="26"/>
      <c r="AE69" s="26"/>
      <c r="AF69" s="10"/>
      <c r="AG69" s="10"/>
      <c r="AH69" s="227"/>
      <c r="AI69" s="227" t="str">
        <f ca="1">"paymentMethodSelect != '' ? paymentMethodSelect : "&amp;
IF(OFFSET(Table_Payment_Options[],0,MATCH(Input_Payment_Option,Table_Payment_Options[#Headers],0)-1,1,1)="Funded",
"'"&amp;OFFSET(Table_Payment_Methods[#Headers],0,MATCH(TRUE,Payment_Methods_Funded_Default,0)-1,1,1)&amp;"'",
"'"&amp;OFFSET(Table_Payment_Methods[#Headers],0,MATCH(TRUE,Payment_Methods_Direct_Default,0)-1,1,1)&amp;"'")</f>
        <v>paymentMethodSelect != '' ? paymentMethodSelect : 'Pay now with credit card'</v>
      </c>
      <c r="AJ69" s="227"/>
      <c r="AK69" s="227"/>
      <c r="AL69" s="135"/>
      <c r="AM69" s="22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69"/>
      <c r="AO69"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69" s="135"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69" s="26"/>
      <c r="AR69" s="24"/>
      <c r="AS69" s="10"/>
      <c r="AT69" s="10"/>
      <c r="AU69" s="10"/>
      <c r="AV69" s="10"/>
      <c r="AW69" s="10"/>
      <c r="AX69" s="10"/>
      <c r="AY69"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69" s="48" t="str">
        <f>IF(OR(Table_Question_Sets[[#This Row],[Header]]="Yes",Table_Question_Sets[[#This Row],[Text]]=""),"",IF(OR(Table_Question_Sets[[#This Row],[Text]]="true",Table_Question_Sets[[#This Row],[Text]]="false",ISNUMBER(Table_Question_Sets[[#This Row],[Text]])),Table_Question_Sets[[#This Row],[Text]],""""&amp;Table_Question_Sets[[#This Row],[Text]]&amp;""""))</f>
        <v/>
      </c>
      <c r="BA69" s="28" t="str">
        <f>IF(AND(Table_Question_Sets[[#This Row],[Header]]&lt;&gt;"Yes",Table_Question_Sets[[#This Row],[Property]]&lt;&gt;"",Table_Question_Sets[[#This Row],[Summary Label]]&lt;&gt;""),""""&amp;Table_Question_Sets[[#This Row],[Key]]&amp;""": """&amp;Table_Question_Sets[[#This Row],[Summary Label]]&amp;"""","")</f>
        <v/>
      </c>
      <c r="BB69" s="28">
        <f ca="1">IF(Table_Question_Sets[[#This Row],[Header]]="Yes","",_xlfn.NUMBERVALUE(INDIRECT(SUBSTITUTE(ADDRESS(1,COLUMN(),4),"1","")&amp;ROW()-1))+IF(Table_Question_Sets[[#This Row],[Property]]&lt;&gt;"",1,0))</f>
        <v>2</v>
      </c>
      <c r="BC69" s="28">
        <f ca="1">IF(Table_Question_Sets[[#This Row],[Header]]="Yes","",_xlfn.NUMBERVALUE(INDIRECT(SUBSTITUTE(ADDRESS(1,COLUMN(),4),"1","")&amp;ROW()+1))+IF(Table_Question_Sets[[#This Row],[Property]]&lt;&gt;"",1,0))</f>
        <v>6</v>
      </c>
      <c r="BD69" s="28" t="str">
        <f t="array" aca="1" ref="BD6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69" s="13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69" s="13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69" s="13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"templateOptions":{"calculatedValue":"paymentMethodSelect != '' ? paymentMethodSelect : 'Pay now with credit card'"}</v>
      </c>
      <c r="BH69"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"paymentMethod","type": "hidden-field","className":"col-xs-12 col-md-6","templateOptions":{"calculatedValue":"paymentMethodSelect != '' ? paymentMethodSelect : 'Pay now with credit card'"},"validators": {"validation": Validators.compose([])},"expressionProperties": { "templateOptions.disabled": "true"}}</v>
      </c>
      <c r="BI69" s="25" t="str">
        <f ca="1" xml:space="preserve">
IF(Table_Question_Sets[[#This Row],[Row]]="Yes","]},{""className"": ""row"",""fieldGroup"": [","")&amp;
Table_Question_Sets[[#This Row],[Config Field]]</f>
        <v>{"key": "paymentMethod","type": "hidden-field","className":"col-xs-12 col-md-6","templateOptions":{"calculatedValue":"paymentMethodSelect != '' ? paymentMethodSelect : 'Pay now with credit card'"},"validators": {"validation": Validators.compose([])},"expressionProperties": { "templateOptions.disabled": "true"}}</v>
      </c>
      <c r="BJ69"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69"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69" s="135" t="str">
        <f>IF(AND(Table_Question_Sets[[#This Row],[Header]]="",Table_Question_Sets[[#This Row],[Property]]&lt;&gt;"",Table_Question_Sets[[#This Row],[Field Type]]&lt;&gt;""),
""""&amp;Table_Question_Sets[[#This Row],[Key]]&amp;"""","")</f>
        <v>"paymentMethod"</v>
      </c>
      <c r="BM69"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"paymentMethod","creditCardHeading","creditCardNumber","creditCardName","creditCardExpiryDate","creditCardCCV"</v>
      </c>
      <c r="BN69" s="135" t="str">
        <f>IF(AND(Table_Question_Sets[[#This Row],[Header]]&lt;&gt;"Yes",Table_Question_Sets[[#This Row],[Property]]&lt;&gt;"",Table_Question_Sets[[#This Row],[Workflow Role]]&lt;&gt;""),
""""&amp;Table_Question_Sets[[#This Row],[Workflow Role]]&amp;""":"""&amp;Table_Question_Sets[[#This Row],[Key]]&amp;"""","")</f>
        <v/>
      </c>
      <c r="BO69" s="135" t="str">
        <f>IF(AND(Table_Question_Sets[[#This Row],[Header]]&lt;&gt;"Yes",Table_Question_Sets[[#This Row],[Property]]&lt;&gt;"",Table_Question_Sets[[#This Row],[Private]]="Yes"),
""""&amp;Table_Question_Sets[[#This Row],[Key]]&amp;"""","")</f>
        <v/>
      </c>
      <c r="BP69" s="135">
        <f ca="1">IF(Table_Question_Sets[[#This Row],[Header]]="Yes","",_xlfn.NUMBERVALUE(INDIRECT(SUBSTITUTE(ADDRESS(1,COLUMN(),4),"1","")&amp;ROW()+1))+IF(OR(Table_Question_Sets[[#This Row],[Value]]&lt;&gt;"",AND(Table_Question_Sets[[#This Row],[Data Type]]="Repeating",Table_Question_Sets[[#This Row],[Calculation Repeating]]&lt;&gt;"")),1,0))</f>
        <v>0</v>
      </c>
      <c r="BQ69" s="135" t="str">
        <f ca="1" xml:space="preserve">
IF(Table_Question_Sets[[#This Row],[Data Type]]="Repeating",
OFFSET(Table_Repeating_Question_Sets[[#Headers],[Property]],MATCH(Table_Question_Sets[[#This Row],[Property]],Table_Repeating_Question_Sets[Property],0),MATCH("Calculation",Table_Repeating_Question_Sets[#Headers],0)-1,1,1),
"")</f>
        <v/>
      </c>
      <c r="BR69"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69"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69" s="135" t="str">
        <f ca="1">IF(ISNUMBER(Table_Question_Sets[[#This Row],[Config Use Row]]),INDEX(Table_Question_Sets[Config Rollup],Table_Question_Sets[[#This Row],[Config Use Row]]),"")</f>
        <v/>
      </c>
      <c r="BU69" s="135" t="str">
        <f ca="1">IF(ISNUMBER(Table_Question_Sets[[#This Row],[Config Use Row]]),INDEX(Table_Question_Sets[Config Keys Nested Rollup],Table_Question_Sets[[#This Row],[Config Use Row]]),"")</f>
        <v/>
      </c>
      <c r="BV69" s="135" t="str">
        <f ca="1">IF(ISNUMBER(Table_Question_Sets[[#This Row],[Config Use Row]]),INDEX(Table_Question_Sets[Calculation Rollup],Table_Question_Sets[[#This Row],[Config Use Row]]),"")</f>
        <v/>
      </c>
    </row>
    <row r="70" spans="2:74" s="21" customFormat="1" ht="21" customHeight="1">
      <c r="B70" s="26" t="s">
        <v>914</v>
      </c>
      <c r="C70" s="10"/>
      <c r="D70" s="25" t="str">
        <f ca="1">IF(Table_Question_Sets[[#This Row],[Header]]="Yes","",
IF(INDIRECT(SUBSTITUTE(ADDRESS(1,COLUMN(),4),"1","")&amp;ROW()-1)="",
INDIRECT(SUBSTITUTE(ADDRESS(1,COLUMN(Table_Question_Sets[[#This Row],[Property]]),4),"1","")&amp;ROW()-1),
INDIRECT(SUBSTITUTE(ADDRESS(1,COLUMN(),4),"1","")&amp;ROW()-1)))</f>
        <v>Payment Methods</v>
      </c>
      <c r="E70"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creditCardHeading</v>
      </c>
      <c r="F70" s="25" t="str">
        <f>IF(Table_Question_Sets[[#This Row],[Header]]="Yes","",IF(Table_Question_Sets[[#This Row],[Property]]&lt;&gt;"",SUBSTITUTE(Table_Question_Sets[[#This Row],[Property]]," ",""),""))</f>
        <v>CreditCardHeading</v>
      </c>
      <c r="G70" s="92"/>
      <c r="H70" s="26" t="s">
        <v>715</v>
      </c>
      <c r="I70" s="26" t="s">
        <v>715</v>
      </c>
      <c r="J70" s="10"/>
      <c r="K70" s="57"/>
      <c r="L70" s="75"/>
      <c r="M70" s="75"/>
      <c r="N70" s="58"/>
      <c r="O70" s="58" t="s">
        <v>822</v>
      </c>
      <c r="P70" s="58"/>
      <c r="Q70" s="58"/>
      <c r="R70" s="58"/>
      <c r="S70"/>
      <c r="T70" s="26"/>
      <c r="U70" s="10"/>
      <c r="V70" s="229" t="s">
        <v>936</v>
      </c>
      <c r="W70" s="26"/>
      <c r="X70" s="228" t="s">
        <v>926</v>
      </c>
      <c r="Y70" s="10"/>
      <c r="Z70" s="10"/>
      <c r="AA70" s="10"/>
      <c r="AB70" s="10"/>
      <c r="AC70" s="10"/>
      <c r="AD70" s="26"/>
      <c r="AE70" s="26"/>
      <c r="AF70" s="10"/>
      <c r="AG70" s="10"/>
      <c r="AH70" s="200"/>
      <c r="AI70" s="182"/>
      <c r="AJ70" s="182"/>
      <c r="AK70" s="182"/>
      <c r="AL70" s="135"/>
      <c r="AM70" s="22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0"/>
      <c r="AO70"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0" s="135"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70" s="26"/>
      <c r="AR70" s="24"/>
      <c r="AS70" s="10"/>
      <c r="AT70" s="10"/>
      <c r="AU70" s="10"/>
      <c r="AV70" s="10"/>
      <c r="AW70" s="10"/>
      <c r="AX70" s="10"/>
      <c r="AY70"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0" s="48" t="str">
        <f>IF(OR(Table_Question_Sets[[#This Row],[Header]]="Yes",Table_Question_Sets[[#This Row],[Text]]=""),"",IF(OR(Table_Question_Sets[[#This Row],[Text]]="true",Table_Question_Sets[[#This Row],[Text]]="false",ISNUMBER(Table_Question_Sets[[#This Row],[Text]])),Table_Question_Sets[[#This Row],[Text]],""""&amp;Table_Question_Sets[[#This Row],[Text]]&amp;""""))</f>
        <v/>
      </c>
      <c r="BA70" s="28" t="str">
        <f>IF(AND(Table_Question_Sets[[#This Row],[Header]]&lt;&gt;"Yes",Table_Question_Sets[[#This Row],[Property]]&lt;&gt;"",Table_Question_Sets[[#This Row],[Summary Label]]&lt;&gt;""),""""&amp;Table_Question_Sets[[#This Row],[Key]]&amp;""": """&amp;Table_Question_Sets[[#This Row],[Summary Label]]&amp;"""","")</f>
        <v/>
      </c>
      <c r="BB70" s="28">
        <f ca="1">IF(Table_Question_Sets[[#This Row],[Header]]="Yes","",_xlfn.NUMBERVALUE(INDIRECT(SUBSTITUTE(ADDRESS(1,COLUMN(),4),"1","")&amp;ROW()-1))+IF(Table_Question_Sets[[#This Row],[Property]]&lt;&gt;"",1,0))</f>
        <v>3</v>
      </c>
      <c r="BC70" s="28">
        <f ca="1">IF(Table_Question_Sets[[#This Row],[Header]]="Yes","",_xlfn.NUMBERVALUE(INDIRECT(SUBSTITUTE(ADDRESS(1,COLUMN(),4),"1","")&amp;ROW()+1))+IF(Table_Question_Sets[[#This Row],[Property]]&lt;&gt;"",1,0))</f>
        <v>5</v>
      </c>
      <c r="BD70" s="28" t="str">
        <f t="array" aca="1" ref="BD7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0" s="13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70" s="13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0" s="13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"templateOptions":{"content":{"heading2":"Credit Card Payment"},"hideCondition":"paymentMethodSelect != 'Pay now with credit card' "}</v>
      </c>
      <c r="BH70"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"creditCardHeading","type": "content-field","className":"col-xs-12","templateOptions":{"content":{"heading2":"Credit Card Payment"},"hideCondition":"paymentMethodSelect != 'Pay now with credit card' "},"validators": {"validation": Validators.compose([])}}</v>
      </c>
      <c r="BI70" s="25" t="str">
        <f ca="1" xml:space="preserve">
IF(Table_Question_Sets[[#This Row],[Row]]="Yes","]},{""className"": ""row"",""fieldGroup"": [","")&amp;
Table_Question_Sets[[#This Row],[Config Field]]</f>
        <v>{"key": "creditCardHeading","type": "content-field","className":"col-xs-12","templateOptions":{"content":{"heading2":"Credit Card Payment"},"hideCondition":"paymentMethodSelect != 'Pay now with credit card' "},"validators": {"validation": Validators.compose([])}}</v>
      </c>
      <c r="BJ70"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70"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0" s="135" t="str">
        <f>IF(AND(Table_Question_Sets[[#This Row],[Header]]="",Table_Question_Sets[[#This Row],[Property]]&lt;&gt;"",Table_Question_Sets[[#This Row],[Field Type]]&lt;&gt;""),
""""&amp;Table_Question_Sets[[#This Row],[Key]]&amp;"""","")</f>
        <v>"creditCardHeading"</v>
      </c>
      <c r="BM70"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"creditCardHeading","creditCardNumber","creditCardName","creditCardExpiryDate","creditCardCCV"</v>
      </c>
      <c r="BN70" s="135" t="str">
        <f>IF(AND(Table_Question_Sets[[#This Row],[Header]]&lt;&gt;"Yes",Table_Question_Sets[[#This Row],[Property]]&lt;&gt;"",Table_Question_Sets[[#This Row],[Workflow Role]]&lt;&gt;""),
""""&amp;Table_Question_Sets[[#This Row],[Workflow Role]]&amp;""":"""&amp;Table_Question_Sets[[#This Row],[Key]]&amp;"""","")</f>
        <v/>
      </c>
      <c r="BO70" s="135" t="str">
        <f>IF(AND(Table_Question_Sets[[#This Row],[Header]]&lt;&gt;"Yes",Table_Question_Sets[[#This Row],[Property]]&lt;&gt;"",Table_Question_Sets[[#This Row],[Private]]="Yes"),
""""&amp;Table_Question_Sets[[#This Row],[Key]]&amp;"""","")</f>
        <v/>
      </c>
      <c r="BP70" s="135">
        <f ca="1">IF(Table_Question_Sets[[#This Row],[Header]]="Yes","",_xlfn.NUMBERVALUE(INDIRECT(SUBSTITUTE(ADDRESS(1,COLUMN(),4),"1","")&amp;ROW()+1))+IF(OR(Table_Question_Sets[[#This Row],[Value]]&lt;&gt;"",AND(Table_Question_Sets[[#This Row],[Data Type]]="Repeating",Table_Question_Sets[[#This Row],[Calculation Repeating]]&lt;&gt;"")),1,0))</f>
        <v>0</v>
      </c>
      <c r="BQ70" s="135" t="str">
        <f ca="1" xml:space="preserve">
IF(Table_Question_Sets[[#This Row],[Data Type]]="Repeating",
OFFSET(Table_Repeating_Question_Sets[[#Headers],[Property]],MATCH(Table_Question_Sets[[#This Row],[Property]],Table_Repeating_Question_Sets[Property],0),MATCH("Calculation",Table_Repeating_Question_Sets[#Headers],0)-1,1,1),
"")</f>
        <v/>
      </c>
      <c r="BR70"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0"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70" s="135" t="str">
        <f ca="1">IF(ISNUMBER(Table_Question_Sets[[#This Row],[Config Use Row]]),INDEX(Table_Question_Sets[Config Rollup],Table_Question_Sets[[#This Row],[Config Use Row]]),"")</f>
        <v/>
      </c>
      <c r="BU70" s="135" t="str">
        <f ca="1">IF(ISNUMBER(Table_Question_Sets[[#This Row],[Config Use Row]]),INDEX(Table_Question_Sets[Config Keys Nested Rollup],Table_Question_Sets[[#This Row],[Config Use Row]]),"")</f>
        <v/>
      </c>
      <c r="BV70" s="135" t="str">
        <f ca="1">IF(ISNUMBER(Table_Question_Sets[[#This Row],[Config Use Row]]),INDEX(Table_Question_Sets[Calculation Rollup],Table_Question_Sets[[#This Row],[Config Use Row]]),"")</f>
        <v/>
      </c>
    </row>
    <row r="71" spans="2:74" s="21" customFormat="1" ht="21" customHeight="1">
      <c r="B71" s="26" t="s">
        <v>915</v>
      </c>
      <c r="C71" s="10"/>
      <c r="D71" s="25" t="str">
        <f ca="1">IF(Table_Question_Sets[[#This Row],[Header]]="Yes","",
IF(INDIRECT(SUBSTITUTE(ADDRESS(1,COLUMN(),4),"1","")&amp;ROW()-1)="",
INDIRECT(SUBSTITUTE(ADDRESS(1,COLUMN(Table_Question_Sets[[#This Row],[Property]]),4),"1","")&amp;ROW()-1),
INDIRECT(SUBSTITUTE(ADDRESS(1,COLUMN(),4),"1","")&amp;ROW()-1)))</f>
        <v>Payment Methods</v>
      </c>
      <c r="E71"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creditCardNumber</v>
      </c>
      <c r="F71" s="25" t="str">
        <f>IF(Table_Question_Sets[[#This Row],[Header]]="Yes","",IF(Table_Question_Sets[[#This Row],[Property]]&lt;&gt;"",SUBSTITUTE(Table_Question_Sets[[#This Row],[Property]]," ",""),""))</f>
        <v>CreditCardNumber</v>
      </c>
      <c r="G71" s="92"/>
      <c r="H71" s="26" t="s">
        <v>37</v>
      </c>
      <c r="I71" s="26" t="s">
        <v>37</v>
      </c>
      <c r="J71" s="10"/>
      <c r="K71" s="57" t="s">
        <v>59</v>
      </c>
      <c r="L71" s="75"/>
      <c r="M71" s="75"/>
      <c r="N71" s="58"/>
      <c r="O71" s="58" t="s">
        <v>822</v>
      </c>
      <c r="P71" s="58"/>
      <c r="Q71" s="58" t="s">
        <v>835</v>
      </c>
      <c r="R71" s="58"/>
      <c r="S71"/>
      <c r="T71" s="26" t="s">
        <v>919</v>
      </c>
      <c r="U71" s="10"/>
      <c r="V71" s="229" t="s">
        <v>936</v>
      </c>
      <c r="W71" s="26" t="s">
        <v>927</v>
      </c>
      <c r="X71" s="10"/>
      <c r="Y71" s="10"/>
      <c r="Z71" s="10"/>
      <c r="AA71" s="10"/>
      <c r="AB71" s="10"/>
      <c r="AC71" s="10"/>
      <c r="AD71" s="26" t="s">
        <v>931</v>
      </c>
      <c r="AE71" s="26"/>
      <c r="AF71" s="10"/>
      <c r="AG71" s="10"/>
      <c r="AH71" s="200"/>
      <c r="AI71" s="182"/>
      <c r="AJ71" s="182"/>
      <c r="AK71" s="182"/>
      <c r="AL71" s="135"/>
      <c r="AM71" s="22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1"/>
      <c r="AO71"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71" s="135"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71" s="26"/>
      <c r="AR71" s="24"/>
      <c r="AS71" s="10"/>
      <c r="AT71" s="10"/>
      <c r="AU71" s="10"/>
      <c r="AV71" s="10"/>
      <c r="AW71" s="10"/>
      <c r="AX71" s="10"/>
      <c r="AY71"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1" s="48" t="str">
        <f>IF(OR(Table_Question_Sets[[#This Row],[Header]]="Yes",Table_Question_Sets[[#This Row],[Text]]=""),"",IF(OR(Table_Question_Sets[[#This Row],[Text]]="true",Table_Question_Sets[[#This Row],[Text]]="false",ISNUMBER(Table_Question_Sets[[#This Row],[Text]])),Table_Question_Sets[[#This Row],[Text]],""""&amp;Table_Question_Sets[[#This Row],[Text]]&amp;""""))</f>
        <v/>
      </c>
      <c r="BA71" s="28" t="str">
        <f>IF(AND(Table_Question_Sets[[#This Row],[Header]]&lt;&gt;"Yes",Table_Question_Sets[[#This Row],[Property]]&lt;&gt;"",Table_Question_Sets[[#This Row],[Summary Label]]&lt;&gt;""),""""&amp;Table_Question_Sets[[#This Row],[Key]]&amp;""": """&amp;Table_Question_Sets[[#This Row],[Summary Label]]&amp;"""","")</f>
        <v/>
      </c>
      <c r="BB71" s="28">
        <f ca="1">IF(Table_Question_Sets[[#This Row],[Header]]="Yes","",_xlfn.NUMBERVALUE(INDIRECT(SUBSTITUTE(ADDRESS(1,COLUMN(),4),"1","")&amp;ROW()-1))+IF(Table_Question_Sets[[#This Row],[Property]]&lt;&gt;"",1,0))</f>
        <v>4</v>
      </c>
      <c r="BC71" s="28">
        <f ca="1">IF(Table_Question_Sets[[#This Row],[Header]]="Yes","",_xlfn.NUMBERVALUE(INDIRECT(SUBSTITUTE(ADDRESS(1,COLUMN(),4),"1","")&amp;ROW()+1))+IF(Table_Question_Sets[[#This Row],[Property]]&lt;&gt;"",1,0))</f>
        <v>4</v>
      </c>
      <c r="BD71" s="28" t="str">
        <f t="array" aca="1" ref="BD7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1" s="13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ValidationService.isCreditCardNumber()])}</v>
      </c>
      <c r="BF71" s="13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1" s="13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"templateOptions":{"label":"Card number","placeholder":"_ _ _ _   _ _ _ _   _ _ _ _   _ _ _ _","hideCondition":"paymentMethodSelect != 'Pay now with credit card' "}</v>
      </c>
      <c r="BH71"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v>
      </c>
      <c r="BI71" s="25" t="str">
        <f ca="1" xml:space="preserve">
IF(Table_Question_Sets[[#This Row],[Row]]="Yes","]},{""className"": ""row"",""fieldGroup"": [","")&amp;
Table_Question_Sets[[#This Row],[Config Field]]</f>
        <v>{"key":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v>
      </c>
      <c r="BJ71"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71"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1" s="135" t="str">
        <f>IF(AND(Table_Question_Sets[[#This Row],[Header]]="",Table_Question_Sets[[#This Row],[Property]]&lt;&gt;"",Table_Question_Sets[[#This Row],[Field Type]]&lt;&gt;""),
""""&amp;Table_Question_Sets[[#This Row],[Key]]&amp;"""","")</f>
        <v>"creditCardNumber"</v>
      </c>
      <c r="BM71"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"creditCardNumber","creditCardName","creditCardExpiryDate","creditCardCCV"</v>
      </c>
      <c r="BN71" s="135" t="str">
        <f>IF(AND(Table_Question_Sets[[#This Row],[Header]]&lt;&gt;"Yes",Table_Question_Sets[[#This Row],[Property]]&lt;&gt;"",Table_Question_Sets[[#This Row],[Workflow Role]]&lt;&gt;""),
""""&amp;Table_Question_Sets[[#This Row],[Workflow Role]]&amp;""":"""&amp;Table_Question_Sets[[#This Row],[Key]]&amp;"""","")</f>
        <v/>
      </c>
      <c r="BO71" s="135" t="str">
        <f>IF(AND(Table_Question_Sets[[#This Row],[Header]]&lt;&gt;"Yes",Table_Question_Sets[[#This Row],[Property]]&lt;&gt;"",Table_Question_Sets[[#This Row],[Private]]="Yes"),
""""&amp;Table_Question_Sets[[#This Row],[Key]]&amp;"""","")</f>
        <v/>
      </c>
      <c r="BP71" s="135">
        <f ca="1">IF(Table_Question_Sets[[#This Row],[Header]]="Yes","",_xlfn.NUMBERVALUE(INDIRECT(SUBSTITUTE(ADDRESS(1,COLUMN(),4),"1","")&amp;ROW()+1))+IF(OR(Table_Question_Sets[[#This Row],[Value]]&lt;&gt;"",AND(Table_Question_Sets[[#This Row],[Data Type]]="Repeating",Table_Question_Sets[[#This Row],[Calculation Repeating]]&lt;&gt;"")),1,0))</f>
        <v>0</v>
      </c>
      <c r="BQ71" s="135" t="str">
        <f ca="1" xml:space="preserve">
IF(Table_Question_Sets[[#This Row],[Data Type]]="Repeating",
OFFSET(Table_Repeating_Question_Sets[[#Headers],[Property]],MATCH(Table_Question_Sets[[#This Row],[Property]],Table_Repeating_Question_Sets[Property],0),MATCH("Calculation",Table_Repeating_Question_Sets[#Headers],0)-1,1,1),
"")</f>
        <v/>
      </c>
      <c r="BR71"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1"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71" s="135" t="str">
        <f ca="1">IF(ISNUMBER(Table_Question_Sets[[#This Row],[Config Use Row]]),INDEX(Table_Question_Sets[Config Rollup],Table_Question_Sets[[#This Row],[Config Use Row]]),"")</f>
        <v/>
      </c>
      <c r="BU71" s="135" t="str">
        <f ca="1">IF(ISNUMBER(Table_Question_Sets[[#This Row],[Config Use Row]]),INDEX(Table_Question_Sets[Config Keys Nested Rollup],Table_Question_Sets[[#This Row],[Config Use Row]]),"")</f>
        <v/>
      </c>
      <c r="BV71" s="135" t="str">
        <f ca="1">IF(ISNUMBER(Table_Question_Sets[[#This Row],[Config Use Row]]),INDEX(Table_Question_Sets[Calculation Rollup],Table_Question_Sets[[#This Row],[Config Use Row]]),"")</f>
        <v/>
      </c>
    </row>
    <row r="72" spans="2:74" s="21" customFormat="1" ht="21" customHeight="1">
      <c r="B72" s="26" t="s">
        <v>916</v>
      </c>
      <c r="C72" s="10"/>
      <c r="D72" s="25" t="str">
        <f ca="1">IF(Table_Question_Sets[[#This Row],[Header]]="Yes","",
IF(INDIRECT(SUBSTITUTE(ADDRESS(1,COLUMN(),4),"1","")&amp;ROW()-1)="",
INDIRECT(SUBSTITUTE(ADDRESS(1,COLUMN(Table_Question_Sets[[#This Row],[Property]]),4),"1","")&amp;ROW()-1),
INDIRECT(SUBSTITUTE(ADDRESS(1,COLUMN(),4),"1","")&amp;ROW()-1)))</f>
        <v>Payment Methods</v>
      </c>
      <c r="E72"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creditCardName</v>
      </c>
      <c r="F72" s="25" t="str">
        <f>IF(Table_Question_Sets[[#This Row],[Header]]="Yes","",IF(Table_Question_Sets[[#This Row],[Property]]&lt;&gt;"",SUBSTITUTE(Table_Question_Sets[[#This Row],[Property]]," ",""),""))</f>
        <v>CreditCardName</v>
      </c>
      <c r="G72" s="92"/>
      <c r="H72" s="26" t="s">
        <v>37</v>
      </c>
      <c r="I72" s="26" t="s">
        <v>37</v>
      </c>
      <c r="J72" s="10"/>
      <c r="K72" s="57" t="s">
        <v>59</v>
      </c>
      <c r="L72" s="75"/>
      <c r="M72" s="75"/>
      <c r="N72" s="58"/>
      <c r="O72" s="58" t="s">
        <v>822</v>
      </c>
      <c r="P72" s="58" t="s">
        <v>835</v>
      </c>
      <c r="Q72" s="58"/>
      <c r="R72" s="58"/>
      <c r="S72"/>
      <c r="T72" s="26" t="s">
        <v>920</v>
      </c>
      <c r="U72" s="10"/>
      <c r="V72" s="229" t="s">
        <v>936</v>
      </c>
      <c r="W72" s="26" t="s">
        <v>928</v>
      </c>
      <c r="X72" s="10"/>
      <c r="Y72" s="10"/>
      <c r="Z72" s="10"/>
      <c r="AA72" s="10"/>
      <c r="AB72" s="10"/>
      <c r="AC72" s="10"/>
      <c r="AD72" s="26"/>
      <c r="AE72" s="26"/>
      <c r="AF72" s="10"/>
      <c r="AG72" s="10"/>
      <c r="AH72" s="200"/>
      <c r="AI72" s="182"/>
      <c r="AJ72" s="182"/>
      <c r="AK72" s="182"/>
      <c r="AL72" s="135"/>
      <c r="AM72" s="22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2"/>
      <c r="AO72"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72" s="135"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72" s="26"/>
      <c r="AR72" s="24"/>
      <c r="AS72" s="10"/>
      <c r="AT72" s="10"/>
      <c r="AU72" s="10"/>
      <c r="AV72" s="10"/>
      <c r="AW72" s="10"/>
      <c r="AX72" s="10"/>
      <c r="AY72"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2" s="48" t="str">
        <f>IF(OR(Table_Question_Sets[[#This Row],[Header]]="Yes",Table_Question_Sets[[#This Row],[Text]]=""),"",IF(OR(Table_Question_Sets[[#This Row],[Text]]="true",Table_Question_Sets[[#This Row],[Text]]="false",ISNUMBER(Table_Question_Sets[[#This Row],[Text]])),Table_Question_Sets[[#This Row],[Text]],""""&amp;Table_Question_Sets[[#This Row],[Text]]&amp;""""))</f>
        <v/>
      </c>
      <c r="BA72" s="28" t="str">
        <f>IF(AND(Table_Question_Sets[[#This Row],[Header]]&lt;&gt;"Yes",Table_Question_Sets[[#This Row],[Property]]&lt;&gt;"",Table_Question_Sets[[#This Row],[Summary Label]]&lt;&gt;""),""""&amp;Table_Question_Sets[[#This Row],[Key]]&amp;""": """&amp;Table_Question_Sets[[#This Row],[Summary Label]]&amp;"""","")</f>
        <v/>
      </c>
      <c r="BB72" s="28">
        <f ca="1">IF(Table_Question_Sets[[#This Row],[Header]]="Yes","",_xlfn.NUMBERVALUE(INDIRECT(SUBSTITUTE(ADDRESS(1,COLUMN(),4),"1","")&amp;ROW()-1))+IF(Table_Question_Sets[[#This Row],[Property]]&lt;&gt;"",1,0))</f>
        <v>5</v>
      </c>
      <c r="BC72" s="28">
        <f ca="1">IF(Table_Question_Sets[[#This Row],[Header]]="Yes","",_xlfn.NUMBERVALUE(INDIRECT(SUBSTITUTE(ADDRESS(1,COLUMN(),4),"1","")&amp;ROW()+1))+IF(Table_Question_Sets[[#This Row],[Property]]&lt;&gt;"",1,0))</f>
        <v>3</v>
      </c>
      <c r="BD72" s="28" t="str">
        <f t="array" aca="1" ref="BD7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2" s="13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ValidationService.isName()])}</v>
      </c>
      <c r="BF72" s="13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2" s="13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"templateOptions":{"label":"Name on card","hideCondition":"paymentMethodSelect != 'Pay now with credit card' "}</v>
      </c>
      <c r="BH72"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v>
      </c>
      <c r="BI72" s="25" t="str">
        <f ca="1" xml:space="preserve">
IF(Table_Question_Sets[[#This Row],[Row]]="Yes","]},{""className"": ""row"",""fieldGroup"": [","")&amp;
Table_Question_Sets[[#This Row],[Config Field]]</f>
        <v>{"key":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v>
      </c>
      <c r="BJ72"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72"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2" s="135" t="str">
        <f>IF(AND(Table_Question_Sets[[#This Row],[Header]]="",Table_Question_Sets[[#This Row],[Property]]&lt;&gt;"",Table_Question_Sets[[#This Row],[Field Type]]&lt;&gt;""),
""""&amp;Table_Question_Sets[[#This Row],[Key]]&amp;"""","")</f>
        <v>"creditCardName"</v>
      </c>
      <c r="BM72"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"creditCardName","creditCardExpiryDate","creditCardCCV"</v>
      </c>
      <c r="BN72" s="135" t="str">
        <f>IF(AND(Table_Question_Sets[[#This Row],[Header]]&lt;&gt;"Yes",Table_Question_Sets[[#This Row],[Property]]&lt;&gt;"",Table_Question_Sets[[#This Row],[Workflow Role]]&lt;&gt;""),
""""&amp;Table_Question_Sets[[#This Row],[Workflow Role]]&amp;""":"""&amp;Table_Question_Sets[[#This Row],[Key]]&amp;"""","")</f>
        <v/>
      </c>
      <c r="BO72" s="135" t="str">
        <f>IF(AND(Table_Question_Sets[[#This Row],[Header]]&lt;&gt;"Yes",Table_Question_Sets[[#This Row],[Property]]&lt;&gt;"",Table_Question_Sets[[#This Row],[Private]]="Yes"),
""""&amp;Table_Question_Sets[[#This Row],[Key]]&amp;"""","")</f>
        <v/>
      </c>
      <c r="BP72" s="135">
        <f ca="1">IF(Table_Question_Sets[[#This Row],[Header]]="Yes","",_xlfn.NUMBERVALUE(INDIRECT(SUBSTITUTE(ADDRESS(1,COLUMN(),4),"1","")&amp;ROW()+1))+IF(OR(Table_Question_Sets[[#This Row],[Value]]&lt;&gt;"",AND(Table_Question_Sets[[#This Row],[Data Type]]="Repeating",Table_Question_Sets[[#This Row],[Calculation Repeating]]&lt;&gt;"")),1,0))</f>
        <v>0</v>
      </c>
      <c r="BQ72" s="135" t="str">
        <f ca="1" xml:space="preserve">
IF(Table_Question_Sets[[#This Row],[Data Type]]="Repeating",
OFFSET(Table_Repeating_Question_Sets[[#Headers],[Property]],MATCH(Table_Question_Sets[[#This Row],[Property]],Table_Repeating_Question_Sets[Property],0),MATCH("Calculation",Table_Repeating_Question_Sets[#Headers],0)-1,1,1),
"")</f>
        <v/>
      </c>
      <c r="BR72"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2"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72" s="135" t="str">
        <f ca="1">IF(ISNUMBER(Table_Question_Sets[[#This Row],[Config Use Row]]),INDEX(Table_Question_Sets[Config Rollup],Table_Question_Sets[[#This Row],[Config Use Row]]),"")</f>
        <v/>
      </c>
      <c r="BU72" s="135" t="str">
        <f ca="1">IF(ISNUMBER(Table_Question_Sets[[#This Row],[Config Use Row]]),INDEX(Table_Question_Sets[Config Keys Nested Rollup],Table_Question_Sets[[#This Row],[Config Use Row]]),"")</f>
        <v/>
      </c>
      <c r="BV72" s="135" t="str">
        <f ca="1">IF(ISNUMBER(Table_Question_Sets[[#This Row],[Config Use Row]]),INDEX(Table_Question_Sets[Calculation Rollup],Table_Question_Sets[[#This Row],[Config Use Row]]),"")</f>
        <v/>
      </c>
    </row>
    <row r="73" spans="2:74" s="21" customFormat="1" ht="21" customHeight="1">
      <c r="B73" s="26" t="s">
        <v>917</v>
      </c>
      <c r="C73" s="10"/>
      <c r="D73" s="25" t="str">
        <f ca="1">IF(Table_Question_Sets[[#This Row],[Header]]="Yes","",
IF(INDIRECT(SUBSTITUTE(ADDRESS(1,COLUMN(),4),"1","")&amp;ROW()-1)="",
INDIRECT(SUBSTITUTE(ADDRESS(1,COLUMN(Table_Question_Sets[[#This Row],[Property]]),4),"1","")&amp;ROW()-1),
INDIRECT(SUBSTITUTE(ADDRESS(1,COLUMN(),4),"1","")&amp;ROW()-1)))</f>
        <v>Payment Methods</v>
      </c>
      <c r="E73"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creditCardExpiryDate</v>
      </c>
      <c r="F73" s="25" t="str">
        <f>IF(Table_Question_Sets[[#This Row],[Header]]="Yes","",IF(Table_Question_Sets[[#This Row],[Property]]&lt;&gt;"",SUBSTITUTE(Table_Question_Sets[[#This Row],[Property]]," ",""),""))</f>
        <v>CreditCardExpiryDate</v>
      </c>
      <c r="G73" s="92"/>
      <c r="H73" s="26" t="s">
        <v>37</v>
      </c>
      <c r="I73" s="26" t="s">
        <v>37</v>
      </c>
      <c r="J73" s="10"/>
      <c r="K73" s="57" t="s">
        <v>59</v>
      </c>
      <c r="L73" s="75"/>
      <c r="M73" s="75"/>
      <c r="N73" s="58"/>
      <c r="O73" s="58" t="s">
        <v>835</v>
      </c>
      <c r="P73" s="58" t="s">
        <v>921</v>
      </c>
      <c r="Q73" s="58"/>
      <c r="R73" s="58"/>
      <c r="S73"/>
      <c r="T73" s="26" t="s">
        <v>922</v>
      </c>
      <c r="U73" s="10"/>
      <c r="V73" s="229" t="s">
        <v>936</v>
      </c>
      <c r="W73" s="26" t="s">
        <v>929</v>
      </c>
      <c r="X73" s="10"/>
      <c r="Y73" s="10"/>
      <c r="Z73" s="10"/>
      <c r="AA73" s="10"/>
      <c r="AB73" s="10"/>
      <c r="AC73" s="10"/>
      <c r="AD73" s="26" t="s">
        <v>932</v>
      </c>
      <c r="AE73" s="26"/>
      <c r="AF73" s="10"/>
      <c r="AG73" s="10"/>
      <c r="AH73" s="200"/>
      <c r="AI73" s="182"/>
      <c r="AJ73" s="182"/>
      <c r="AK73" s="182"/>
      <c r="AL73" s="135"/>
      <c r="AM73" s="22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3"/>
      <c r="AO73"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73" s="135"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73" s="26"/>
      <c r="AR73" s="24"/>
      <c r="AS73" s="10"/>
      <c r="AT73" s="10"/>
      <c r="AU73" s="10"/>
      <c r="AV73" s="10"/>
      <c r="AW73" s="10"/>
      <c r="AX73" s="10"/>
      <c r="AY73"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3" s="48" t="str">
        <f>IF(OR(Table_Question_Sets[[#This Row],[Header]]="Yes",Table_Question_Sets[[#This Row],[Text]]=""),"",IF(OR(Table_Question_Sets[[#This Row],[Text]]="true",Table_Question_Sets[[#This Row],[Text]]="false",ISNUMBER(Table_Question_Sets[[#This Row],[Text]])),Table_Question_Sets[[#This Row],[Text]],""""&amp;Table_Question_Sets[[#This Row],[Text]]&amp;""""))</f>
        <v/>
      </c>
      <c r="BA73" s="28" t="str">
        <f>IF(AND(Table_Question_Sets[[#This Row],[Header]]&lt;&gt;"Yes",Table_Question_Sets[[#This Row],[Property]]&lt;&gt;"",Table_Question_Sets[[#This Row],[Summary Label]]&lt;&gt;""),""""&amp;Table_Question_Sets[[#This Row],[Key]]&amp;""": """&amp;Table_Question_Sets[[#This Row],[Summary Label]]&amp;"""","")</f>
        <v/>
      </c>
      <c r="BB73" s="28">
        <f ca="1">IF(Table_Question_Sets[[#This Row],[Header]]="Yes","",_xlfn.NUMBERVALUE(INDIRECT(SUBSTITUTE(ADDRESS(1,COLUMN(),4),"1","")&amp;ROW()-1))+IF(Table_Question_Sets[[#This Row],[Property]]&lt;&gt;"",1,0))</f>
        <v>6</v>
      </c>
      <c r="BC73" s="28">
        <f ca="1">IF(Table_Question_Sets[[#This Row],[Header]]="Yes","",_xlfn.NUMBERVALUE(INDIRECT(SUBSTITUTE(ADDRESS(1,COLUMN(),4),"1","")&amp;ROW()+1))+IF(Table_Question_Sets[[#This Row],[Property]]&lt;&gt;"",1,0))</f>
        <v>2</v>
      </c>
      <c r="BD73" s="28" t="str">
        <f t="array" aca="1" ref="BD7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3" s="13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ValidationService.isExpiryDate()])}</v>
      </c>
      <c r="BF73" s="13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3" s="13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"templateOptions":{"label":"Expiry date","placeholder":"_ _ / _ _","hideCondition":"paymentMethodSelect != 'Pay now with credit card' "}</v>
      </c>
      <c r="BH73"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v>
      </c>
      <c r="BI73" s="25" t="str">
        <f ca="1" xml:space="preserve">
IF(Table_Question_Sets[[#This Row],[Row]]="Yes","]},{""className"": ""row"",""fieldGroup"": [","")&amp;
Table_Question_Sets[[#This Row],[Config Field]]</f>
        <v>{"key":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v>
      </c>
      <c r="BJ73"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73"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3" s="135" t="str">
        <f>IF(AND(Table_Question_Sets[[#This Row],[Header]]="",Table_Question_Sets[[#This Row],[Property]]&lt;&gt;"",Table_Question_Sets[[#This Row],[Field Type]]&lt;&gt;""),
""""&amp;Table_Question_Sets[[#This Row],[Key]]&amp;"""","")</f>
        <v>"creditCardExpiryDate"</v>
      </c>
      <c r="BM73"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"creditCardExpiryDate","creditCardCCV"</v>
      </c>
      <c r="BN73" s="135" t="str">
        <f>IF(AND(Table_Question_Sets[[#This Row],[Header]]&lt;&gt;"Yes",Table_Question_Sets[[#This Row],[Property]]&lt;&gt;"",Table_Question_Sets[[#This Row],[Workflow Role]]&lt;&gt;""),
""""&amp;Table_Question_Sets[[#This Row],[Workflow Role]]&amp;""":"""&amp;Table_Question_Sets[[#This Row],[Key]]&amp;"""","")</f>
        <v/>
      </c>
      <c r="BO73" s="135" t="str">
        <f>IF(AND(Table_Question_Sets[[#This Row],[Header]]&lt;&gt;"Yes",Table_Question_Sets[[#This Row],[Property]]&lt;&gt;"",Table_Question_Sets[[#This Row],[Private]]="Yes"),
""""&amp;Table_Question_Sets[[#This Row],[Key]]&amp;"""","")</f>
        <v/>
      </c>
      <c r="BP73" s="135">
        <f ca="1">IF(Table_Question_Sets[[#This Row],[Header]]="Yes","",_xlfn.NUMBERVALUE(INDIRECT(SUBSTITUTE(ADDRESS(1,COLUMN(),4),"1","")&amp;ROW()+1))+IF(OR(Table_Question_Sets[[#This Row],[Value]]&lt;&gt;"",AND(Table_Question_Sets[[#This Row],[Data Type]]="Repeating",Table_Question_Sets[[#This Row],[Calculation Repeating]]&lt;&gt;"")),1,0))</f>
        <v>0</v>
      </c>
      <c r="BQ73" s="135" t="str">
        <f ca="1" xml:space="preserve">
IF(Table_Question_Sets[[#This Row],[Data Type]]="Repeating",
OFFSET(Table_Repeating_Question_Sets[[#Headers],[Property]],MATCH(Table_Question_Sets[[#This Row],[Property]],Table_Repeating_Question_Sets[Property],0),MATCH("Calculation",Table_Repeating_Question_Sets[#Headers],0)-1,1,1),
"")</f>
        <v/>
      </c>
      <c r="BR73"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3"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73" s="135" t="str">
        <f ca="1">IF(ISNUMBER(Table_Question_Sets[[#This Row],[Config Use Row]]),INDEX(Table_Question_Sets[Config Rollup],Table_Question_Sets[[#This Row],[Config Use Row]]),"")</f>
        <v/>
      </c>
      <c r="BU73" s="135" t="str">
        <f ca="1">IF(ISNUMBER(Table_Question_Sets[[#This Row],[Config Use Row]]),INDEX(Table_Question_Sets[Config Keys Nested Rollup],Table_Question_Sets[[#This Row],[Config Use Row]]),"")</f>
        <v/>
      </c>
      <c r="BV73" s="135" t="str">
        <f ca="1">IF(ISNUMBER(Table_Question_Sets[[#This Row],[Config Use Row]]),INDEX(Table_Question_Sets[Calculation Rollup],Table_Question_Sets[[#This Row],[Config Use Row]]),"")</f>
        <v/>
      </c>
    </row>
    <row r="74" spans="2:74" s="21" customFormat="1" ht="21" customHeight="1">
      <c r="B74" s="26" t="s">
        <v>918</v>
      </c>
      <c r="C74" s="10"/>
      <c r="D74" s="25" t="str">
        <f ca="1">IF(Table_Question_Sets[[#This Row],[Header]]="Yes","",
IF(INDIRECT(SUBSTITUTE(ADDRESS(1,COLUMN(),4),"1","")&amp;ROW()-1)="",
INDIRECT(SUBSTITUTE(ADDRESS(1,COLUMN(Table_Question_Sets[[#This Row],[Property]]),4),"1","")&amp;ROW()-1),
INDIRECT(SUBSTITUTE(ADDRESS(1,COLUMN(),4),"1","")&amp;ROW()-1)))</f>
        <v>Payment Methods</v>
      </c>
      <c r="E74"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creditCardCCV</v>
      </c>
      <c r="F74" s="25" t="str">
        <f>IF(Table_Question_Sets[[#This Row],[Header]]="Yes","",IF(Table_Question_Sets[[#This Row],[Property]]&lt;&gt;"",SUBSTITUTE(Table_Question_Sets[[#This Row],[Property]]," ",""),""))</f>
        <v>CreditCardCCV</v>
      </c>
      <c r="G74" s="92"/>
      <c r="H74" s="26" t="s">
        <v>37</v>
      </c>
      <c r="I74" s="26" t="s">
        <v>37</v>
      </c>
      <c r="J74" s="10"/>
      <c r="K74" s="57" t="s">
        <v>59</v>
      </c>
      <c r="L74" s="75"/>
      <c r="M74" s="75"/>
      <c r="N74" s="58"/>
      <c r="O74" s="58" t="s">
        <v>835</v>
      </c>
      <c r="P74" s="58" t="s">
        <v>921</v>
      </c>
      <c r="Q74" s="58"/>
      <c r="R74" s="58"/>
      <c r="S74"/>
      <c r="T74" s="26" t="s">
        <v>923</v>
      </c>
      <c r="U74" s="10"/>
      <c r="V74" s="229" t="s">
        <v>936</v>
      </c>
      <c r="W74" s="26" t="s">
        <v>930</v>
      </c>
      <c r="X74" s="10"/>
      <c r="Y74" s="10"/>
      <c r="Z74" s="10"/>
      <c r="AA74" s="10"/>
      <c r="AB74" s="10"/>
      <c r="AC74" s="10"/>
      <c r="AD74" s="26" t="s">
        <v>933</v>
      </c>
      <c r="AE74" s="26"/>
      <c r="AF74" s="10"/>
      <c r="AG74" s="10"/>
      <c r="AH74" s="200"/>
      <c r="AI74" s="182"/>
      <c r="AJ74" s="182"/>
      <c r="AK74" s="182"/>
      <c r="AL74" s="135"/>
      <c r="AM74" s="22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4"/>
      <c r="AO74"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Yes</v>
      </c>
      <c r="AP74" s="135"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Yes</v>
      </c>
      <c r="AQ74" s="26"/>
      <c r="AR74" s="24"/>
      <c r="AS74" s="10"/>
      <c r="AT74" s="10"/>
      <c r="AU74" s="10"/>
      <c r="AV74" s="10"/>
      <c r="AW74" s="10"/>
      <c r="AX74" s="10"/>
      <c r="AY74"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4" s="48" t="str">
        <f>IF(OR(Table_Question_Sets[[#This Row],[Header]]="Yes",Table_Question_Sets[[#This Row],[Text]]=""),"",IF(OR(Table_Question_Sets[[#This Row],[Text]]="true",Table_Question_Sets[[#This Row],[Text]]="false",ISNUMBER(Table_Question_Sets[[#This Row],[Text]])),Table_Question_Sets[[#This Row],[Text]],""""&amp;Table_Question_Sets[[#This Row],[Text]]&amp;""""))</f>
        <v/>
      </c>
      <c r="BA74" s="28" t="str">
        <f>IF(AND(Table_Question_Sets[[#This Row],[Header]]&lt;&gt;"Yes",Table_Question_Sets[[#This Row],[Property]]&lt;&gt;"",Table_Question_Sets[[#This Row],[Summary Label]]&lt;&gt;""),""""&amp;Table_Question_Sets[[#This Row],[Key]]&amp;""": """&amp;Table_Question_Sets[[#This Row],[Summary Label]]&amp;"""","")</f>
        <v/>
      </c>
      <c r="BB74" s="28">
        <f ca="1">IF(Table_Question_Sets[[#This Row],[Header]]="Yes","",_xlfn.NUMBERVALUE(INDIRECT(SUBSTITUTE(ADDRESS(1,COLUMN(),4),"1","")&amp;ROW()-1))+IF(Table_Question_Sets[[#This Row],[Property]]&lt;&gt;"",1,0))</f>
        <v>7</v>
      </c>
      <c r="BC74" s="28">
        <f ca="1">IF(Table_Question_Sets[[#This Row],[Header]]="Yes","",_xlfn.NUMBERVALUE(INDIRECT(SUBSTITUTE(ADDRESS(1,COLUMN(),4),"1","")&amp;ROW()+1))+IF(Table_Question_Sets[[#This Row],[Property]]&lt;&gt;"",1,0))</f>
        <v>1</v>
      </c>
      <c r="BD74" s="28" t="str">
        <f t="array" aca="1" ref="BD7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4" s="13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'paymentMethodSelect != \'Pay now with credit card\' '), ValidationService.isCCV()])}</v>
      </c>
      <c r="BF74" s="13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4" s="13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"templateOptions":{"label":"CCV","placeholder":"_ _ _","hideCondition":"paymentMethodSelect != 'Pay now with credit card' "}</v>
      </c>
      <c r="BH74"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I74" s="25" t="str">
        <f ca="1" xml:space="preserve">
IF(Table_Question_Sets[[#This Row],[Row]]="Yes","]},{""className"": ""row"",""fieldGroup"": [","")&amp;
Table_Question_Sets[[#This Row],[Config Field]]</f>
        <v>{"key":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J74"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BK74"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4" s="135" t="str">
        <f>IF(AND(Table_Question_Sets[[#This Row],[Header]]="",Table_Question_Sets[[#This Row],[Property]]&lt;&gt;"",Table_Question_Sets[[#This Row],[Field Type]]&lt;&gt;""),
""""&amp;Table_Question_Sets[[#This Row],[Key]]&amp;"""","")</f>
        <v>"creditCardCCV"</v>
      </c>
      <c r="BM74"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"creditCardCCV"</v>
      </c>
      <c r="BN74" s="135" t="str">
        <f>IF(AND(Table_Question_Sets[[#This Row],[Header]]&lt;&gt;"Yes",Table_Question_Sets[[#This Row],[Property]]&lt;&gt;"",Table_Question_Sets[[#This Row],[Workflow Role]]&lt;&gt;""),
""""&amp;Table_Question_Sets[[#This Row],[Workflow Role]]&amp;""":"""&amp;Table_Question_Sets[[#This Row],[Key]]&amp;"""","")</f>
        <v/>
      </c>
      <c r="BO74" s="135" t="str">
        <f>IF(AND(Table_Question_Sets[[#This Row],[Header]]&lt;&gt;"Yes",Table_Question_Sets[[#This Row],[Property]]&lt;&gt;"",Table_Question_Sets[[#This Row],[Private]]="Yes"),
""""&amp;Table_Question_Sets[[#This Row],[Key]]&amp;"""","")</f>
        <v/>
      </c>
      <c r="BP74" s="135">
        <f ca="1">IF(Table_Question_Sets[[#This Row],[Header]]="Yes","",_xlfn.NUMBERVALUE(INDIRECT(SUBSTITUTE(ADDRESS(1,COLUMN(),4),"1","")&amp;ROW()+1))+IF(OR(Table_Question_Sets[[#This Row],[Value]]&lt;&gt;"",AND(Table_Question_Sets[[#This Row],[Data Type]]="Repeating",Table_Question_Sets[[#This Row],[Calculation Repeating]]&lt;&gt;"")),1,0))</f>
        <v>0</v>
      </c>
      <c r="BQ74" s="135" t="str">
        <f ca="1" xml:space="preserve">
IF(Table_Question_Sets[[#This Row],[Data Type]]="Repeating",
OFFSET(Table_Repeating_Question_Sets[[#Headers],[Property]],MATCH(Table_Question_Sets[[#This Row],[Property]],Table_Repeating_Question_Sets[Property],0),MATCH("Calculation",Table_Repeating_Question_Sets[#Headers],0)-1,1,1),
"")</f>
        <v/>
      </c>
      <c r="BR74"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4"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74" s="135" t="str">
        <f ca="1">IF(ISNUMBER(Table_Question_Sets[[#This Row],[Config Use Row]]),INDEX(Table_Question_Sets[Config Rollup],Table_Question_Sets[[#This Row],[Config Use Row]]),"")</f>
        <v/>
      </c>
      <c r="BU74" s="135" t="str">
        <f ca="1">IF(ISNUMBER(Table_Question_Sets[[#This Row],[Config Use Row]]),INDEX(Table_Question_Sets[Config Keys Nested Rollup],Table_Question_Sets[[#This Row],[Config Use Row]]),"")</f>
        <v/>
      </c>
      <c r="BV74" s="135" t="str">
        <f ca="1">IF(ISNUMBER(Table_Question_Sets[[#This Row],[Config Use Row]]),INDEX(Table_Question_Sets[Calculation Rollup],Table_Question_Sets[[#This Row],[Config Use Row]]),"")</f>
        <v/>
      </c>
    </row>
    <row r="75" spans="2:74" ht="29.4" thickBot="1">
      <c r="B75" s="47" t="s">
        <v>694</v>
      </c>
      <c r="C75" s="47" t="s">
        <v>59</v>
      </c>
      <c r="D75" s="47" t="str">
        <f ca="1">IF(Table_Question_Sets[[#This Row],[Header]]="Yes","",
IF(INDIRECT(SUBSTITUTE(ADDRESS(1,COLUMN(),4),"1","")&amp;ROW()-1)="",
INDIRECT(SUBSTITUTE(ADDRESS(1,COLUMN(Table_Question_Sets[[#This Row],[Property]]),4),"1","")&amp;ROW()-1),
INDIRECT(SUBSTITUTE(ADDRESS(1,COLUMN(),4),"1","")&amp;ROW()-1)))</f>
        <v/>
      </c>
      <c r="E75" s="4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successPage</v>
      </c>
      <c r="F75" s="47" t="str">
        <f>IF(Table_Question_Sets[[#This Row],[Header]]="Yes","",IF(Table_Question_Sets[[#This Row],[Property]]&lt;&gt;"",SUBSTITUTE(Table_Question_Sets[[#This Row],[Property]]," ",""),""))</f>
        <v/>
      </c>
      <c r="G75" s="46"/>
      <c r="H75" s="47"/>
      <c r="I75" s="47"/>
      <c r="J75" s="47"/>
      <c r="K75" s="46"/>
      <c r="L75" s="47"/>
      <c r="M75" s="47"/>
      <c r="N75" s="46"/>
      <c r="O75" s="46"/>
      <c r="P75" s="46"/>
      <c r="Q75" s="46"/>
      <c r="R75" s="46"/>
      <c r="S75" s="46"/>
      <c r="T75" s="47"/>
      <c r="U75" s="47"/>
      <c r="V75" s="47"/>
      <c r="W75" s="47"/>
      <c r="X75" s="47"/>
      <c r="Y75" s="47"/>
      <c r="Z75" s="47"/>
      <c r="AA75" s="47"/>
      <c r="AB75" s="47"/>
      <c r="AC75" s="47"/>
      <c r="AD75" s="47"/>
      <c r="AE75" s="47"/>
      <c r="AF75" s="47"/>
      <c r="AG75" s="47"/>
      <c r="AH75" s="47"/>
      <c r="AI75" s="47"/>
      <c r="AJ75" s="47"/>
      <c r="AK75" s="47"/>
      <c r="AL75" s="47"/>
      <c r="AM75" s="98"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5" s="98"/>
      <c r="AO75" s="98"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5" s="4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75" s="47"/>
      <c r="AR75" s="46"/>
      <c r="AS75" s="47"/>
      <c r="AT75" s="47"/>
      <c r="AU75" s="47"/>
      <c r="AV75" s="47"/>
      <c r="AW75" s="47"/>
      <c r="AX75" s="47"/>
      <c r="AY75" s="4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5" s="46" t="str">
        <f>IF(OR(Table_Question_Sets[[#This Row],[Header]]="Yes",Table_Question_Sets[[#This Row],[Text]]=""),"",IF(OR(Table_Question_Sets[[#This Row],[Text]]="true",Table_Question_Sets[[#This Row],[Text]]="false",ISNUMBER(Table_Question_Sets[[#This Row],[Text]])),Table_Question_Sets[[#This Row],[Text]],""""&amp;Table_Question_Sets[[#This Row],[Text]]&amp;""""))</f>
        <v/>
      </c>
      <c r="BA75" s="46" t="str">
        <f>IF(AND(Table_Question_Sets[[#This Row],[Header]]&lt;&gt;"Yes",Table_Question_Sets[[#This Row],[Property]]&lt;&gt;"",Table_Question_Sets[[#This Row],[Summary Label]]&lt;&gt;""),""""&amp;Table_Question_Sets[[#This Row],[Key]]&amp;""": """&amp;Table_Question_Sets[[#This Row],[Summary Label]]&amp;"""","")</f>
        <v/>
      </c>
      <c r="BB75" s="46" t="str">
        <f ca="1">IF(Table_Question_Sets[[#This Row],[Header]]="Yes","",_xlfn.NUMBERVALUE(INDIRECT(SUBSTITUTE(ADDRESS(1,COLUMN(),4),"1","")&amp;ROW()-1))+IF(Table_Question_Sets[[#This Row],[Property]]&lt;&gt;"",1,0))</f>
        <v/>
      </c>
      <c r="BC75" s="46" t="str">
        <f ca="1">IF(Table_Question_Sets[[#This Row],[Header]]="Yes","",_xlfn.NUMBERVALUE(INDIRECT(SUBSTITUTE(ADDRESS(1,COLUMN(),4),"1","")&amp;ROW()+1))+IF(Table_Question_Sets[[#This Row],[Property]]&lt;&gt;"",1,0))</f>
        <v/>
      </c>
      <c r="BD75" s="46" t="str">
        <f t="array" aca="1" ref="BD7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5" s="4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75" s="4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5" s="4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75" s="46"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75" s="47" t="str">
        <f xml:space="preserve">
IF(Table_Question_Sets[[#This Row],[Row]]="Yes","]},{""className"": ""row"",""fieldGroup"": [","")&amp;
Table_Question_Sets[[#This Row],[Config Field]]</f>
        <v/>
      </c>
      <c r="BJ75" s="4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"successPage":[{"className": "row","fieldGroup":[{"key": "thankYouHeading","type": "content-field","className":"col-xs-12","templateOptions":{"content":{"customHTML":"&lt;section id='intro' class='dark-bg pb-4'&gt;&lt;div class='container'&gt; &lt;div class='row justify-content-center text-center'&gt;&lt;div class='col col-md-10'&gt; &lt;h2&gt;Thank you for referring to Deposit Assure&amp;#39;s Concierge team.&lt;/h2&gt; &lt;/div&gt; &lt;/div&gt; &lt;/div&gt;&lt;/section&gt;"}},"validators": {"validation": Validators.compose([])}},{"key": "thankYouNotes","type":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&lt;/div&gt;&lt;/section&gt;"}},"validators": {"validation": Validators.compose([])}}]}],</v>
      </c>
      <c r="BK75" s="4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5" s="47" t="str">
        <f>IF(AND(Table_Question_Sets[[#This Row],[Header]]="",Table_Question_Sets[[#This Row],[Property]]&lt;&gt;"",Table_Question_Sets[[#This Row],[Field Type]]&lt;&gt;""),
""""&amp;Table_Question_Sets[[#This Row],[Key]]&amp;"""","")</f>
        <v/>
      </c>
      <c r="BM75" s="4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"successPage":["thankYouHeading","thankYouNotes"],</v>
      </c>
      <c r="BN75" s="47" t="str">
        <f>IF(AND(Table_Question_Sets[[#This Row],[Header]]&lt;&gt;"Yes",Table_Question_Sets[[#This Row],[Property]]&lt;&gt;"",Table_Question_Sets[[#This Row],[Workflow Role]]&lt;&gt;""),
""""&amp;Table_Question_Sets[[#This Row],[Workflow Role]]&amp;""":"""&amp;Table_Question_Sets[[#This Row],[Key]]&amp;"""","")</f>
        <v/>
      </c>
      <c r="BO75" s="47" t="str">
        <f>IF(AND(Table_Question_Sets[[#This Row],[Header]]&lt;&gt;"Yes",Table_Question_Sets[[#This Row],[Property]]&lt;&gt;"",Table_Question_Sets[[#This Row],[Private]]="Yes"),
""""&amp;Table_Question_Sets[[#This Row],[Key]]&amp;"""","")</f>
        <v/>
      </c>
      <c r="BP75" s="47" t="str">
        <f ca="1">IF(Table_Question_Sets[[#This Row],[Header]]="Yes","",_xlfn.NUMBERVALUE(INDIRECT(SUBSTITUTE(ADDRESS(1,COLUMN(),4),"1","")&amp;ROW()+1))+IF(OR(Table_Question_Sets[[#This Row],[Value]]&lt;&gt;"",AND(Table_Question_Sets[[#This Row],[Data Type]]="Repeating",Table_Question_Sets[[#This Row],[Calculation Repeating]]&lt;&gt;"")),1,0))</f>
        <v/>
      </c>
      <c r="BQ75" s="47" t="str">
        <f ca="1" xml:space="preserve">
IF(Table_Question_Sets[[#This Row],[Data Type]]="Repeating",
OFFSET(Table_Repeating_Question_Sets[[#Headers],[Property]],MATCH(Table_Question_Sets[[#This Row],[Property]],Table_Repeating_Question_Sets[Property],0),MATCH("Calculation",Table_Repeating_Question_Sets[#Headers],0)-1,1,1),
"")</f>
        <v/>
      </c>
      <c r="BR75" s="4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5" s="4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"successPage":{},</v>
      </c>
      <c r="BT75" s="47" t="str">
        <f ca="1">IF(ISNUMBER(Table_Question_Sets[[#This Row],[Config Use Row]]),INDEX(Table_Question_Sets[Config Rollup],Table_Question_Sets[[#This Row],[Config Use Row]]),"")</f>
        <v/>
      </c>
      <c r="BU75" s="47" t="str">
        <f ca="1">IF(ISNUMBER(Table_Question_Sets[[#This Row],[Config Use Row]]),INDEX(Table_Question_Sets[Config Keys Nested Rollup],Table_Question_Sets[[#This Row],[Config Use Row]]),"")</f>
        <v/>
      </c>
      <c r="BV75" s="47" t="str">
        <f ca="1">IF(ISNUMBER(Table_Question_Sets[[#This Row],[Config Use Row]]),INDEX(Table_Question_Sets[Calculation Rollup],Table_Question_Sets[[#This Row],[Config Use Row]]),"")</f>
        <v/>
      </c>
    </row>
    <row r="76" spans="2:74" ht="21" hidden="1" customHeight="1">
      <c r="B76" s="186"/>
      <c r="C76" s="187"/>
      <c r="D76" s="188" t="str">
        <f ca="1">IF(Table_Question_Sets[[#This Row],[Header]]="Yes","",
IF(INDIRECT(SUBSTITUTE(ADDRESS(1,COLUMN(),4),"1","")&amp;ROW()-1)="",
INDIRECT(SUBSTITUTE(ADDRESS(1,COLUMN(Table_Question_Sets[[#This Row],[Property]]),4),"1","")&amp;ROW()-1),
INDIRECT(SUBSTITUTE(ADDRESS(1,COLUMN(),4),"1","")&amp;ROW()-1)))</f>
        <v>Success Page</v>
      </c>
      <c r="E76" s="188"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76" s="188" t="str">
        <f>IF(Table_Question_Sets[[#This Row],[Header]]="Yes","",IF(Table_Question_Sets[[#This Row],[Property]]&lt;&gt;"",SUBSTITUTE(Table_Question_Sets[[#This Row],[Property]]," ",""),""))</f>
        <v/>
      </c>
      <c r="G76" s="207"/>
      <c r="H76" s="186"/>
      <c r="I76" s="186"/>
      <c r="J76" s="187"/>
      <c r="K76" s="189"/>
      <c r="L76" s="190"/>
      <c r="M76" s="190"/>
      <c r="N76" s="191"/>
      <c r="O76" s="191"/>
      <c r="P76" s="191"/>
      <c r="Q76" s="191"/>
      <c r="R76" s="191"/>
      <c r="S76" s="191"/>
      <c r="T76" s="186"/>
      <c r="U76" s="187"/>
      <c r="V76" s="186"/>
      <c r="W76" s="186"/>
      <c r="X76" s="187"/>
      <c r="Y76" s="187"/>
      <c r="Z76" s="187"/>
      <c r="AA76" s="187"/>
      <c r="AB76" s="187"/>
      <c r="AC76" s="187"/>
      <c r="AD76" s="186"/>
      <c r="AE76" s="186"/>
      <c r="AF76" s="187"/>
      <c r="AG76" s="187"/>
      <c r="AH76" s="192"/>
      <c r="AI76" s="192"/>
      <c r="AJ76" s="192"/>
      <c r="AK76" s="192"/>
      <c r="AL76" s="193"/>
      <c r="AM76" s="194"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6" s="194"/>
      <c r="AO76" s="195"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6" s="19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76" s="186"/>
      <c r="AR76" s="196"/>
      <c r="AS76" s="187"/>
      <c r="AT76" s="187"/>
      <c r="AU76" s="187"/>
      <c r="AV76" s="187"/>
      <c r="AW76" s="187"/>
      <c r="AX76" s="187"/>
      <c r="AY76" s="24"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6" s="197" t="str">
        <f>IF(OR(Table_Question_Sets[[#This Row],[Header]]="Yes",Table_Question_Sets[[#This Row],[Text]]=""),"",IF(OR(Table_Question_Sets[[#This Row],[Text]]="true",Table_Question_Sets[[#This Row],[Text]]="false",ISNUMBER(Table_Question_Sets[[#This Row],[Text]])),Table_Question_Sets[[#This Row],[Text]],""""&amp;Table_Question_Sets[[#This Row],[Text]]&amp;""""))</f>
        <v/>
      </c>
      <c r="BA76" s="198" t="str">
        <f>IF(AND(Table_Question_Sets[[#This Row],[Header]]&lt;&gt;"Yes",Table_Question_Sets[[#This Row],[Property]]&lt;&gt;"",Table_Question_Sets[[#This Row],[Summary Label]]&lt;&gt;""),""""&amp;Table_Question_Sets[[#This Row],[Key]]&amp;""": """&amp;Table_Question_Sets[[#This Row],[Summary Label]]&amp;"""","")</f>
        <v/>
      </c>
      <c r="BB76" s="198">
        <f ca="1">IF(Table_Question_Sets[[#This Row],[Header]]="Yes","",_xlfn.NUMBERVALUE(INDIRECT(SUBSTITUTE(ADDRESS(1,COLUMN(),4),"1","")&amp;ROW()-1))+IF(Table_Question_Sets[[#This Row],[Property]]&lt;&gt;"",1,0))</f>
        <v>0</v>
      </c>
      <c r="BC76" s="198">
        <f ca="1">IF(Table_Question_Sets[[#This Row],[Header]]="Yes","",_xlfn.NUMBERVALUE(INDIRECT(SUBSTITUTE(ADDRESS(1,COLUMN(),4),"1","")&amp;ROW()+1))+IF(Table_Question_Sets[[#This Row],[Property]]&lt;&gt;"",1,0))</f>
        <v>2</v>
      </c>
      <c r="BD76" s="198" t="str">
        <f t="array" aca="1" ref="BD7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6" s="193"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F76" s="193"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6" s="193"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H76" s="198"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
      </c>
      <c r="BI76" s="188" t="str">
        <f xml:space="preserve">
IF(Table_Question_Sets[[#This Row],[Row]]="Yes","]},{""className"": ""row"",""fieldGroup"": [","")&amp;
Table_Question_Sets[[#This Row],[Config Field]]</f>
        <v/>
      </c>
      <c r="BJ76" s="19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"thankYouHeading","type": "content-field","className":"col-xs-12","templateOptions":{"content":{"customHTML":"&lt;section id='intro' class='dark-bg pb-4'&gt;&lt;div class='container'&gt; &lt;div class='row justify-content-center text-center'&gt;&lt;div class='col col-md-10'&gt; &lt;h2&gt;Thank you for referring to Deposit Assure&amp;#39;s Concierge team.&lt;/h2&gt; &lt;/div&gt; &lt;/div&gt; &lt;/div&gt;&lt;/section&gt;"}},"validators": {"validation": Validators.compose([])}},{"key": "thankYouNotes","type":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&lt;/div&gt;&lt;/section&gt;"}},"validators": {"validation": Validators.compose([])}}</v>
      </c>
      <c r="BK76" s="19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6" s="193" t="str">
        <f>IF(AND(Table_Question_Sets[[#This Row],[Header]]="",Table_Question_Sets[[#This Row],[Property]]&lt;&gt;"",Table_Question_Sets[[#This Row],[Field Type]]&lt;&gt;""),
""""&amp;Table_Question_Sets[[#This Row],[Key]]&amp;"""","")</f>
        <v/>
      </c>
      <c r="BM76" s="19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"thankYouHeading","thankYouNotes"</v>
      </c>
      <c r="BN76" s="193" t="str">
        <f>IF(AND(Table_Question_Sets[[#This Row],[Header]]&lt;&gt;"Yes",Table_Question_Sets[[#This Row],[Property]]&lt;&gt;"",Table_Question_Sets[[#This Row],[Workflow Role]]&lt;&gt;""),
""""&amp;Table_Question_Sets[[#This Row],[Workflow Role]]&amp;""":"""&amp;Table_Question_Sets[[#This Row],[Key]]&amp;"""","")</f>
        <v/>
      </c>
      <c r="BO76" s="193" t="str">
        <f>IF(AND(Table_Question_Sets[[#This Row],[Header]]&lt;&gt;"Yes",Table_Question_Sets[[#This Row],[Property]]&lt;&gt;"",Table_Question_Sets[[#This Row],[Private]]="Yes"),
""""&amp;Table_Question_Sets[[#This Row],[Key]]&amp;"""","")</f>
        <v/>
      </c>
      <c r="BP76" s="193">
        <f ca="1">IF(Table_Question_Sets[[#This Row],[Header]]="Yes","",_xlfn.NUMBERVALUE(INDIRECT(SUBSTITUTE(ADDRESS(1,COLUMN(),4),"1","")&amp;ROW()+1))+IF(OR(Table_Question_Sets[[#This Row],[Value]]&lt;&gt;"",AND(Table_Question_Sets[[#This Row],[Data Type]]="Repeating",Table_Question_Sets[[#This Row],[Calculation Repeating]]&lt;&gt;"")),1,0))</f>
        <v>0</v>
      </c>
      <c r="BQ76" s="193" t="str">
        <f ca="1" xml:space="preserve">
IF(Table_Question_Sets[[#This Row],[Data Type]]="Repeating",
OFFSET(Table_Repeating_Question_Sets[[#Headers],[Property]],MATCH(Table_Question_Sets[[#This Row],[Property]],Table_Repeating_Question_Sets[Property],0),MATCH("Calculation",Table_Repeating_Question_Sets[#Headers],0)-1,1,1),
"")</f>
        <v/>
      </c>
      <c r="BR76" s="19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6" s="19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76" s="193" t="str">
        <f ca="1">IF(ISNUMBER(Table_Question_Sets[[#This Row],[Config Use Row]]),INDEX(Table_Question_Sets[Config Rollup],Table_Question_Sets[[#This Row],[Config Use Row]]),"")</f>
        <v/>
      </c>
      <c r="BU76" s="193" t="str">
        <f ca="1">IF(ISNUMBER(Table_Question_Sets[[#This Row],[Config Use Row]]),INDEX(Table_Question_Sets[Config Keys Nested Rollup],Table_Question_Sets[[#This Row],[Config Use Row]]),"")</f>
        <v/>
      </c>
      <c r="BV76" s="193" t="str">
        <f ca="1">IF(ISNUMBER(Table_Question_Sets[[#This Row],[Config Use Row]]),INDEX(Table_Question_Sets[Calculation Rollup],Table_Question_Sets[[#This Row],[Config Use Row]]),"")</f>
        <v/>
      </c>
    </row>
    <row r="77" spans="2:74" s="21" customFormat="1" ht="21" customHeight="1">
      <c r="B77" s="26" t="s">
        <v>1049</v>
      </c>
      <c r="C77" s="10"/>
      <c r="D77" s="25" t="str">
        <f ca="1">IF(Table_Question_Sets[[#This Row],[Header]]="Yes","",
IF(INDIRECT(SUBSTITUTE(ADDRESS(1,COLUMN(),4),"1","")&amp;ROW()-1)="",
INDIRECT(SUBSTITUTE(ADDRESS(1,COLUMN(Table_Question_Sets[[#This Row],[Property]]),4),"1","")&amp;ROW()-1),
INDIRECT(SUBSTITUTE(ADDRESS(1,COLUMN(),4),"1","")&amp;ROW()-1)))</f>
        <v>Success Page</v>
      </c>
      <c r="E77"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thankYouHeading</v>
      </c>
      <c r="F77" s="25" t="str">
        <f>IF(Table_Question_Sets[[#This Row],[Header]]="Yes","",IF(Table_Question_Sets[[#This Row],[Property]]&lt;&gt;"",SUBSTITUTE(Table_Question_Sets[[#This Row],[Property]]," ",""),""))</f>
        <v>ThankYouHeading</v>
      </c>
      <c r="G77" s="92"/>
      <c r="H77" s="26" t="s">
        <v>715</v>
      </c>
      <c r="I77" s="26" t="s">
        <v>715</v>
      </c>
      <c r="J77" s="10"/>
      <c r="K77" s="57"/>
      <c r="L77" s="75"/>
      <c r="M77" s="75"/>
      <c r="N77" s="58"/>
      <c r="O77" s="58" t="s">
        <v>822</v>
      </c>
      <c r="P77" s="58"/>
      <c r="Q77" s="58"/>
      <c r="R77" s="58"/>
      <c r="S77"/>
      <c r="T77" s="26"/>
      <c r="U77" s="10"/>
      <c r="V77" s="223"/>
      <c r="W77" s="26"/>
      <c r="X77" s="10"/>
      <c r="Y77" s="10"/>
      <c r="Z77" s="10"/>
      <c r="AA77" s="11"/>
      <c r="AB77" s="11" t="s">
        <v>1051</v>
      </c>
      <c r="AC77" s="10"/>
      <c r="AD77" s="26"/>
      <c r="AE77" s="26"/>
      <c r="AF77" s="10"/>
      <c r="AG77" s="10"/>
      <c r="AH77" s="200"/>
      <c r="AI77" s="182"/>
      <c r="AJ77" s="182"/>
      <c r="AK77" s="182"/>
      <c r="AL77" s="135"/>
      <c r="AM77" s="22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7"/>
      <c r="AO77"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7" s="135"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77" s="26"/>
      <c r="AR77" s="24"/>
      <c r="AS77" s="10"/>
      <c r="AT77" s="10"/>
      <c r="AU77" s="10"/>
      <c r="AV77" s="10"/>
      <c r="AW77" s="10"/>
      <c r="AX77" s="10"/>
      <c r="AY77"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7" s="48" t="str">
        <f>IF(OR(Table_Question_Sets[[#This Row],[Header]]="Yes",Table_Question_Sets[[#This Row],[Text]]=""),"",IF(OR(Table_Question_Sets[[#This Row],[Text]]="true",Table_Question_Sets[[#This Row],[Text]]="false",ISNUMBER(Table_Question_Sets[[#This Row],[Text]])),Table_Question_Sets[[#This Row],[Text]],""""&amp;Table_Question_Sets[[#This Row],[Text]]&amp;""""))</f>
        <v/>
      </c>
      <c r="BA77" s="28" t="str">
        <f>IF(AND(Table_Question_Sets[[#This Row],[Header]]&lt;&gt;"Yes",Table_Question_Sets[[#This Row],[Property]]&lt;&gt;"",Table_Question_Sets[[#This Row],[Summary Label]]&lt;&gt;""),""""&amp;Table_Question_Sets[[#This Row],[Key]]&amp;""": """&amp;Table_Question_Sets[[#This Row],[Summary Label]]&amp;"""","")</f>
        <v/>
      </c>
      <c r="BB77" s="28">
        <f ca="1">IF(Table_Question_Sets[[#This Row],[Header]]="Yes","",_xlfn.NUMBERVALUE(INDIRECT(SUBSTITUTE(ADDRESS(1,COLUMN(),4),"1","")&amp;ROW()-1))+IF(Table_Question_Sets[[#This Row],[Property]]&lt;&gt;"",1,0))</f>
        <v>1</v>
      </c>
      <c r="BC77" s="28">
        <f ca="1">IF(Table_Question_Sets[[#This Row],[Header]]="Yes","",_xlfn.NUMBERVALUE(INDIRECT(SUBSTITUTE(ADDRESS(1,COLUMN(),4),"1","")&amp;ROW()+1))+IF(Table_Question_Sets[[#This Row],[Property]]&lt;&gt;"",1,0))</f>
        <v>2</v>
      </c>
      <c r="BD77" s="28" t="str">
        <f t="array" aca="1" ref="BD7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7" s="13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77" s="13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7" s="13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"templateOptions":{"content":{"customHTML":"&lt;section id='intro' class='dark-bg pb-4'&gt;&lt;div class='container'&gt; &lt;div class='row justify-content-center text-center'&gt;&lt;div class='col col-md-10'&gt; &lt;h2&gt;Thank you for referring to Deposit Assure&amp;#39;s Concierge team.&lt;/h2&gt; &lt;/div&gt; &lt;/div&gt; &lt;/div&gt;&lt;/section&gt;"}}</v>
      </c>
      <c r="BH77"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"thankYouHeading","type": "content-field","className":"col-xs-12","templateOptions":{"content":{"customHTML":"&lt;section id='intro' class='dark-bg pb-4'&gt;&lt;div class='container'&gt; &lt;div class='row justify-content-center text-center'&gt;&lt;div class='col col-md-10'&gt; &lt;h2&gt;Thank you for referring to Deposit Assure&amp;#39;s Concierge team.&lt;/h2&gt; &lt;/div&gt; &lt;/div&gt; &lt;/div&gt;&lt;/section&gt;"}},"validators": {"validation": Validators.compose([])}}</v>
      </c>
      <c r="BI77" s="25" t="str">
        <f ca="1" xml:space="preserve">
IF(Table_Question_Sets[[#This Row],[Row]]="Yes","]},{""className"": ""row"",""fieldGroup"": [","")&amp;
Table_Question_Sets[[#This Row],[Config Field]]</f>
        <v>{"key": "thankYouHeading","type": "content-field","className":"col-xs-12","templateOptions":{"content":{"customHTML":"&lt;section id='intro' class='dark-bg pb-4'&gt;&lt;div class='container'&gt; &lt;div class='row justify-content-center text-center'&gt;&lt;div class='col col-md-10'&gt; &lt;h2&gt;Thank you for referring to Deposit Assure&amp;#39;s Concierge team.&lt;/h2&gt; &lt;/div&gt; &lt;/div&gt; &lt;/div&gt;&lt;/section&gt;"}},"validators": {"validation": Validators.compose([])}}</v>
      </c>
      <c r="BJ77"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"thankYouHeading","type": "content-field","className":"col-xs-12","templateOptions":{"content":{"customHTML":"&lt;section id='intro' class='dark-bg pb-4'&gt;&lt;div class='container'&gt; &lt;div class='row justify-content-center text-center'&gt;&lt;div class='col col-md-10'&gt; &lt;h2&gt;Thank you for referring to Deposit Assure&amp;#39;s Concierge team.&lt;/h2&gt; &lt;/div&gt; &lt;/div&gt; &lt;/div&gt;&lt;/section&gt;"}},"validators": {"validation": Validators.compose([])}},{"key": "thankYouNotes","type":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&lt;/div&gt;&lt;/section&gt;"}},"validators": {"validation": Validators.compose([])}}</v>
      </c>
      <c r="BK77"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7" s="135" t="str">
        <f>IF(AND(Table_Question_Sets[[#This Row],[Header]]="",Table_Question_Sets[[#This Row],[Property]]&lt;&gt;"",Table_Question_Sets[[#This Row],[Field Type]]&lt;&gt;""),
""""&amp;Table_Question_Sets[[#This Row],[Key]]&amp;"""","")</f>
        <v>"thankYouHeading"</v>
      </c>
      <c r="BM77"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"thankYouHeading","thankYouNotes"</v>
      </c>
      <c r="BN77" s="135" t="str">
        <f>IF(AND(Table_Question_Sets[[#This Row],[Header]]&lt;&gt;"Yes",Table_Question_Sets[[#This Row],[Property]]&lt;&gt;"",Table_Question_Sets[[#This Row],[Workflow Role]]&lt;&gt;""),
""""&amp;Table_Question_Sets[[#This Row],[Workflow Role]]&amp;""":"""&amp;Table_Question_Sets[[#This Row],[Key]]&amp;"""","")</f>
        <v/>
      </c>
      <c r="BO77" s="135" t="str">
        <f>IF(AND(Table_Question_Sets[[#This Row],[Header]]&lt;&gt;"Yes",Table_Question_Sets[[#This Row],[Property]]&lt;&gt;"",Table_Question_Sets[[#This Row],[Private]]="Yes"),
""""&amp;Table_Question_Sets[[#This Row],[Key]]&amp;"""","")</f>
        <v/>
      </c>
      <c r="BP77" s="135">
        <f ca="1">IF(Table_Question_Sets[[#This Row],[Header]]="Yes","",_xlfn.NUMBERVALUE(INDIRECT(SUBSTITUTE(ADDRESS(1,COLUMN(),4),"1","")&amp;ROW()+1))+IF(OR(Table_Question_Sets[[#This Row],[Value]]&lt;&gt;"",AND(Table_Question_Sets[[#This Row],[Data Type]]="Repeating",Table_Question_Sets[[#This Row],[Calculation Repeating]]&lt;&gt;"")),1,0))</f>
        <v>0</v>
      </c>
      <c r="BQ77" s="135" t="str">
        <f ca="1" xml:space="preserve">
IF(Table_Question_Sets[[#This Row],[Data Type]]="Repeating",
OFFSET(Table_Repeating_Question_Sets[[#Headers],[Property]],MATCH(Table_Question_Sets[[#This Row],[Property]],Table_Repeating_Question_Sets[Property],0),MATCH("Calculation",Table_Repeating_Question_Sets[#Headers],0)-1,1,1),
"")</f>
        <v/>
      </c>
      <c r="BR77"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7"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77" s="135" t="str">
        <f ca="1">IF(ISNUMBER(Table_Question_Sets[[#This Row],[Config Use Row]]),INDEX(Table_Question_Sets[Config Rollup],Table_Question_Sets[[#This Row],[Config Use Row]]),"")</f>
        <v/>
      </c>
      <c r="BU77" s="135" t="str">
        <f ca="1">IF(ISNUMBER(Table_Question_Sets[[#This Row],[Config Use Row]]),INDEX(Table_Question_Sets[Config Keys Nested Rollup],Table_Question_Sets[[#This Row],[Config Use Row]]),"")</f>
        <v/>
      </c>
      <c r="BV77" s="135" t="str">
        <f ca="1">IF(ISNUMBER(Table_Question_Sets[[#This Row],[Config Use Row]]),INDEX(Table_Question_Sets[Calculation Rollup],Table_Question_Sets[[#This Row],[Config Use Row]]),"")</f>
        <v/>
      </c>
    </row>
    <row r="78" spans="2:74" s="21" customFormat="1" ht="21" customHeight="1">
      <c r="B78" s="26" t="s">
        <v>1050</v>
      </c>
      <c r="C78" s="10"/>
      <c r="D78" s="25" t="str">
        <f ca="1">IF(Table_Question_Sets[[#This Row],[Header]]="Yes","",
IF(INDIRECT(SUBSTITUTE(ADDRESS(1,COLUMN(),4),"1","")&amp;ROW()-1)="",
INDIRECT(SUBSTITUTE(ADDRESS(1,COLUMN(Table_Question_Sets[[#This Row],[Property]]),4),"1","")&amp;ROW()-1),
INDIRECT(SUBSTITUTE(ADDRESS(1,COLUMN(),4),"1","")&amp;ROW()-1)))</f>
        <v>Success Page</v>
      </c>
      <c r="E78" s="25"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thankYouNotes</v>
      </c>
      <c r="F78" s="25" t="str">
        <f>IF(Table_Question_Sets[[#This Row],[Header]]="Yes","",IF(Table_Question_Sets[[#This Row],[Property]]&lt;&gt;"",SUBSTITUTE(Table_Question_Sets[[#This Row],[Property]]," ",""),""))</f>
        <v>ThankYouNotes</v>
      </c>
      <c r="G78" s="92"/>
      <c r="H78" s="26" t="s">
        <v>715</v>
      </c>
      <c r="I78" s="26" t="s">
        <v>715</v>
      </c>
      <c r="J78" s="10"/>
      <c r="K78" s="57"/>
      <c r="L78" s="75"/>
      <c r="M78" s="75"/>
      <c r="N78" s="58"/>
      <c r="O78" s="58" t="s">
        <v>822</v>
      </c>
      <c r="P78" s="58"/>
      <c r="Q78" s="58"/>
      <c r="R78" s="58"/>
      <c r="S78"/>
      <c r="T78" s="26"/>
      <c r="U78" s="10"/>
      <c r="V78" s="223"/>
      <c r="W78" s="26"/>
      <c r="X78" s="10"/>
      <c r="Y78" s="10"/>
      <c r="Z78" s="10"/>
      <c r="AA78" s="11"/>
      <c r="AB78" s="11" t="s">
        <v>1052</v>
      </c>
      <c r="AC78" s="10"/>
      <c r="AD78" s="26"/>
      <c r="AE78" s="26"/>
      <c r="AF78" s="10"/>
      <c r="AG78" s="10"/>
      <c r="AH78" s="200"/>
      <c r="AI78" s="182"/>
      <c r="AJ78" s="182"/>
      <c r="AK78" s="182"/>
      <c r="AL78" s="135"/>
      <c r="AM78" s="22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IF(LEFT(Table_Question_Sets[[#This Row],[Assumed Value]],1)="$",VALUE(Table_Question_Sets[[#This Row],[Assumed Value]]),
IF(Table_Question_Sets[[#This Row],[Assumed Value]]="TRUE",TRUE,
IF(Table_Question_Sets[[#This Row],[Assumed Value]]="FALSE",FALSE,
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IF(LEFT(Table_Question_Sets[[#This Row],[Value]],1)="$",VALUE(Table_Question_Sets[[#This Row],[Value]]),
IF(Table_Question_Sets[[#This Row],[Value]]="TRUE",TRUE,
IF(Table_Question_Sets[[#This Row],[Value]]="FALSE",FALSE,
Table_Question_Sets[[#This Row],[Value]]))))))</f>
        <v/>
      </c>
      <c r="AN78"/>
      <c r="AO78" s="89"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P78" s="135"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Q78" s="26"/>
      <c r="AR78" s="24"/>
      <c r="AS78" s="10"/>
      <c r="AT78" s="10"/>
      <c r="AU78" s="10"/>
      <c r="AV78" s="10"/>
      <c r="AW78" s="10"/>
      <c r="AX78" s="10"/>
      <c r="AY78" s="48"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Z78" s="48" t="str">
        <f>IF(OR(Table_Question_Sets[[#This Row],[Header]]="Yes",Table_Question_Sets[[#This Row],[Text]]=""),"",IF(OR(Table_Question_Sets[[#This Row],[Text]]="true",Table_Question_Sets[[#This Row],[Text]]="false",ISNUMBER(Table_Question_Sets[[#This Row],[Text]])),Table_Question_Sets[[#This Row],[Text]],""""&amp;Table_Question_Sets[[#This Row],[Text]]&amp;""""))</f>
        <v/>
      </c>
      <c r="BA78" s="28" t="str">
        <f>IF(AND(Table_Question_Sets[[#This Row],[Header]]&lt;&gt;"Yes",Table_Question_Sets[[#This Row],[Property]]&lt;&gt;"",Table_Question_Sets[[#This Row],[Summary Label]]&lt;&gt;""),""""&amp;Table_Question_Sets[[#This Row],[Key]]&amp;""": """&amp;Table_Question_Sets[[#This Row],[Summary Label]]&amp;"""","")</f>
        <v/>
      </c>
      <c r="BB78" s="28">
        <f ca="1">IF(Table_Question_Sets[[#This Row],[Header]]="Yes","",_xlfn.NUMBERVALUE(INDIRECT(SUBSTITUTE(ADDRESS(1,COLUMN(),4),"1","")&amp;ROW()-1))+IF(Table_Question_Sets[[#This Row],[Property]]&lt;&gt;"",1,0))</f>
        <v>2</v>
      </c>
      <c r="BC78" s="28">
        <f ca="1">IF(Table_Question_Sets[[#This Row],[Header]]="Yes","",_xlfn.NUMBERVALUE(INDIRECT(SUBSTITUTE(ADDRESS(1,COLUMN(),4),"1","")&amp;ROW()+1))+IF(Table_Question_Sets[[#This Row],[Property]]&lt;&gt;"",1,0))</f>
        <v>1</v>
      </c>
      <c r="BD78" s="28" t="str">
        <f t="array" aca="1" ref="BD7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E78" s="135"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F78" s="135"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G78" s="135"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IF(Table_Question_Sets[[#This Row],[Assumed Value]]&lt;&gt;"",
"""assumedValue"":"""&amp;Table_Question_Sets[[#This Row],[Assumed Value]]&amp;"""",""),
IF(Table_Question_Sets[[#This Row],[Calculated Trigger]]&lt;&gt;"",
"""calculatedTrigger"":"""&amp;Table_Question_Sets[[#This Row],[Calculated Trigger]]&amp;"""",""),
IF(Table_Question_Sets[[#This Row],[Calculated Condition]]&lt;&gt;"",
"""calculatedCondition"":"""&amp;Table_Question_Sets[[#This Row],[Calculated Condition]]&amp;"""",""),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Type]]="Time",Table_Question_Sets[[#This Row],[Field Type]]="Text"),
"""formatTextInput"":""time"","&amp;
"""addonLeft"":{""class"":""fa fa-clock-o""}",""),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v>
      </c>
      <c r="BH78" s="28"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Row],[Field Type]]="Webhook","webhook-field",
IF(Table_Question_Sets[[#This Row],[Field Type]]="Attachment","attachment-field",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IF(AND(Table_Question_Sets[[#This Row],[Calculated Value]]&lt;&gt;"",Table_Question_Sets[[#This Row],[Calculated Trigger]]="",Table_Question_Sets[[#This Row],[Calculated Condition]]=""),"""expressionProperties"": { ""templateOptions.disabled"": ""true""}",
IF(Table_Question_Sets[[#This Row],[Disabled Condition]]&lt;&gt;"","""expressionProperties"": { ""templateOptions.disabled"": """&amp;Table_Question_Sets[[#This Row],[Disabled Condition]]&amp;"""}",""))
)&amp;
"}"&amp;
"","")</f>
        <v>{"key": "thankYouNotes","type":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&lt;/div&gt;&lt;/section&gt;"}},"validators": {"validation": Validators.compose([])}}</v>
      </c>
      <c r="BI78" s="25" t="str">
        <f ca="1" xml:space="preserve">
IF(Table_Question_Sets[[#This Row],[Row]]="Yes","]},{""className"": ""row"",""fieldGroup"": [","")&amp;
Table_Question_Sets[[#This Row],[Config Field]]</f>
        <v>{"key": "thankYouNotes","type":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&lt;/div&gt;&lt;/section&gt;"}},"validators": {"validation": Validators.compose([])}}</v>
      </c>
      <c r="BJ78" s="135"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"thankYouNotes","type":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&lt;/div&gt;&lt;/section&gt;"}},"validators": {"validation": Validators.compose([])}}</v>
      </c>
      <c r="BK78" s="135"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L78" s="135" t="str">
        <f>IF(AND(Table_Question_Sets[[#This Row],[Header]]="",Table_Question_Sets[[#This Row],[Property]]&lt;&gt;"",Table_Question_Sets[[#This Row],[Field Type]]&lt;&gt;""),
""""&amp;Table_Question_Sets[[#This Row],[Key]]&amp;"""","")</f>
        <v>"thankYouNotes"</v>
      </c>
      <c r="BM78" s="135"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"thankYouNotes"</v>
      </c>
      <c r="BN78" s="135" t="str">
        <f>IF(AND(Table_Question_Sets[[#This Row],[Header]]&lt;&gt;"Yes",Table_Question_Sets[[#This Row],[Property]]&lt;&gt;"",Table_Question_Sets[[#This Row],[Workflow Role]]&lt;&gt;""),
""""&amp;Table_Question_Sets[[#This Row],[Workflow Role]]&amp;""":"""&amp;Table_Question_Sets[[#This Row],[Key]]&amp;"""","")</f>
        <v/>
      </c>
      <c r="BO78" s="135" t="str">
        <f>IF(AND(Table_Question_Sets[[#This Row],[Header]]&lt;&gt;"Yes",Table_Question_Sets[[#This Row],[Property]]&lt;&gt;"",Table_Question_Sets[[#This Row],[Private]]="Yes"),
""""&amp;Table_Question_Sets[[#This Row],[Key]]&amp;"""","")</f>
        <v/>
      </c>
      <c r="BP78" s="135">
        <f ca="1">IF(Table_Question_Sets[[#This Row],[Header]]="Yes","",_xlfn.NUMBERVALUE(INDIRECT(SUBSTITUTE(ADDRESS(1,COLUMN(),4),"1","")&amp;ROW()+1))+IF(OR(Table_Question_Sets[[#This Row],[Value]]&lt;&gt;"",AND(Table_Question_Sets[[#This Row],[Data Type]]="Repeating",Table_Question_Sets[[#This Row],[Calculation Repeating]]&lt;&gt;"")),1,0))</f>
        <v>0</v>
      </c>
      <c r="BQ78" s="135" t="str">
        <f ca="1" xml:space="preserve">
IF(Table_Question_Sets[[#This Row],[Data Type]]="Repeating",
OFFSET(Table_Repeating_Question_Sets[[#Headers],[Property]],MATCH(Table_Question_Sets[[#This Row],[Property]],Table_Repeating_Question_Sets[Property],0),MATCH("Calculation",Table_Repeating_Question_Sets[#Headers],0)-1,1,1),
"")</f>
        <v/>
      </c>
      <c r="BR78" s="135"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S78" s="135"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T78" s="135" t="str">
        <f ca="1">IF(ISNUMBER(Table_Question_Sets[[#This Row],[Config Use Row]]),INDEX(Table_Question_Sets[Config Rollup],Table_Question_Sets[[#This Row],[Config Use Row]]),"")</f>
        <v/>
      </c>
      <c r="BU78" s="135" t="str">
        <f ca="1">IF(ISNUMBER(Table_Question_Sets[[#This Row],[Config Use Row]]),INDEX(Table_Question_Sets[Config Keys Nested Rollup],Table_Question_Sets[[#This Row],[Config Use Row]]),"")</f>
        <v/>
      </c>
      <c r="BV78" s="135" t="str">
        <f ca="1">IF(ISNUMBER(Table_Question_Sets[[#This Row],[Config Use Row]]),INDEX(Table_Question_Sets[Calculation Rollup],Table_Question_Sets[[#This Row],[Config Use Row]]),"")</f>
        <v/>
      </c>
    </row>
  </sheetData>
  <sheetProtection insertRows="0" deleteRows="0"/>
  <dataValidations count="4">
    <dataValidation type="whole" allowBlank="1" showInputMessage="1" showErrorMessage="1" sqref="L1:M4 AR75:AR76 AP79:AP1048576" xr:uid="{00000000-0002-0000-0000-000000000000}">
      <formula1>0</formula1>
      <formula2>10</formula2>
    </dataValidation>
    <dataValidation type="list" allowBlank="1" showInputMessage="1" showErrorMessage="1" sqref="H5:H78" xr:uid="{00000000-0002-0000-0000-000001000000}">
      <formula1>Select_Data_Type</formula1>
    </dataValidation>
    <dataValidation type="list" allowBlank="1" showInputMessage="1" showErrorMessage="1" sqref="N5:N78" xr:uid="{00000000-0002-0000-0000-000002000000}">
      <formula1>Select_Yes_No</formula1>
    </dataValidation>
    <dataValidation type="list" allowBlank="1" showInputMessage="1" showErrorMessage="1" sqref="I1:I1048576" xr:uid="{00000000-0002-0000-0000-000003000000}">
      <formula1>Select_Field_Type_By_Data_Type</formula1>
    </dataValidation>
  </dataValidation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F5F34"/>
  </sheetPr>
  <dimension ref="B1:CQ19"/>
  <sheetViews>
    <sheetView workbookViewId="0">
      <pane xSplit="8" topLeftCell="U1" activePane="topRight" state="frozen"/>
      <selection activeCell="B2" sqref="B2"/>
      <selection pane="topRight" activeCell="B5" sqref="B5"/>
    </sheetView>
  </sheetViews>
  <sheetFormatPr defaultColWidth="9.109375" defaultRowHeight="21" customHeight="1"/>
  <cols>
    <col min="1" max="1" width="9.109375" style="3" customWidth="1"/>
    <col min="2" max="2" width="33.21875" style="3" customWidth="1"/>
    <col min="3" max="3" width="15.33203125" style="3" hidden="1" customWidth="1"/>
    <col min="4" max="4" width="16.44140625" style="3" hidden="1" customWidth="1"/>
    <col min="5" max="8" width="21.88671875" style="3" hidden="1" customWidth="1"/>
    <col min="9" max="22" width="10.6640625" style="3" customWidth="1"/>
    <col min="23" max="23" width="17.88671875" style="3" customWidth="1"/>
    <col min="24" max="24" width="9.33203125" style="3" customWidth="1"/>
    <col min="25" max="25" width="7.109375" style="3" customWidth="1"/>
    <col min="26" max="29" width="3.5546875" style="3" customWidth="1"/>
    <col min="30" max="30" width="8.44140625" style="3" customWidth="1"/>
    <col min="31" max="31" width="21.44140625" style="3" customWidth="1"/>
    <col min="32" max="32" width="57.109375" style="3" customWidth="1"/>
    <col min="33" max="34" width="28.5546875" style="3" customWidth="1"/>
    <col min="35" max="46" width="21.44140625" style="3" customWidth="1"/>
    <col min="47" max="50" width="17.88671875" style="3" customWidth="1"/>
    <col min="51" max="80" width="7.109375" style="3" customWidth="1"/>
    <col min="81" max="85" width="14.33203125" style="3" customWidth="1"/>
    <col min="86" max="95" width="28.44140625" style="3" customWidth="1"/>
    <col min="96" max="97" width="8.6640625" style="3" customWidth="1"/>
    <col min="98" max="98" width="23" style="3" customWidth="1"/>
    <col min="99" max="99" width="17" style="3" customWidth="1"/>
    <col min="100" max="100" width="19.44140625" style="3" customWidth="1"/>
    <col min="101" max="101" width="17.33203125" style="3" customWidth="1"/>
    <col min="102" max="102" width="22.109375" style="3" customWidth="1"/>
    <col min="103" max="103" width="42.109375" style="3" customWidth="1"/>
    <col min="104" max="104" width="21.88671875" style="3" customWidth="1"/>
    <col min="105" max="105" width="32.6640625" style="3" customWidth="1"/>
    <col min="106" max="109" width="15.109375" style="3" customWidth="1"/>
    <col min="110" max="110" width="15.33203125" style="3" customWidth="1"/>
    <col min="111" max="111" width="25.33203125" style="3" customWidth="1"/>
    <col min="112" max="112" width="32.33203125" style="3" customWidth="1"/>
    <col min="113" max="113" width="24.5546875" style="3" customWidth="1"/>
    <col min="114" max="115" width="15.33203125" style="3" customWidth="1"/>
    <col min="116" max="117" width="16.33203125" style="3" customWidth="1"/>
    <col min="118" max="118" width="80.109375" style="3" customWidth="1"/>
    <col min="119" max="121" width="16.33203125" style="3" customWidth="1"/>
    <col min="122" max="122" width="21.44140625" style="3" customWidth="1"/>
    <col min="123" max="125" width="81" style="3" customWidth="1"/>
    <col min="126" max="126" width="22.33203125" style="3" customWidth="1"/>
    <col min="127" max="127" width="19.5546875" style="3" customWidth="1"/>
    <col min="128" max="128" width="16" style="3" customWidth="1"/>
    <col min="129" max="16384" width="9.109375" style="3"/>
  </cols>
  <sheetData>
    <row r="1" spans="2:95" s="20" customFormat="1" ht="21" customHeight="1">
      <c r="I1" s="59"/>
      <c r="J1" s="59"/>
      <c r="K1" s="59"/>
      <c r="L1" s="59"/>
      <c r="M1" s="59"/>
      <c r="N1" s="59"/>
      <c r="O1" s="59"/>
      <c r="P1" s="59"/>
      <c r="Q1" s="59"/>
      <c r="R1" s="59"/>
      <c r="S1" s="84"/>
      <c r="T1" s="84"/>
      <c r="X1" s="59"/>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row>
    <row r="2" spans="2:95" s="20" customFormat="1" ht="46.8" thickBot="1">
      <c r="B2" s="18" t="s">
        <v>108</v>
      </c>
      <c r="C2" s="18"/>
      <c r="D2" s="19"/>
      <c r="E2" s="19"/>
      <c r="F2" s="19"/>
      <c r="G2" s="19"/>
      <c r="H2" s="19"/>
      <c r="I2" s="90"/>
      <c r="J2" s="90"/>
      <c r="K2" s="90"/>
      <c r="L2" s="90"/>
      <c r="M2" s="90"/>
      <c r="N2" s="90"/>
      <c r="O2" s="90"/>
      <c r="P2" s="90"/>
      <c r="Q2" s="90"/>
      <c r="R2" s="90"/>
      <c r="S2" s="93"/>
      <c r="T2" s="93"/>
      <c r="U2" s="19"/>
      <c r="V2" s="19"/>
      <c r="W2" s="19"/>
      <c r="X2" s="54"/>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62"/>
      <c r="AZ2" s="62"/>
      <c r="BA2" s="30"/>
      <c r="BB2" s="30"/>
      <c r="BC2" s="30"/>
      <c r="BD2" s="62"/>
      <c r="BE2" s="62"/>
      <c r="BF2" s="62"/>
      <c r="BG2" s="62"/>
      <c r="BH2" s="62"/>
      <c r="BI2" s="62"/>
      <c r="BJ2" s="62"/>
      <c r="BK2" s="62"/>
      <c r="BL2" s="62"/>
      <c r="BM2" s="62"/>
      <c r="BN2" s="62"/>
      <c r="BO2" s="62"/>
      <c r="BP2" s="62"/>
      <c r="BQ2" s="62"/>
      <c r="BR2" s="62"/>
      <c r="BS2" s="62"/>
      <c r="BT2" s="62"/>
      <c r="BU2" s="62"/>
      <c r="BV2" s="62"/>
      <c r="BW2" s="62"/>
      <c r="BX2" s="62"/>
      <c r="BY2" s="62"/>
      <c r="BZ2" s="62"/>
      <c r="CA2" s="62"/>
      <c r="CB2" s="62"/>
      <c r="CC2" s="62"/>
      <c r="CD2" s="62"/>
      <c r="CE2" s="62"/>
      <c r="CF2" s="62"/>
      <c r="CG2" s="62"/>
      <c r="CH2" s="62"/>
      <c r="CI2" s="62"/>
      <c r="CJ2" s="62"/>
      <c r="CK2" s="30"/>
      <c r="CL2" s="30"/>
      <c r="CM2" s="30"/>
      <c r="CN2" s="18"/>
      <c r="CO2" s="18"/>
      <c r="CP2" s="30"/>
      <c r="CQ2" s="18"/>
    </row>
    <row r="3" spans="2:95" s="20" customFormat="1" ht="21" customHeight="1">
      <c r="I3" s="59"/>
      <c r="J3" s="59"/>
      <c r="K3" s="59"/>
      <c r="L3" s="59"/>
      <c r="M3" s="59"/>
      <c r="N3" s="59"/>
      <c r="O3" s="59"/>
      <c r="P3" s="59"/>
      <c r="Q3" s="59"/>
      <c r="R3" s="59"/>
      <c r="S3" s="84"/>
      <c r="T3" s="84"/>
      <c r="X3" s="59"/>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row>
    <row r="4" spans="2:95" s="20" customFormat="1" ht="14.4">
      <c r="B4" s="15" t="s">
        <v>1</v>
      </c>
      <c r="C4" s="15" t="s">
        <v>2</v>
      </c>
      <c r="D4" s="15" t="s">
        <v>3</v>
      </c>
      <c r="E4" s="15" t="s">
        <v>4</v>
      </c>
      <c r="F4" s="15" t="s">
        <v>109</v>
      </c>
      <c r="G4" s="15" t="s">
        <v>110</v>
      </c>
      <c r="H4" s="15" t="s">
        <v>5</v>
      </c>
      <c r="I4" s="91" t="s">
        <v>111</v>
      </c>
      <c r="J4" s="91" t="s">
        <v>112</v>
      </c>
      <c r="K4" s="91" t="s">
        <v>113</v>
      </c>
      <c r="L4" s="91" t="s">
        <v>114</v>
      </c>
      <c r="M4" s="91" t="s">
        <v>115</v>
      </c>
      <c r="N4" s="91" t="s">
        <v>116</v>
      </c>
      <c r="O4" s="91" t="s">
        <v>117</v>
      </c>
      <c r="P4" s="91" t="s">
        <v>118</v>
      </c>
      <c r="Q4" s="91" t="s">
        <v>119</v>
      </c>
      <c r="R4" s="91" t="s">
        <v>120</v>
      </c>
      <c r="S4" s="94" t="s">
        <v>121</v>
      </c>
      <c r="T4" s="94" t="s">
        <v>122</v>
      </c>
      <c r="U4" s="15" t="s">
        <v>7</v>
      </c>
      <c r="V4" s="148" t="s">
        <v>8</v>
      </c>
      <c r="W4" s="148" t="s">
        <v>9</v>
      </c>
      <c r="X4" s="148" t="s">
        <v>10</v>
      </c>
      <c r="Y4" s="63" t="s">
        <v>13</v>
      </c>
      <c r="Z4" s="63" t="s">
        <v>14</v>
      </c>
      <c r="AA4" s="63" t="s">
        <v>15</v>
      </c>
      <c r="AB4" s="63" t="s">
        <v>16</v>
      </c>
      <c r="AC4" s="63" t="s">
        <v>17</v>
      </c>
      <c r="AD4" s="63" t="s">
        <v>376</v>
      </c>
      <c r="AE4" s="16" t="s">
        <v>18</v>
      </c>
      <c r="AF4" s="16" t="s">
        <v>19</v>
      </c>
      <c r="AG4" s="15" t="s">
        <v>20</v>
      </c>
      <c r="AH4" s="15" t="s">
        <v>21</v>
      </c>
      <c r="AI4" s="15" t="s">
        <v>22</v>
      </c>
      <c r="AJ4" s="15" t="s">
        <v>23</v>
      </c>
      <c r="AK4" s="15" t="s">
        <v>425</v>
      </c>
      <c r="AL4" s="15" t="s">
        <v>24</v>
      </c>
      <c r="AM4" s="15" t="s">
        <v>823</v>
      </c>
      <c r="AN4" s="15" t="s">
        <v>25</v>
      </c>
      <c r="AO4" s="15" t="s">
        <v>26</v>
      </c>
      <c r="AP4" s="15" t="s">
        <v>27</v>
      </c>
      <c r="AQ4" s="15" t="s">
        <v>158</v>
      </c>
      <c r="AR4" s="15" t="s">
        <v>28</v>
      </c>
      <c r="AS4" s="15" t="s">
        <v>879</v>
      </c>
      <c r="AT4" s="15" t="s">
        <v>33</v>
      </c>
      <c r="AU4" s="15" t="s">
        <v>35</v>
      </c>
      <c r="AV4" s="15" t="s">
        <v>36</v>
      </c>
      <c r="AW4" s="16" t="s">
        <v>880</v>
      </c>
      <c r="AX4" s="16" t="s">
        <v>881</v>
      </c>
      <c r="AY4" s="15" t="s">
        <v>123</v>
      </c>
      <c r="AZ4" s="15" t="s">
        <v>124</v>
      </c>
      <c r="BA4" s="15" t="s">
        <v>125</v>
      </c>
      <c r="BB4" s="15" t="s">
        <v>126</v>
      </c>
      <c r="BC4" s="15" t="s">
        <v>127</v>
      </c>
      <c r="BD4" s="15" t="s">
        <v>128</v>
      </c>
      <c r="BE4" s="15" t="s">
        <v>129</v>
      </c>
      <c r="BF4" s="15" t="s">
        <v>130</v>
      </c>
      <c r="BG4" s="15" t="s">
        <v>131</v>
      </c>
      <c r="BH4" s="15" t="s">
        <v>132</v>
      </c>
      <c r="BI4" s="15" t="s">
        <v>133</v>
      </c>
      <c r="BJ4" s="15" t="s">
        <v>134</v>
      </c>
      <c r="BK4" s="15" t="s">
        <v>135</v>
      </c>
      <c r="BL4" s="15" t="s">
        <v>136</v>
      </c>
      <c r="BM4" s="15" t="s">
        <v>137</v>
      </c>
      <c r="BN4" s="15" t="s">
        <v>138</v>
      </c>
      <c r="BO4" s="15" t="s">
        <v>139</v>
      </c>
      <c r="BP4" s="15" t="s">
        <v>140</v>
      </c>
      <c r="BQ4" s="15" t="s">
        <v>141</v>
      </c>
      <c r="BR4" s="15" t="s">
        <v>142</v>
      </c>
      <c r="BS4" s="15" t="s">
        <v>143</v>
      </c>
      <c r="BT4" s="15" t="s">
        <v>144</v>
      </c>
      <c r="BU4" s="15" t="s">
        <v>145</v>
      </c>
      <c r="BV4" s="15" t="s">
        <v>146</v>
      </c>
      <c r="BW4" s="15" t="s">
        <v>147</v>
      </c>
      <c r="BX4" s="15" t="s">
        <v>148</v>
      </c>
      <c r="BY4" s="15" t="s">
        <v>149</v>
      </c>
      <c r="BZ4" s="15" t="s">
        <v>150</v>
      </c>
      <c r="CA4" s="15" t="s">
        <v>151</v>
      </c>
      <c r="CB4" s="15" t="s">
        <v>152</v>
      </c>
      <c r="CC4" s="15" t="s">
        <v>31</v>
      </c>
      <c r="CD4" s="15" t="s">
        <v>54</v>
      </c>
      <c r="CE4" s="63" t="s">
        <v>40</v>
      </c>
      <c r="CF4" s="63" t="s">
        <v>41</v>
      </c>
      <c r="CG4" s="16" t="s">
        <v>42</v>
      </c>
      <c r="CH4" s="16" t="s">
        <v>43</v>
      </c>
      <c r="CI4" s="16" t="s">
        <v>45</v>
      </c>
      <c r="CJ4" s="16" t="s">
        <v>46</v>
      </c>
      <c r="CK4" s="16" t="s">
        <v>47</v>
      </c>
      <c r="CL4" s="148" t="s">
        <v>48</v>
      </c>
      <c r="CM4" s="148" t="s">
        <v>49</v>
      </c>
      <c r="CN4" s="26" t="s">
        <v>50</v>
      </c>
      <c r="CO4" s="27" t="s">
        <v>51</v>
      </c>
      <c r="CP4" s="153" t="s">
        <v>56</v>
      </c>
      <c r="CQ4" s="27" t="s">
        <v>57</v>
      </c>
    </row>
    <row r="5" spans="2:95" s="61" customFormat="1" ht="29.4" thickBot="1">
      <c r="B5" s="47" t="s">
        <v>1079</v>
      </c>
      <c r="C5" s="14" t="s">
        <v>59</v>
      </c>
      <c r="D5" s="14" t="str">
        <f ca="1">IF(Table_Repeating_Question_Sets[[#This Row],[Header]]="Yes","",
IF(INDIRECT(SUBSTITUTE(ADDRESS(1,COLUMN(),4),"1","")&amp;ROW()-1)="",
INDIRECT(SUBSTITUTE(ADDRESS(1,COLUMN(Table_Repeating_Question_Sets[[#This Row],[Property]]),4),"1","")&amp;ROW()-1),
INDIRECT(SUBSTITUTE(ADDRESS(1,COLUMN(),4),"1","")&amp;ROW()-1)))</f>
        <v/>
      </c>
      <c r="E5" s="14"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applicants</v>
      </c>
      <c r="F5" s="14" t="str">
        <f ca="1">IF(Table_Repeating_Question_Sets[[#This Row],[Header]]="Yes","",IF(INDIRECT(SUBSTITUTE(ADDRESS(1,COLUMN(),4),"1","")&amp;ROW()-1)="",
INDIRECT(SUBSTITUTE(ADDRESS(1,COLUMN(Table_Repeating_Question_Sets[[#This Row],[Property]]),4),"1","")&amp;ROW()-1),INDIRECT(SUBSTITUTE(ADDRESS(1,COLUMN(),4),"1","")&amp;ROW()-1)))</f>
        <v/>
      </c>
      <c r="G5" s="14"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[XX].applicants</v>
      </c>
      <c r="H5" s="14" t="str">
        <f>IF(Table_Repeating_Question_Sets[[#This Row],[Header]]="Yes","",IF(Table_Repeating_Question_Sets[[#This Row],[Property]]&lt;&gt;"",SUBSTITUTE(Table_Repeating_Question_Sets[[#This Row],[Property]]," ",""),""))</f>
        <v/>
      </c>
      <c r="I5" s="56"/>
      <c r="J5" s="56"/>
      <c r="K5" s="56"/>
      <c r="L5" s="56"/>
      <c r="M5" s="56"/>
      <c r="N5" s="56"/>
      <c r="O5" s="56"/>
      <c r="P5" s="56"/>
      <c r="Q5" s="56"/>
      <c r="R5" s="56"/>
      <c r="S5" s="85"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5" s="85" t="str">
        <f>IF(Table_Repeating_Question_Sets[[#This Row],[Header]]&lt;&gt;"Yes",COUNTA(Table_Repeating_Question_Sets[[#This Row],[Value 1]:[Value 10]]),"")</f>
        <v/>
      </c>
      <c r="U5" s="14"/>
      <c r="V5" s="14"/>
      <c r="W5" s="14"/>
      <c r="X5" s="7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t="str">
        <f ca="1">IF(Table_Repeating_Question_Sets[[#This Row],[Header]]="Yes","",_xlfn.NUMBERVALUE(INDIRECT(SUBSTITUTE(ADDRESS(1,COLUMN(Table_Repeating_Question_Sets[[#This Row],[Count 1]]),4),"1","")&amp;ROW(Table_Repeating_Question_Sets[[#This Row],[Count 1]])+1))+IF(Table_Repeating_Question_Sets[[#This Row],[Value 1]]&lt;&gt;"",1,0))</f>
        <v/>
      </c>
      <c r="AZ5" s="14"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5" s="14"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5" s="14" t="str">
        <f ca="1">IF(Table_Repeating_Question_Sets[[#This Row],[Header]]="Yes","",_xlfn.NUMBERVALUE(INDIRECT(SUBSTITUTE(ADDRESS(1,COLUMN(Table_Repeating_Question_Sets[[#This Row],[Count 2]]),4),"1","")&amp;ROW(Table_Repeating_Question_Sets[[#This Row],[Count 2]])+1))+IF(Table_Repeating_Question_Sets[[#This Row],[Value 2]]&lt;&gt;"",1,0))</f>
        <v/>
      </c>
      <c r="BC5" s="14"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5" s="14"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5" s="14" t="str">
        <f ca="1">IF(Table_Repeating_Question_Sets[[#This Row],[Header]]="Yes","",_xlfn.NUMBERVALUE(INDIRECT(SUBSTITUTE(ADDRESS(1,COLUMN(Table_Repeating_Question_Sets[[#This Row],[Count 3]]),4),"1","")&amp;ROW(Table_Repeating_Question_Sets[[#This Row],[Count 3]])+1))+IF(Table_Repeating_Question_Sets[[#This Row],[Value 3]]&lt;&gt;"",1,0))</f>
        <v/>
      </c>
      <c r="BF5" s="14"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5" s="14"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5" s="14" t="str">
        <f ca="1">IF(Table_Repeating_Question_Sets[[#This Row],[Header]]="Yes","",_xlfn.NUMBERVALUE(INDIRECT(SUBSTITUTE(ADDRESS(1,COLUMN(Table_Repeating_Question_Sets[[#This Row],[Count 4]]),4),"1","")&amp;ROW(Table_Repeating_Question_Sets[[#This Row],[Count 4]])+1))+IF(Table_Repeating_Question_Sets[[#This Row],[Value 4]]&lt;&gt;"",1,0))</f>
        <v/>
      </c>
      <c r="BI5" s="14"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5" s="14"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5" s="14" t="str">
        <f ca="1">IF(Table_Repeating_Question_Sets[[#This Row],[Header]]="Yes","",_xlfn.NUMBERVALUE(INDIRECT(SUBSTITUTE(ADDRESS(1,COLUMN(Table_Repeating_Question_Sets[[#This Row],[Count 5]]),4),"1","")&amp;ROW(Table_Repeating_Question_Sets[[#This Row],[Count 5]])+1))+IF(Table_Repeating_Question_Sets[[#This Row],[Value 5]]&lt;&gt;"",1,0))</f>
        <v/>
      </c>
      <c r="BL5" s="14"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5" s="14"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5" s="14" t="str">
        <f ca="1">IF(Table_Repeating_Question_Sets[[#This Row],[Header]]="Yes","",_xlfn.NUMBERVALUE(INDIRECT(SUBSTITUTE(ADDRESS(1,COLUMN(Table_Repeating_Question_Sets[[#This Row],[Count 6]]),4),"1","")&amp;ROW(Table_Repeating_Question_Sets[[#This Row],[Count 6]])+1))+IF(Table_Repeating_Question_Sets[[#This Row],[Value 6]]&lt;&gt;"",1,0))</f>
        <v/>
      </c>
      <c r="BO5" s="14"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5" s="14"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5" s="14" t="str">
        <f ca="1">IF(Table_Repeating_Question_Sets[[#This Row],[Header]]="Yes","",_xlfn.NUMBERVALUE(INDIRECT(SUBSTITUTE(ADDRESS(1,COLUMN(Table_Repeating_Question_Sets[[#This Row],[Count 7]]),4),"1","")&amp;ROW(Table_Repeating_Question_Sets[[#This Row],[Count 7]])+1))+IF(Table_Repeating_Question_Sets[[#This Row],[Value 7]]&lt;&gt;"",1,0))</f>
        <v/>
      </c>
      <c r="BR5" s="14"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5" s="14"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5" s="14" t="str">
        <f ca="1">IF(Table_Repeating_Question_Sets[[#This Row],[Header]]="Yes","",_xlfn.NUMBERVALUE(INDIRECT(SUBSTITUTE(ADDRESS(1,COLUMN(Table_Repeating_Question_Sets[[#This Row],[Count 8]]),4),"1","")&amp;ROW(Table_Repeating_Question_Sets[[#This Row],[Count 8]])+1))+IF(Table_Repeating_Question_Sets[[#This Row],[Value 8]]&lt;&gt;"",1,0))</f>
        <v/>
      </c>
      <c r="BU5" s="14"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5" s="14"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5" s="14" t="str">
        <f ca="1">IF(Table_Repeating_Question_Sets[[#This Row],[Header]]="Yes","",_xlfn.NUMBERVALUE(INDIRECT(SUBSTITUTE(ADDRESS(1,COLUMN(Table_Repeating_Question_Sets[[#This Row],[Count 9]]),4),"1","")&amp;ROW(Table_Repeating_Question_Sets[[#This Row],[Count 9]])+1))+IF(Table_Repeating_Question_Sets[[#This Row],[Value 9]]&lt;&gt;"",1,0))</f>
        <v/>
      </c>
      <c r="BX5" s="14"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5" s="14"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5" s="14" t="str">
        <f ca="1">IF(Table_Repeating_Question_Sets[[#This Row],[Header]]="Yes","",_xlfn.NUMBERVALUE(INDIRECT(SUBSTITUTE(ADDRESS(1,COLUMN(Table_Repeating_Question_Sets[[#This Row],[Count 10]]),4),"1","")&amp;ROW(Table_Repeating_Question_Sets[[#This Row],[Count 10]])+1))+IF(Table_Repeating_Question_Sets[[#This Row],[Value 10]]&lt;&gt;"",1,0))</f>
        <v/>
      </c>
      <c r="CA5" s="14"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5" s="14"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5" s="14"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5" s="14"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5" s="14"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5" s="14"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5" s="14" t="str">
        <f t="array" aca="1" ref="CG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5" s="14"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5" s="14"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5" s="14"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5" s="14" t="str">
        <f xml:space="preserve">
IF(Table_Repeating_Question_Sets[[#This Row],[Row]]="Yes","]},{""className"": ""row"",""fieldGroup"": [","")&amp;
Table_Repeating_Question_Sets[[#This Row],[Config Field]]</f>
        <v/>
      </c>
      <c r="CL5" s="14"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"applicants":[{"className": "row","fieldGroup":[{"key": "applicants[XX].applicantFirstName","type": "input-field","className":"col-xs-12 col-sm-6","templateOptions":{"label":"First name"},"validators": {"validation": Validators.compose([ValidationService.required('true', '')])}},{"key": "applicants[XX].applicantLastName","type": "input-field","className":"col-xs-12 col-sm-6","templateOptions":{"label":"Last name"},"validators": {"validation": Validators.compose([ValidationService.required('true', '')])}},{"key": "applicants[XX].applicantMobile","type": "input-field","className":"col-xs-12 col-sm-6","templateOptions":{"label":"Mobile","formatTextInput":"phoneNumber","addonLeft":{"class":"fa fa-phone"}},"validators": {"validation": Validators.compose([ValidationService.required('true', ''), ValidationService.isPhoneNumber()])}},{"key": "applicants[XX].applicantEmail","type": "input-field","className":"col-xs-12 col-sm-6","templateOptions":{"label":"Email"},"validators": {"validation": Validators.compose([ValidationService.required('true', ''), ValidationService.isEmail()])}}]}],</v>
      </c>
      <c r="CM5" s="14">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v>
      </c>
      <c r="CN5" s="47" t="str">
        <f>IF(AND(Table_Repeating_Question_Sets[[#This Row],[Header]]="",Table_Repeating_Question_Sets[[#This Row],[Property]]&lt;&gt;"",Table_Repeating_Question_Sets[[#This Row],[Field Type]]&lt;&gt;""),
""""&amp;Table_Repeating_Question_Sets[[#This Row],[Key]]&amp;"""","")</f>
        <v/>
      </c>
      <c r="CO5" s="4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"applicants":["applicantFirstName","applicantLastName","applicantMobile","applicantEmail"],</v>
      </c>
      <c r="CP5" s="14" t="str">
        <f ca="1">IF(ISNUMBER(Table_Repeating_Question_Sets[[#This Row],[Config Use Row]]),INDEX(Table_Repeating_Question_Sets[Config Rollup],Table_Repeating_Question_Sets[[#This Row],[Config Use Row]]),"")</f>
        <v>"applicants":[{"className": "row","fieldGroup":[{"key": "applicants[XX].applicantFirstName","type": "input-field","className":"col-xs-12 col-sm-6","templateOptions":{"label":"First name"},"validators": {"validation": Validators.compose([ValidationService.required('true', '')])}},{"key": "applicants[XX].applicantLastName","type": "input-field","className":"col-xs-12 col-sm-6","templateOptions":{"label":"Last name"},"validators": {"validation": Validators.compose([ValidationService.required('true', '')])}},{"key": "applicants[XX].applicantMobile","type": "input-field","className":"col-xs-12 col-sm-6","templateOptions":{"label":"Mobile","formatTextInput":"phoneNumber","addonLeft":{"class":"fa fa-phone"}},"validators": {"validation": Validators.compose([ValidationService.required('true', ''), ValidationService.isPhoneNumber()])}},{"key": "applicants[XX].applicantEmail","type": "input-field","className":"col-xs-12 col-sm-6","templateOptions":{"label":"Email"},"validators": {"validation": Validators.compose([ValidationService.required('true', ''), ValidationService.isEmail()])}}]}],</v>
      </c>
      <c r="CQ5" s="47" t="str">
        <f ca="1">IF(ISNUMBER(Table_Repeating_Question_Sets[[#This Row],[Config Use Row]]),INDEX(Table_Repeating_Question_Sets[Config Keys Nested Rollup],Table_Repeating_Question_Sets[[#This Row],[Config Use Row]]),"")</f>
        <v>"applicants":["applicantFirstName","applicantLastName","applicantMobile","applicantEmail"],</v>
      </c>
    </row>
    <row r="6" spans="2:95" s="21" customFormat="1" ht="21" hidden="1" customHeight="1">
      <c r="B6" s="10"/>
      <c r="C6" s="10"/>
      <c r="D6" s="10" t="str">
        <f ca="1">IF(Table_Repeating_Question_Sets[[#This Row],[Header]]="Yes","",
IF(INDIRECT(SUBSTITUTE(ADDRESS(1,COLUMN(),4),"1","")&amp;ROW()-1)="",
INDIRECT(SUBSTITUTE(ADDRESS(1,COLUMN(Table_Repeating_Question_Sets[[#This Row],[Property]]),4),"1","")&amp;ROW()-1),
INDIRECT(SUBSTITUTE(ADDRESS(1,COLUMN(),4),"1","")&amp;ROW()-1)))</f>
        <v>Applicants</v>
      </c>
      <c r="E6"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6" s="10" t="str">
        <f ca="1">IF(Table_Repeating_Question_Sets[[#This Row],[Header]]="Yes","",IF(INDIRECT(SUBSTITUTE(ADDRESS(1,COLUMN(),4),"1","")&amp;ROW()-1)="",
INDIRECT(SUBSTITUTE(ADDRESS(1,COLUMN(Table_Repeating_Question_Sets[[#This Row],[Property]]),4),"1","")&amp;ROW()-1),INDIRECT(SUBSTITUTE(ADDRESS(1,COLUMN(),4),"1","")&amp;ROW()-1)))</f>
        <v>Applicants</v>
      </c>
      <c r="G6"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6" s="10" t="str">
        <f>IF(Table_Repeating_Question_Sets[[#This Row],[Header]]="Yes","",IF(Table_Repeating_Question_Sets[[#This Row],[Property]]&lt;&gt;"",SUBSTITUTE(Table_Repeating_Question_Sets[[#This Row],[Property]]," ",""),""))</f>
        <v/>
      </c>
      <c r="I6" s="92"/>
      <c r="J6" s="92"/>
      <c r="K6" s="92"/>
      <c r="L6" s="92"/>
      <c r="M6" s="92"/>
      <c r="N6" s="92"/>
      <c r="O6" s="92"/>
      <c r="P6" s="92"/>
      <c r="Q6" s="92"/>
      <c r="R6" s="92"/>
      <c r="S6" s="95">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6" s="95">
        <f>IF(Table_Repeating_Question_Sets[[#This Row],[Header]]&lt;&gt;"Yes",COUNTA(Table_Repeating_Question_Sets[[#This Row],[Value 1]:[Value 10]]),"")</f>
        <v>0</v>
      </c>
      <c r="U6" s="10"/>
      <c r="V6" s="10"/>
      <c r="W6" s="10"/>
      <c r="X6" s="75"/>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f ca="1">IF(Table_Repeating_Question_Sets[[#This Row],[Header]]="Yes","",_xlfn.NUMBERVALUE(INDIRECT(SUBSTITUTE(ADDRESS(1,COLUMN(Table_Repeating_Question_Sets[[#This Row],[Count 1]]),4),"1","")&amp;ROW(Table_Repeating_Question_Sets[[#This Row],[Count 1]])+1))+IF(Table_Repeating_Question_Sets[[#This Row],[Value 1]]&lt;&gt;"",1,0))</f>
        <v>0</v>
      </c>
      <c r="AZ6"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4</v>
      </c>
      <c r="BA6"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6" s="10">
        <f ca="1">IF(Table_Repeating_Question_Sets[[#This Row],[Header]]="Yes","",_xlfn.NUMBERVALUE(INDIRECT(SUBSTITUTE(ADDRESS(1,COLUMN(Table_Repeating_Question_Sets[[#This Row],[Count 2]]),4),"1","")&amp;ROW(Table_Repeating_Question_Sets[[#This Row],[Count 2]])+1))+IF(Table_Repeating_Question_Sets[[#This Row],[Value 2]]&lt;&gt;"",1,0))</f>
        <v>0</v>
      </c>
      <c r="BC6"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4</v>
      </c>
      <c r="BD6"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6" s="10">
        <f ca="1">IF(Table_Repeating_Question_Sets[[#This Row],[Header]]="Yes","",_xlfn.NUMBERVALUE(INDIRECT(SUBSTITUTE(ADDRESS(1,COLUMN(Table_Repeating_Question_Sets[[#This Row],[Count 3]]),4),"1","")&amp;ROW(Table_Repeating_Question_Sets[[#This Row],[Count 3]])+1))+IF(Table_Repeating_Question_Sets[[#This Row],[Value 3]]&lt;&gt;"",1,0))</f>
        <v>0</v>
      </c>
      <c r="BF6"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4</v>
      </c>
      <c r="BG6"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6" s="10">
        <f ca="1">IF(Table_Repeating_Question_Sets[[#This Row],[Header]]="Yes","",_xlfn.NUMBERVALUE(INDIRECT(SUBSTITUTE(ADDRESS(1,COLUMN(Table_Repeating_Question_Sets[[#This Row],[Count 4]]),4),"1","")&amp;ROW(Table_Repeating_Question_Sets[[#This Row],[Count 4]])+1))+IF(Table_Repeating_Question_Sets[[#This Row],[Value 4]]&lt;&gt;"",1,0))</f>
        <v>0</v>
      </c>
      <c r="BI6"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4</v>
      </c>
      <c r="BJ6"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6" s="10">
        <f ca="1">IF(Table_Repeating_Question_Sets[[#This Row],[Header]]="Yes","",_xlfn.NUMBERVALUE(INDIRECT(SUBSTITUTE(ADDRESS(1,COLUMN(Table_Repeating_Question_Sets[[#This Row],[Count 5]]),4),"1","")&amp;ROW(Table_Repeating_Question_Sets[[#This Row],[Count 5]])+1))+IF(Table_Repeating_Question_Sets[[#This Row],[Value 5]]&lt;&gt;"",1,0))</f>
        <v>0</v>
      </c>
      <c r="BL6"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4</v>
      </c>
      <c r="BM6"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6" s="10">
        <f ca="1">IF(Table_Repeating_Question_Sets[[#This Row],[Header]]="Yes","",_xlfn.NUMBERVALUE(INDIRECT(SUBSTITUTE(ADDRESS(1,COLUMN(Table_Repeating_Question_Sets[[#This Row],[Count 6]]),4),"1","")&amp;ROW(Table_Repeating_Question_Sets[[#This Row],[Count 6]])+1))+IF(Table_Repeating_Question_Sets[[#This Row],[Value 6]]&lt;&gt;"",1,0))</f>
        <v>0</v>
      </c>
      <c r="BO6"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4</v>
      </c>
      <c r="BP6"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6" s="10">
        <f ca="1">IF(Table_Repeating_Question_Sets[[#This Row],[Header]]="Yes","",_xlfn.NUMBERVALUE(INDIRECT(SUBSTITUTE(ADDRESS(1,COLUMN(Table_Repeating_Question_Sets[[#This Row],[Count 7]]),4),"1","")&amp;ROW(Table_Repeating_Question_Sets[[#This Row],[Count 7]])+1))+IF(Table_Repeating_Question_Sets[[#This Row],[Value 7]]&lt;&gt;"",1,0))</f>
        <v>0</v>
      </c>
      <c r="BR6"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4</v>
      </c>
      <c r="BS6"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6" s="10">
        <f ca="1">IF(Table_Repeating_Question_Sets[[#This Row],[Header]]="Yes","",_xlfn.NUMBERVALUE(INDIRECT(SUBSTITUTE(ADDRESS(1,COLUMN(Table_Repeating_Question_Sets[[#This Row],[Count 8]]),4),"1","")&amp;ROW(Table_Repeating_Question_Sets[[#This Row],[Count 8]])+1))+IF(Table_Repeating_Question_Sets[[#This Row],[Value 8]]&lt;&gt;"",1,0))</f>
        <v>0</v>
      </c>
      <c r="BU6"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4</v>
      </c>
      <c r="BV6"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6" s="10">
        <f ca="1">IF(Table_Repeating_Question_Sets[[#This Row],[Header]]="Yes","",_xlfn.NUMBERVALUE(INDIRECT(SUBSTITUTE(ADDRESS(1,COLUMN(Table_Repeating_Question_Sets[[#This Row],[Count 9]]),4),"1","")&amp;ROW(Table_Repeating_Question_Sets[[#This Row],[Count 9]])+1))+IF(Table_Repeating_Question_Sets[[#This Row],[Value 9]]&lt;&gt;"",1,0))</f>
        <v>0</v>
      </c>
      <c r="BX6"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4</v>
      </c>
      <c r="BY6"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6" s="10">
        <f ca="1">IF(Table_Repeating_Question_Sets[[#This Row],[Header]]="Yes","",_xlfn.NUMBERVALUE(INDIRECT(SUBSTITUTE(ADDRESS(1,COLUMN(Table_Repeating_Question_Sets[[#This Row],[Count 10]]),4),"1","")&amp;ROW(Table_Repeating_Question_Sets[[#This Row],[Count 10]])+1))+IF(Table_Repeating_Question_Sets[[#This Row],[Value 10]]&lt;&gt;"",1,0))</f>
        <v>0</v>
      </c>
      <c r="CA6"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4</v>
      </c>
      <c r="CB6"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6" s="10"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6"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6"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6" s="10">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6" s="10" t="str">
        <f t="array" aca="1" ref="CG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6"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6"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6"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6" s="10" t="str">
        <f xml:space="preserve">
IF(Table_Repeating_Question_Sets[[#This Row],[Row]]="Yes","]},{""className"": ""row"",""fieldGroup"": [","")&amp;
Table_Repeating_Question_Sets[[#This Row],[Config Field]]</f>
        <v/>
      </c>
      <c r="CL6"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 "applicants[XX].applicantFirstName","type": "input-field","className":"col-xs-12 col-sm-6","templateOptions":{"label":"First name"},"validators": {"validation": Validators.compose([ValidationService.required('true', '')])}},{"key": "applicants[XX].applicantLastName","type": "input-field","className":"col-xs-12 col-sm-6","templateOptions":{"label":"Last name"},"validators": {"validation": Validators.compose([ValidationService.required('true', '')])}},{"key": "applicants[XX].applicantMobile","type": "input-field","className":"col-xs-12 col-sm-6","templateOptions":{"label":"Mobile","formatTextInput":"phoneNumber","addonLeft":{"class":"fa fa-phone"}},"validators": {"validation": Validators.compose([ValidationService.required('true', ''), ValidationService.isPhoneNumber()])}},{"key": "applicants[XX].applicantEmail","type": "input-field","className":"col-xs-12 col-sm-6","templateOptions":{"label":"Email"},"validators": {"validation": Validators.compose([ValidationService.required('true', ''), ValidationService.isEmail()])}}</v>
      </c>
      <c r="CM6" s="10">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7</v>
      </c>
      <c r="CN6" s="25" t="str">
        <f>IF(AND(Table_Repeating_Question_Sets[[#This Row],[Header]]="",Table_Repeating_Question_Sets[[#This Row],[Property]]&lt;&gt;"",Table_Repeating_Question_Sets[[#This Row],[Field Type]]&lt;&gt;""),
""""&amp;Table_Repeating_Question_Sets[[#This Row],[Key]]&amp;"""","")</f>
        <v/>
      </c>
      <c r="CO6" s="25"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"applicantFirstName","applicantLastName","applicantMobile","applicantEmail"</v>
      </c>
      <c r="CP6" s="25" t="str">
        <f ca="1">IF(ISNUMBER(Table_Repeating_Question_Sets[[#This Row],[Config Use Row]]),INDEX(Table_Repeating_Question_Sets[Config Rollup],Table_Repeating_Question_Sets[[#This Row],[Config Use Row]]),"")</f>
        <v>"additionalSupportingDocuments":[{"className": "row","fieldGroup":[]},{"className": "row","fieldGroup": [{"key": "additionalSupportingDocuments[XX].additionalSupportingDocumentAttachment","type": "attachment-field","className":"col-xs-12","templateOptions":{"question":"Please upload a copy of any other additional supporting documents:"},"validators": {"validation": Validators.compose([ValidationService.required('true', '')])}}]}],</v>
      </c>
      <c r="CQ6" s="25" t="str">
        <f ca="1">IF(ISNUMBER(Table_Repeating_Question_Sets[[#This Row],[Config Use Row]]),INDEX(Table_Repeating_Question_Sets[Config Keys Nested Rollup],Table_Repeating_Question_Sets[[#This Row],[Config Use Row]]),"")</f>
        <v>"additionalSupportingDocuments":["additionalSupportingDocumentAttachment"],</v>
      </c>
    </row>
    <row r="7" spans="2:95" s="21" customFormat="1" ht="21" customHeight="1">
      <c r="B7" s="26" t="s">
        <v>978</v>
      </c>
      <c r="C7" s="26"/>
      <c r="D7" s="26" t="str">
        <f ca="1">IF(Table_Repeating_Question_Sets[[#This Row],[Header]]="Yes","",
IF(INDIRECT(SUBSTITUTE(ADDRESS(1,COLUMN(),4),"1","")&amp;ROW()-1)="",
INDIRECT(SUBSTITUTE(ADDRESS(1,COLUMN(Table_Repeating_Question_Sets[[#This Row],[Property]]),4),"1","")&amp;ROW()-1),
INDIRECT(SUBSTITUTE(ADDRESS(1,COLUMN(),4),"1","")&amp;ROW()-1)))</f>
        <v>Applicants</v>
      </c>
      <c r="E7" s="2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applicantFirstName</v>
      </c>
      <c r="F7" s="25" t="str">
        <f ca="1">IF(Table_Repeating_Question_Sets[[#This Row],[Header]]="Yes","",IF(INDIRECT(SUBSTITUTE(ADDRESS(1,COLUMN(),4),"1","")&amp;ROW()-1)="",
INDIRECT(SUBSTITUTE(ADDRESS(1,COLUMN(Table_Repeating_Question_Sets[[#This Row],[Property]]),4),"1","")&amp;ROW()-1),INDIRECT(SUBSTITUTE(ADDRESS(1,COLUMN(),4),"1","")&amp;ROW()-1)))</f>
        <v>Applicants</v>
      </c>
      <c r="G7" s="2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applicants[XX].applicantFirstName</v>
      </c>
      <c r="H7" s="135" t="str">
        <f>IF(Table_Repeating_Question_Sets[[#This Row],[Header]]="Yes","",IF(Table_Repeating_Question_Sets[[#This Row],[Property]]&lt;&gt;"",SUBSTITUTE(Table_Repeating_Question_Sets[[#This Row],[Property]]," ",""),""))</f>
        <v>ApplicantFirstName</v>
      </c>
      <c r="I7" s="92"/>
      <c r="J7" s="92"/>
      <c r="K7" s="92"/>
      <c r="L7" s="92"/>
      <c r="M7" s="92"/>
      <c r="N7" s="92"/>
      <c r="O7" s="92"/>
      <c r="P7" s="92"/>
      <c r="Q7" s="92"/>
      <c r="R7" s="92"/>
      <c r="S7" s="95">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7" s="95">
        <f>IF(Table_Repeating_Question_Sets[[#This Row],[Header]]&lt;&gt;"Yes",COUNTA(Table_Repeating_Question_Sets[[#This Row],[Value 1]:[Value 10]]),"")</f>
        <v>0</v>
      </c>
      <c r="U7" s="26" t="s">
        <v>37</v>
      </c>
      <c r="V7" s="26" t="s">
        <v>37</v>
      </c>
      <c r="W7" s="10"/>
      <c r="X7" s="80" t="s">
        <v>59</v>
      </c>
      <c r="Y7" s="26"/>
      <c r="Z7" s="26"/>
      <c r="AA7" s="26">
        <v>6</v>
      </c>
      <c r="AB7" s="26"/>
      <c r="AC7" s="26"/>
      <c r="AD7" s="10"/>
      <c r="AE7" s="26" t="s">
        <v>985</v>
      </c>
      <c r="AF7" s="10"/>
      <c r="AG7" s="26"/>
      <c r="AH7" s="26"/>
      <c r="AI7" s="10"/>
      <c r="AJ7" s="10"/>
      <c r="AK7" s="10"/>
      <c r="AL7" s="10"/>
      <c r="AM7" s="10"/>
      <c r="AN7" s="26"/>
      <c r="AO7" s="26"/>
      <c r="AP7" s="10"/>
      <c r="AQ7" s="10"/>
      <c r="AR7" s="26"/>
      <c r="AS7" s="10"/>
      <c r="AT7" s="26"/>
      <c r="AU7" s="26"/>
      <c r="AV7" s="26"/>
      <c r="AW7" s="10"/>
      <c r="AX7" s="10"/>
      <c r="AY7" s="25">
        <f ca="1">IF(Table_Repeating_Question_Sets[[#This Row],[Header]]="Yes","",_xlfn.NUMBERVALUE(INDIRECT(SUBSTITUTE(ADDRESS(1,COLUMN(Table_Repeating_Question_Sets[[#This Row],[Count 1]]),4),"1","")&amp;ROW(Table_Repeating_Question_Sets[[#This Row],[Count 1]])+1))+IF(Table_Repeating_Question_Sets[[#This Row],[Value 1]]&lt;&gt;"",1,0))</f>
        <v>0</v>
      </c>
      <c r="AZ7" s="135">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4</v>
      </c>
      <c r="BA7" s="2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7" s="25">
        <f ca="1">IF(Table_Repeating_Question_Sets[[#This Row],[Header]]="Yes","",_xlfn.NUMBERVALUE(INDIRECT(SUBSTITUTE(ADDRESS(1,COLUMN(Table_Repeating_Question_Sets[[#This Row],[Count 2]]),4),"1","")&amp;ROW(Table_Repeating_Question_Sets[[#This Row],[Count 2]])+1))+IF(Table_Repeating_Question_Sets[[#This Row],[Value 2]]&lt;&gt;"",1,0))</f>
        <v>0</v>
      </c>
      <c r="BC7" s="135">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4</v>
      </c>
      <c r="BD7" s="2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7" s="25">
        <f ca="1">IF(Table_Repeating_Question_Sets[[#This Row],[Header]]="Yes","",_xlfn.NUMBERVALUE(INDIRECT(SUBSTITUTE(ADDRESS(1,COLUMN(Table_Repeating_Question_Sets[[#This Row],[Count 3]]),4),"1","")&amp;ROW(Table_Repeating_Question_Sets[[#This Row],[Count 3]])+1))+IF(Table_Repeating_Question_Sets[[#This Row],[Value 3]]&lt;&gt;"",1,0))</f>
        <v>0</v>
      </c>
      <c r="BF7" s="135">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4</v>
      </c>
      <c r="BG7" s="2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7" s="25">
        <f ca="1">IF(Table_Repeating_Question_Sets[[#This Row],[Header]]="Yes","",_xlfn.NUMBERVALUE(INDIRECT(SUBSTITUTE(ADDRESS(1,COLUMN(Table_Repeating_Question_Sets[[#This Row],[Count 4]]),4),"1","")&amp;ROW(Table_Repeating_Question_Sets[[#This Row],[Count 4]])+1))+IF(Table_Repeating_Question_Sets[[#This Row],[Value 4]]&lt;&gt;"",1,0))</f>
        <v>0</v>
      </c>
      <c r="BI7" s="135">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4</v>
      </c>
      <c r="BJ7" s="2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7" s="25">
        <f ca="1">IF(Table_Repeating_Question_Sets[[#This Row],[Header]]="Yes","",_xlfn.NUMBERVALUE(INDIRECT(SUBSTITUTE(ADDRESS(1,COLUMN(Table_Repeating_Question_Sets[[#This Row],[Count 5]]),4),"1","")&amp;ROW(Table_Repeating_Question_Sets[[#This Row],[Count 5]])+1))+IF(Table_Repeating_Question_Sets[[#This Row],[Value 5]]&lt;&gt;"",1,0))</f>
        <v>0</v>
      </c>
      <c r="BL7" s="135">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4</v>
      </c>
      <c r="BM7" s="2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7" s="25">
        <f ca="1">IF(Table_Repeating_Question_Sets[[#This Row],[Header]]="Yes","",_xlfn.NUMBERVALUE(INDIRECT(SUBSTITUTE(ADDRESS(1,COLUMN(Table_Repeating_Question_Sets[[#This Row],[Count 6]]),4),"1","")&amp;ROW(Table_Repeating_Question_Sets[[#This Row],[Count 6]])+1))+IF(Table_Repeating_Question_Sets[[#This Row],[Value 6]]&lt;&gt;"",1,0))</f>
        <v>0</v>
      </c>
      <c r="BO7" s="135">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4</v>
      </c>
      <c r="BP7" s="2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7" s="25">
        <f ca="1">IF(Table_Repeating_Question_Sets[[#This Row],[Header]]="Yes","",_xlfn.NUMBERVALUE(INDIRECT(SUBSTITUTE(ADDRESS(1,COLUMN(Table_Repeating_Question_Sets[[#This Row],[Count 7]]),4),"1","")&amp;ROW(Table_Repeating_Question_Sets[[#This Row],[Count 7]])+1))+IF(Table_Repeating_Question_Sets[[#This Row],[Value 7]]&lt;&gt;"",1,0))</f>
        <v>0</v>
      </c>
      <c r="BR7" s="135">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4</v>
      </c>
      <c r="BS7" s="2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7" s="25">
        <f ca="1">IF(Table_Repeating_Question_Sets[[#This Row],[Header]]="Yes","",_xlfn.NUMBERVALUE(INDIRECT(SUBSTITUTE(ADDRESS(1,COLUMN(Table_Repeating_Question_Sets[[#This Row],[Count 8]]),4),"1","")&amp;ROW(Table_Repeating_Question_Sets[[#This Row],[Count 8]])+1))+IF(Table_Repeating_Question_Sets[[#This Row],[Value 8]]&lt;&gt;"",1,0))</f>
        <v>0</v>
      </c>
      <c r="BU7" s="135">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4</v>
      </c>
      <c r="BV7" s="2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7" s="25">
        <f ca="1">IF(Table_Repeating_Question_Sets[[#This Row],[Header]]="Yes","",_xlfn.NUMBERVALUE(INDIRECT(SUBSTITUTE(ADDRESS(1,COLUMN(Table_Repeating_Question_Sets[[#This Row],[Count 9]]),4),"1","")&amp;ROW(Table_Repeating_Question_Sets[[#This Row],[Count 9]])+1))+IF(Table_Repeating_Question_Sets[[#This Row],[Value 9]]&lt;&gt;"",1,0))</f>
        <v>0</v>
      </c>
      <c r="BX7" s="135">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4</v>
      </c>
      <c r="BY7" s="2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7" s="25">
        <f ca="1">IF(Table_Repeating_Question_Sets[[#This Row],[Header]]="Yes","",_xlfn.NUMBERVALUE(INDIRECT(SUBSTITUTE(ADDRESS(1,COLUMN(Table_Repeating_Question_Sets[[#This Row],[Count 10]]),4),"1","")&amp;ROW(Table_Repeating_Question_Sets[[#This Row],[Count 10]])+1))+IF(Table_Repeating_Question_Sets[[#This Row],[Value 10]]&lt;&gt;"",1,0))</f>
        <v>0</v>
      </c>
      <c r="CA7" s="135">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4</v>
      </c>
      <c r="CB7" s="2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7" s="135"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7" s="2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7" s="135">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7" s="135">
        <f ca="1">IF(Table_Repeating_Question_Sets[[#This Row],[Header]]="Yes","",_xlfn.NUMBERVALUE(INDIRECT(SUBSTITUTE(ADDRESS(1,COLUMN(Table_Repeating_Question_Sets[[#This Row],[Config Count Back]]),4),"1","")&amp;ROW(Table_Repeating_Question_Sets[[#This Row],[Config Count Back]])+1))+IF(Table_Repeating_Question_Sets[[#This Row],[Property]]&lt;&gt;"",1,0))</f>
        <v>4</v>
      </c>
      <c r="CG7" s="25" t="str">
        <f t="array" aca="1" ref="CG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7" s="2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7" s="25"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"templateOptions":{"label":"First name"}</v>
      </c>
      <c r="CJ7" s="135" t="str">
        <f ca="1"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 "applicants[XX].applicantFirstName","type": "input-field","className":"col-xs-12 col-sm-6","templateOptions":{"label":"First name"},"validators": {"validation": Validators.compose([ValidationService.required('true', '')])}}</v>
      </c>
      <c r="CK7" s="25" t="str">
        <f ca="1" xml:space="preserve">
IF(Table_Repeating_Question_Sets[[#This Row],[Row]]="Yes","]},{""className"": ""row"",""fieldGroup"": [","")&amp;
Table_Repeating_Question_Sets[[#This Row],[Config Field]]</f>
        <v>{"key": "applicants[XX].applicantFirstName","type": "input-field","className":"col-xs-12 col-sm-6","templateOptions":{"label":"First name"},"validators": {"validation": Validators.compose([ValidationService.required('true', '')])}}</v>
      </c>
      <c r="CL7" s="2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 "applicants[XX].applicantFirstName","type": "input-field","className":"col-xs-12 col-sm-6","templateOptions":{"label":"First name"},"validators": {"validation": Validators.compose([ValidationService.required('true', '')])}},{"key": "applicants[XX].applicantLastName","type": "input-field","className":"col-xs-12 col-sm-6","templateOptions":{"label":"Last name"},"validators": {"validation": Validators.compose([ValidationService.required('true', '')])}},{"key": "applicants[XX].applicantMobile","type": "input-field","className":"col-xs-12 col-sm-6","templateOptions":{"label":"Mobile","formatTextInput":"phoneNumber","addonLeft":{"class":"fa fa-phone"}},"validators": {"validation": Validators.compose([ValidationService.required('true', ''), ValidationService.isPhoneNumber()])}},{"key": "applicants[XX].applicantEmail","type": "input-field","className":"col-xs-12 col-sm-6","templateOptions":{"label":"Email"},"validators": {"validation": Validators.compose([ValidationService.required('true', ''), ValidationService.isEmail()])}}</v>
      </c>
      <c r="CM7" s="25">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10</v>
      </c>
      <c r="CN7" s="25" t="str">
        <f>IF(AND(Table_Repeating_Question_Sets[[#This Row],[Header]]="",Table_Repeating_Question_Sets[[#This Row],[Property]]&lt;&gt;"",Table_Repeating_Question_Sets[[#This Row],[Field Type]]&lt;&gt;""),
""""&amp;Table_Repeating_Question_Sets[[#This Row],[Key]]&amp;"""","")</f>
        <v>"applicantFirstName"</v>
      </c>
      <c r="CO7" s="25"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"applicantFirstName","applicantLastName","applicantMobile","applicantEmail"</v>
      </c>
      <c r="CP7" s="25" t="str">
        <f ca="1">IF(ISNUMBER(Table_Repeating_Question_Sets[[#This Row],[Config Use Row]]),INDEX(Table_Repeating_Question_Sets[Config Rollup],Table_Repeating_Question_Sets[[#This Row],[Config Use Row]]),"")</f>
        <v>"repeating3":[{"className": "row","fieldGroup":[]}],</v>
      </c>
      <c r="CQ7" s="25" t="str">
        <f ca="1">IF(ISNUMBER(Table_Repeating_Question_Sets[[#This Row],[Config Use Row]]),INDEX(Table_Repeating_Question_Sets[Config Keys Nested Rollup],Table_Repeating_Question_Sets[[#This Row],[Config Use Row]]),"")</f>
        <v>"repeating3":[],</v>
      </c>
    </row>
    <row r="8" spans="2:95" s="21" customFormat="1" ht="21" customHeight="1">
      <c r="B8" s="26" t="s">
        <v>979</v>
      </c>
      <c r="C8" s="26"/>
      <c r="D8" s="26" t="str">
        <f ca="1">IF(Table_Repeating_Question_Sets[[#This Row],[Header]]="Yes","",
IF(INDIRECT(SUBSTITUTE(ADDRESS(1,COLUMN(),4),"1","")&amp;ROW()-1)="",
INDIRECT(SUBSTITUTE(ADDRESS(1,COLUMN(Table_Repeating_Question_Sets[[#This Row],[Property]]),4),"1","")&amp;ROW()-1),
INDIRECT(SUBSTITUTE(ADDRESS(1,COLUMN(),4),"1","")&amp;ROW()-1)))</f>
        <v>Applicants</v>
      </c>
      <c r="E8" s="2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applicantLastName</v>
      </c>
      <c r="F8" s="25" t="str">
        <f ca="1">IF(Table_Repeating_Question_Sets[[#This Row],[Header]]="Yes","",IF(INDIRECT(SUBSTITUTE(ADDRESS(1,COLUMN(),4),"1","")&amp;ROW()-1)="",
INDIRECT(SUBSTITUTE(ADDRESS(1,COLUMN(Table_Repeating_Question_Sets[[#This Row],[Property]]),4),"1","")&amp;ROW()-1),INDIRECT(SUBSTITUTE(ADDRESS(1,COLUMN(),4),"1","")&amp;ROW()-1)))</f>
        <v>Applicants</v>
      </c>
      <c r="G8" s="2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applicants[XX].applicantLastName</v>
      </c>
      <c r="H8" s="135" t="str">
        <f>IF(Table_Repeating_Question_Sets[[#This Row],[Header]]="Yes","",IF(Table_Repeating_Question_Sets[[#This Row],[Property]]&lt;&gt;"",SUBSTITUTE(Table_Repeating_Question_Sets[[#This Row],[Property]]," ",""),""))</f>
        <v>ApplicantLastName</v>
      </c>
      <c r="I8" s="92"/>
      <c r="J8" s="92"/>
      <c r="K8" s="92"/>
      <c r="L8" s="92"/>
      <c r="M8" s="92"/>
      <c r="N8" s="92"/>
      <c r="O8" s="92"/>
      <c r="P8" s="92"/>
      <c r="Q8" s="92"/>
      <c r="R8" s="92"/>
      <c r="S8" s="95">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8" s="95">
        <f>IF(Table_Repeating_Question_Sets[[#This Row],[Header]]&lt;&gt;"Yes",COUNTA(Table_Repeating_Question_Sets[[#This Row],[Value 1]:[Value 10]]),"")</f>
        <v>0</v>
      </c>
      <c r="U8" s="26" t="s">
        <v>37</v>
      </c>
      <c r="V8" s="26" t="s">
        <v>37</v>
      </c>
      <c r="W8" s="10"/>
      <c r="X8" s="80" t="s">
        <v>59</v>
      </c>
      <c r="Y8" s="26"/>
      <c r="Z8" s="26"/>
      <c r="AA8" s="26">
        <v>6</v>
      </c>
      <c r="AB8" s="26"/>
      <c r="AC8" s="26"/>
      <c r="AD8" s="10"/>
      <c r="AE8" s="26" t="s">
        <v>986</v>
      </c>
      <c r="AF8" s="10"/>
      <c r="AG8" s="26"/>
      <c r="AH8" s="26"/>
      <c r="AI8" s="10"/>
      <c r="AJ8" s="10"/>
      <c r="AK8" s="10"/>
      <c r="AL8" s="10"/>
      <c r="AM8" s="10"/>
      <c r="AN8" s="26"/>
      <c r="AO8" s="26"/>
      <c r="AP8" s="10"/>
      <c r="AQ8" s="10"/>
      <c r="AR8" s="26"/>
      <c r="AS8" s="10"/>
      <c r="AT8" s="26"/>
      <c r="AU8" s="26"/>
      <c r="AV8" s="26"/>
      <c r="AW8" s="10"/>
      <c r="AX8" s="10"/>
      <c r="AY8" s="25">
        <f ca="1">IF(Table_Repeating_Question_Sets[[#This Row],[Header]]="Yes","",_xlfn.NUMBERVALUE(INDIRECT(SUBSTITUTE(ADDRESS(1,COLUMN(Table_Repeating_Question_Sets[[#This Row],[Count 1]]),4),"1","")&amp;ROW(Table_Repeating_Question_Sets[[#This Row],[Count 1]])+1))+IF(Table_Repeating_Question_Sets[[#This Row],[Value 1]]&lt;&gt;"",1,0))</f>
        <v>0</v>
      </c>
      <c r="AZ8" s="135">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3</v>
      </c>
      <c r="BA8" s="2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8" s="25">
        <f ca="1">IF(Table_Repeating_Question_Sets[[#This Row],[Header]]="Yes","",_xlfn.NUMBERVALUE(INDIRECT(SUBSTITUTE(ADDRESS(1,COLUMN(Table_Repeating_Question_Sets[[#This Row],[Count 2]]),4),"1","")&amp;ROW(Table_Repeating_Question_Sets[[#This Row],[Count 2]])+1))+IF(Table_Repeating_Question_Sets[[#This Row],[Value 2]]&lt;&gt;"",1,0))</f>
        <v>0</v>
      </c>
      <c r="BC8" s="135">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3</v>
      </c>
      <c r="BD8" s="2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8" s="25">
        <f ca="1">IF(Table_Repeating_Question_Sets[[#This Row],[Header]]="Yes","",_xlfn.NUMBERVALUE(INDIRECT(SUBSTITUTE(ADDRESS(1,COLUMN(Table_Repeating_Question_Sets[[#This Row],[Count 3]]),4),"1","")&amp;ROW(Table_Repeating_Question_Sets[[#This Row],[Count 3]])+1))+IF(Table_Repeating_Question_Sets[[#This Row],[Value 3]]&lt;&gt;"",1,0))</f>
        <v>0</v>
      </c>
      <c r="BF8" s="135">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3</v>
      </c>
      <c r="BG8" s="2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8" s="25">
        <f ca="1">IF(Table_Repeating_Question_Sets[[#This Row],[Header]]="Yes","",_xlfn.NUMBERVALUE(INDIRECT(SUBSTITUTE(ADDRESS(1,COLUMN(Table_Repeating_Question_Sets[[#This Row],[Count 4]]),4),"1","")&amp;ROW(Table_Repeating_Question_Sets[[#This Row],[Count 4]])+1))+IF(Table_Repeating_Question_Sets[[#This Row],[Value 4]]&lt;&gt;"",1,0))</f>
        <v>0</v>
      </c>
      <c r="BI8" s="135">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3</v>
      </c>
      <c r="BJ8" s="2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8" s="25">
        <f ca="1">IF(Table_Repeating_Question_Sets[[#This Row],[Header]]="Yes","",_xlfn.NUMBERVALUE(INDIRECT(SUBSTITUTE(ADDRESS(1,COLUMN(Table_Repeating_Question_Sets[[#This Row],[Count 5]]),4),"1","")&amp;ROW(Table_Repeating_Question_Sets[[#This Row],[Count 5]])+1))+IF(Table_Repeating_Question_Sets[[#This Row],[Value 5]]&lt;&gt;"",1,0))</f>
        <v>0</v>
      </c>
      <c r="BL8" s="135">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3</v>
      </c>
      <c r="BM8" s="2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8" s="25">
        <f ca="1">IF(Table_Repeating_Question_Sets[[#This Row],[Header]]="Yes","",_xlfn.NUMBERVALUE(INDIRECT(SUBSTITUTE(ADDRESS(1,COLUMN(Table_Repeating_Question_Sets[[#This Row],[Count 6]]),4),"1","")&amp;ROW(Table_Repeating_Question_Sets[[#This Row],[Count 6]])+1))+IF(Table_Repeating_Question_Sets[[#This Row],[Value 6]]&lt;&gt;"",1,0))</f>
        <v>0</v>
      </c>
      <c r="BO8" s="135">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3</v>
      </c>
      <c r="BP8" s="2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8" s="25">
        <f ca="1">IF(Table_Repeating_Question_Sets[[#This Row],[Header]]="Yes","",_xlfn.NUMBERVALUE(INDIRECT(SUBSTITUTE(ADDRESS(1,COLUMN(Table_Repeating_Question_Sets[[#This Row],[Count 7]]),4),"1","")&amp;ROW(Table_Repeating_Question_Sets[[#This Row],[Count 7]])+1))+IF(Table_Repeating_Question_Sets[[#This Row],[Value 7]]&lt;&gt;"",1,0))</f>
        <v>0</v>
      </c>
      <c r="BR8" s="135">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3</v>
      </c>
      <c r="BS8" s="2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8" s="25">
        <f ca="1">IF(Table_Repeating_Question_Sets[[#This Row],[Header]]="Yes","",_xlfn.NUMBERVALUE(INDIRECT(SUBSTITUTE(ADDRESS(1,COLUMN(Table_Repeating_Question_Sets[[#This Row],[Count 8]]),4),"1","")&amp;ROW(Table_Repeating_Question_Sets[[#This Row],[Count 8]])+1))+IF(Table_Repeating_Question_Sets[[#This Row],[Value 8]]&lt;&gt;"",1,0))</f>
        <v>0</v>
      </c>
      <c r="BU8" s="135">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3</v>
      </c>
      <c r="BV8" s="2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8" s="25">
        <f ca="1">IF(Table_Repeating_Question_Sets[[#This Row],[Header]]="Yes","",_xlfn.NUMBERVALUE(INDIRECT(SUBSTITUTE(ADDRESS(1,COLUMN(Table_Repeating_Question_Sets[[#This Row],[Count 9]]),4),"1","")&amp;ROW(Table_Repeating_Question_Sets[[#This Row],[Count 9]])+1))+IF(Table_Repeating_Question_Sets[[#This Row],[Value 9]]&lt;&gt;"",1,0))</f>
        <v>0</v>
      </c>
      <c r="BX8" s="135">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3</v>
      </c>
      <c r="BY8" s="2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8" s="25">
        <f ca="1">IF(Table_Repeating_Question_Sets[[#This Row],[Header]]="Yes","",_xlfn.NUMBERVALUE(INDIRECT(SUBSTITUTE(ADDRESS(1,COLUMN(Table_Repeating_Question_Sets[[#This Row],[Count 10]]),4),"1","")&amp;ROW(Table_Repeating_Question_Sets[[#This Row],[Count 10]])+1))+IF(Table_Repeating_Question_Sets[[#This Row],[Value 10]]&lt;&gt;"",1,0))</f>
        <v>0</v>
      </c>
      <c r="CA8" s="135">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3</v>
      </c>
      <c r="CB8" s="2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8" s="135"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8" s="2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8" s="135">
        <f ca="1">IF(Table_Repeating_Question_Sets[[#This Row],[Header]]="Yes","",_xlfn.NUMBERVALUE(INDIRECT(SUBSTITUTE(ADDRESS(1,COLUMN(Table_Repeating_Question_Sets[[#This Row],[Config Count Fwd]]),4),"1","")&amp;ROW(Table_Repeating_Question_Sets[[#This Row],[Config Count Fwd]])-1))+IF(Table_Repeating_Question_Sets[[#This Row],[Property]]&lt;&gt;"",1,0))</f>
        <v>2</v>
      </c>
      <c r="CF8" s="135">
        <f ca="1">IF(Table_Repeating_Question_Sets[[#This Row],[Header]]="Yes","",_xlfn.NUMBERVALUE(INDIRECT(SUBSTITUTE(ADDRESS(1,COLUMN(Table_Repeating_Question_Sets[[#This Row],[Config Count Back]]),4),"1","")&amp;ROW(Table_Repeating_Question_Sets[[#This Row],[Config Count Back]])+1))+IF(Table_Repeating_Question_Sets[[#This Row],[Property]]&lt;&gt;"",1,0))</f>
        <v>3</v>
      </c>
      <c r="CG8" s="25" t="str">
        <f t="array" aca="1" ref="CG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8" s="2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8" s="25"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"templateOptions":{"label":"Last name"}</v>
      </c>
      <c r="CJ8" s="135" t="str">
        <f ca="1"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 "applicants[XX].applicantLastName","type": "input-field","className":"col-xs-12 col-sm-6","templateOptions":{"label":"Last name"},"validators": {"validation": Validators.compose([ValidationService.required('true', '')])}}</v>
      </c>
      <c r="CK8" s="25" t="str">
        <f ca="1" xml:space="preserve">
IF(Table_Repeating_Question_Sets[[#This Row],[Row]]="Yes","]},{""className"": ""row"",""fieldGroup"": [","")&amp;
Table_Repeating_Question_Sets[[#This Row],[Config Field]]</f>
        <v>{"key": "applicants[XX].applicantLastName","type": "input-field","className":"col-xs-12 col-sm-6","templateOptions":{"label":"Last name"},"validators": {"validation": Validators.compose([ValidationService.required('true', '')])}}</v>
      </c>
      <c r="CL8" s="2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 "applicants[XX].applicantLastName","type": "input-field","className":"col-xs-12 col-sm-6","templateOptions":{"label":"Last name"},"validators": {"validation": Validators.compose([ValidationService.required('true', '')])}},{"key": "applicants[XX].applicantMobile","type": "input-field","className":"col-xs-12 col-sm-6","templateOptions":{"label":"Mobile","formatTextInput":"phoneNumber","addonLeft":{"class":"fa fa-phone"}},"validators": {"validation": Validators.compose([ValidationService.required('true', ''), ValidationService.isPhoneNumber()])}},{"key": "applicants[XX].applicantEmail","type": "input-field","className":"col-xs-12 col-sm-6","templateOptions":{"label":"Email"},"validators": {"validation": Validators.compose([ValidationService.required('true', ''), ValidationService.isEmail()])}}</v>
      </c>
      <c r="CM8" s="25">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12</v>
      </c>
      <c r="CN8" s="25" t="str">
        <f>IF(AND(Table_Repeating_Question_Sets[[#This Row],[Header]]="",Table_Repeating_Question_Sets[[#This Row],[Property]]&lt;&gt;"",Table_Repeating_Question_Sets[[#This Row],[Field Type]]&lt;&gt;""),
""""&amp;Table_Repeating_Question_Sets[[#This Row],[Key]]&amp;"""","")</f>
        <v>"applicantLastName"</v>
      </c>
      <c r="CO8" s="25"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"applicantLastName","applicantMobile","applicantEmail"</v>
      </c>
      <c r="CP8" s="25" t="str">
        <f ca="1">IF(ISNUMBER(Table_Repeating_Question_Sets[[#This Row],[Config Use Row]]),INDEX(Table_Repeating_Question_Sets[Config Rollup],Table_Repeating_Question_Sets[[#This Row],[Config Use Row]]),"")</f>
        <v>"repeating4":[{"className": "row","fieldGroup":[]}],</v>
      </c>
      <c r="CQ8" s="25" t="str">
        <f ca="1">IF(ISNUMBER(Table_Repeating_Question_Sets[[#This Row],[Config Use Row]]),INDEX(Table_Repeating_Question_Sets[Config Keys Nested Rollup],Table_Repeating_Question_Sets[[#This Row],[Config Use Row]]),"")</f>
        <v>"repeating4":[],</v>
      </c>
    </row>
    <row r="9" spans="2:95" s="21" customFormat="1" ht="21" customHeight="1">
      <c r="B9" s="26" t="s">
        <v>980</v>
      </c>
      <c r="C9" s="26"/>
      <c r="D9" s="26" t="str">
        <f ca="1">IF(Table_Repeating_Question_Sets[[#This Row],[Header]]="Yes","",
IF(INDIRECT(SUBSTITUTE(ADDRESS(1,COLUMN(),4),"1","")&amp;ROW()-1)="",
INDIRECT(SUBSTITUTE(ADDRESS(1,COLUMN(Table_Repeating_Question_Sets[[#This Row],[Property]]),4),"1","")&amp;ROW()-1),
INDIRECT(SUBSTITUTE(ADDRESS(1,COLUMN(),4),"1","")&amp;ROW()-1)))</f>
        <v>Applicants</v>
      </c>
      <c r="E9" s="2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applicantMobile</v>
      </c>
      <c r="F9" s="25" t="str">
        <f ca="1">IF(Table_Repeating_Question_Sets[[#This Row],[Header]]="Yes","",IF(INDIRECT(SUBSTITUTE(ADDRESS(1,COLUMN(),4),"1","")&amp;ROW()-1)="",
INDIRECT(SUBSTITUTE(ADDRESS(1,COLUMN(Table_Repeating_Question_Sets[[#This Row],[Property]]),4),"1","")&amp;ROW()-1),INDIRECT(SUBSTITUTE(ADDRESS(1,COLUMN(),4),"1","")&amp;ROW()-1)))</f>
        <v>Applicants</v>
      </c>
      <c r="G9" s="2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applicants[XX].applicantMobile</v>
      </c>
      <c r="H9" s="135" t="str">
        <f>IF(Table_Repeating_Question_Sets[[#This Row],[Header]]="Yes","",IF(Table_Repeating_Question_Sets[[#This Row],[Property]]&lt;&gt;"",SUBSTITUTE(Table_Repeating_Question_Sets[[#This Row],[Property]]," ",""),""))</f>
        <v>ApplicantMobile</v>
      </c>
      <c r="I9" s="92"/>
      <c r="J9" s="92"/>
      <c r="K9" s="92"/>
      <c r="L9" s="92"/>
      <c r="M9" s="92"/>
      <c r="N9" s="92"/>
      <c r="O9" s="92"/>
      <c r="P9" s="92"/>
      <c r="Q9" s="92"/>
      <c r="R9" s="92"/>
      <c r="S9" s="95">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9" s="95">
        <f>IF(Table_Repeating_Question_Sets[[#This Row],[Header]]&lt;&gt;"Yes",COUNTA(Table_Repeating_Question_Sets[[#This Row],[Value 1]:[Value 10]]),"")</f>
        <v>0</v>
      </c>
      <c r="U9" s="26" t="s">
        <v>75</v>
      </c>
      <c r="V9" s="26" t="s">
        <v>37</v>
      </c>
      <c r="W9" s="10"/>
      <c r="X9" s="80" t="s">
        <v>59</v>
      </c>
      <c r="Y9" s="26"/>
      <c r="Z9" s="26"/>
      <c r="AA9" s="26">
        <v>6</v>
      </c>
      <c r="AB9" s="26"/>
      <c r="AC9" s="26"/>
      <c r="AD9" s="10"/>
      <c r="AE9" s="26" t="s">
        <v>60</v>
      </c>
      <c r="AF9" s="10"/>
      <c r="AG9" s="26"/>
      <c r="AH9" s="26"/>
      <c r="AI9" s="10"/>
      <c r="AJ9" s="10"/>
      <c r="AK9" s="10"/>
      <c r="AL9" s="10"/>
      <c r="AM9" s="10"/>
      <c r="AN9" s="26"/>
      <c r="AO9" s="26"/>
      <c r="AP9" s="10"/>
      <c r="AQ9" s="10"/>
      <c r="AR9" s="26"/>
      <c r="AS9" s="10"/>
      <c r="AT9" s="26"/>
      <c r="AU9" s="26"/>
      <c r="AV9" s="26"/>
      <c r="AW9" s="10"/>
      <c r="AX9" s="10"/>
      <c r="AY9" s="25">
        <f ca="1">IF(Table_Repeating_Question_Sets[[#This Row],[Header]]="Yes","",_xlfn.NUMBERVALUE(INDIRECT(SUBSTITUTE(ADDRESS(1,COLUMN(Table_Repeating_Question_Sets[[#This Row],[Count 1]]),4),"1","")&amp;ROW(Table_Repeating_Question_Sets[[#This Row],[Count 1]])+1))+IF(Table_Repeating_Question_Sets[[#This Row],[Value 1]]&lt;&gt;"",1,0))</f>
        <v>0</v>
      </c>
      <c r="AZ9" s="135">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2</v>
      </c>
      <c r="BA9" s="2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9" s="25">
        <f ca="1">IF(Table_Repeating_Question_Sets[[#This Row],[Header]]="Yes","",_xlfn.NUMBERVALUE(INDIRECT(SUBSTITUTE(ADDRESS(1,COLUMN(Table_Repeating_Question_Sets[[#This Row],[Count 2]]),4),"1","")&amp;ROW(Table_Repeating_Question_Sets[[#This Row],[Count 2]])+1))+IF(Table_Repeating_Question_Sets[[#This Row],[Value 2]]&lt;&gt;"",1,0))</f>
        <v>0</v>
      </c>
      <c r="BC9" s="135">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2</v>
      </c>
      <c r="BD9" s="2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9" s="25">
        <f ca="1">IF(Table_Repeating_Question_Sets[[#This Row],[Header]]="Yes","",_xlfn.NUMBERVALUE(INDIRECT(SUBSTITUTE(ADDRESS(1,COLUMN(Table_Repeating_Question_Sets[[#This Row],[Count 3]]),4),"1","")&amp;ROW(Table_Repeating_Question_Sets[[#This Row],[Count 3]])+1))+IF(Table_Repeating_Question_Sets[[#This Row],[Value 3]]&lt;&gt;"",1,0))</f>
        <v>0</v>
      </c>
      <c r="BF9" s="135">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2</v>
      </c>
      <c r="BG9" s="2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9" s="25">
        <f ca="1">IF(Table_Repeating_Question_Sets[[#This Row],[Header]]="Yes","",_xlfn.NUMBERVALUE(INDIRECT(SUBSTITUTE(ADDRESS(1,COLUMN(Table_Repeating_Question_Sets[[#This Row],[Count 4]]),4),"1","")&amp;ROW(Table_Repeating_Question_Sets[[#This Row],[Count 4]])+1))+IF(Table_Repeating_Question_Sets[[#This Row],[Value 4]]&lt;&gt;"",1,0))</f>
        <v>0</v>
      </c>
      <c r="BI9" s="135">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2</v>
      </c>
      <c r="BJ9" s="2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9" s="25">
        <f ca="1">IF(Table_Repeating_Question_Sets[[#This Row],[Header]]="Yes","",_xlfn.NUMBERVALUE(INDIRECT(SUBSTITUTE(ADDRESS(1,COLUMN(Table_Repeating_Question_Sets[[#This Row],[Count 5]]),4),"1","")&amp;ROW(Table_Repeating_Question_Sets[[#This Row],[Count 5]])+1))+IF(Table_Repeating_Question_Sets[[#This Row],[Value 5]]&lt;&gt;"",1,0))</f>
        <v>0</v>
      </c>
      <c r="BL9" s="135">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2</v>
      </c>
      <c r="BM9" s="2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9" s="25">
        <f ca="1">IF(Table_Repeating_Question_Sets[[#This Row],[Header]]="Yes","",_xlfn.NUMBERVALUE(INDIRECT(SUBSTITUTE(ADDRESS(1,COLUMN(Table_Repeating_Question_Sets[[#This Row],[Count 6]]),4),"1","")&amp;ROW(Table_Repeating_Question_Sets[[#This Row],[Count 6]])+1))+IF(Table_Repeating_Question_Sets[[#This Row],[Value 6]]&lt;&gt;"",1,0))</f>
        <v>0</v>
      </c>
      <c r="BO9" s="135">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2</v>
      </c>
      <c r="BP9" s="2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9" s="25">
        <f ca="1">IF(Table_Repeating_Question_Sets[[#This Row],[Header]]="Yes","",_xlfn.NUMBERVALUE(INDIRECT(SUBSTITUTE(ADDRESS(1,COLUMN(Table_Repeating_Question_Sets[[#This Row],[Count 7]]),4),"1","")&amp;ROW(Table_Repeating_Question_Sets[[#This Row],[Count 7]])+1))+IF(Table_Repeating_Question_Sets[[#This Row],[Value 7]]&lt;&gt;"",1,0))</f>
        <v>0</v>
      </c>
      <c r="BR9" s="135">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2</v>
      </c>
      <c r="BS9" s="2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9" s="25">
        <f ca="1">IF(Table_Repeating_Question_Sets[[#This Row],[Header]]="Yes","",_xlfn.NUMBERVALUE(INDIRECT(SUBSTITUTE(ADDRESS(1,COLUMN(Table_Repeating_Question_Sets[[#This Row],[Count 8]]),4),"1","")&amp;ROW(Table_Repeating_Question_Sets[[#This Row],[Count 8]])+1))+IF(Table_Repeating_Question_Sets[[#This Row],[Value 8]]&lt;&gt;"",1,0))</f>
        <v>0</v>
      </c>
      <c r="BU9" s="135">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2</v>
      </c>
      <c r="BV9" s="2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9" s="25">
        <f ca="1">IF(Table_Repeating_Question_Sets[[#This Row],[Header]]="Yes","",_xlfn.NUMBERVALUE(INDIRECT(SUBSTITUTE(ADDRESS(1,COLUMN(Table_Repeating_Question_Sets[[#This Row],[Count 9]]),4),"1","")&amp;ROW(Table_Repeating_Question_Sets[[#This Row],[Count 9]])+1))+IF(Table_Repeating_Question_Sets[[#This Row],[Value 9]]&lt;&gt;"",1,0))</f>
        <v>0</v>
      </c>
      <c r="BX9" s="135">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2</v>
      </c>
      <c r="BY9" s="2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9" s="25">
        <f ca="1">IF(Table_Repeating_Question_Sets[[#This Row],[Header]]="Yes","",_xlfn.NUMBERVALUE(INDIRECT(SUBSTITUTE(ADDRESS(1,COLUMN(Table_Repeating_Question_Sets[[#This Row],[Count 10]]),4),"1","")&amp;ROW(Table_Repeating_Question_Sets[[#This Row],[Count 10]])+1))+IF(Table_Repeating_Question_Sets[[#This Row],[Value 10]]&lt;&gt;"",1,0))</f>
        <v>0</v>
      </c>
      <c r="CA9" s="135">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2</v>
      </c>
      <c r="CB9" s="2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9" s="135"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9" s="2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9" s="135">
        <f ca="1">IF(Table_Repeating_Question_Sets[[#This Row],[Header]]="Yes","",_xlfn.NUMBERVALUE(INDIRECT(SUBSTITUTE(ADDRESS(1,COLUMN(Table_Repeating_Question_Sets[[#This Row],[Config Count Fwd]]),4),"1","")&amp;ROW(Table_Repeating_Question_Sets[[#This Row],[Config Count Fwd]])-1))+IF(Table_Repeating_Question_Sets[[#This Row],[Property]]&lt;&gt;"",1,0))</f>
        <v>3</v>
      </c>
      <c r="CF9" s="135">
        <f ca="1">IF(Table_Repeating_Question_Sets[[#This Row],[Header]]="Yes","",_xlfn.NUMBERVALUE(INDIRECT(SUBSTITUTE(ADDRESS(1,COLUMN(Table_Repeating_Question_Sets[[#This Row],[Config Count Back]]),4),"1","")&amp;ROW(Table_Repeating_Question_Sets[[#This Row],[Config Count Back]])+1))+IF(Table_Repeating_Question_Sets[[#This Row],[Property]]&lt;&gt;"",1,0))</f>
        <v>2</v>
      </c>
      <c r="CG9" s="25" t="str">
        <f t="array" aca="1" ref="CG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9" s="2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ValidationService.isPhoneNumber()])}</v>
      </c>
      <c r="CI9" s="25"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"templateOptions":{"label":"Mobile","formatTextInput":"phoneNumber","addonLeft":{"class":"fa fa-phone"}}</v>
      </c>
      <c r="CJ9" s="135" t="str">
        <f ca="1"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 "applicants[XX].applicantMobile","type": "input-field","className":"col-xs-12 col-sm-6","templateOptions":{"label":"Mobile","formatTextInput":"phoneNumber","addonLeft":{"class":"fa fa-phone"}},"validators": {"validation": Validators.compose([ValidationService.required('true', ''), ValidationService.isPhoneNumber()])}}</v>
      </c>
      <c r="CK9" s="25" t="str">
        <f ca="1" xml:space="preserve">
IF(Table_Repeating_Question_Sets[[#This Row],[Row]]="Yes","]},{""className"": ""row"",""fieldGroup"": [","")&amp;
Table_Repeating_Question_Sets[[#This Row],[Config Field]]</f>
        <v>{"key": "applicants[XX].applicantMobile","type": "input-field","className":"col-xs-12 col-sm-6","templateOptions":{"label":"Mobile","formatTextInput":"phoneNumber","addonLeft":{"class":"fa fa-phone"}},"validators": {"validation": Validators.compose([ValidationService.required('true', ''), ValidationService.isPhoneNumber()])}}</v>
      </c>
      <c r="CL9" s="2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 "applicants[XX].applicantMobile","type": "input-field","className":"col-xs-12 col-sm-6","templateOptions":{"label":"Mobile","formatTextInput":"phoneNumber","addonLeft":{"class":"fa fa-phone"}},"validators": {"validation": Validators.compose([ValidationService.required('true', ''), ValidationService.isPhoneNumber()])}},{"key": "applicants[XX].applicantEmail","type": "input-field","className":"col-xs-12 col-sm-6","templateOptions":{"label":"Email"},"validators": {"validation": Validators.compose([ValidationService.required('true', ''), ValidationService.isEmail()])}}</v>
      </c>
      <c r="CM9" s="25">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14</v>
      </c>
      <c r="CN9" s="25" t="str">
        <f>IF(AND(Table_Repeating_Question_Sets[[#This Row],[Header]]="",Table_Repeating_Question_Sets[[#This Row],[Property]]&lt;&gt;"",Table_Repeating_Question_Sets[[#This Row],[Field Type]]&lt;&gt;""),
""""&amp;Table_Repeating_Question_Sets[[#This Row],[Key]]&amp;"""","")</f>
        <v>"applicantMobile"</v>
      </c>
      <c r="CO9" s="25"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"applicantMobile","applicantEmail"</v>
      </c>
      <c r="CP9" s="25" t="str">
        <f ca="1">IF(ISNUMBER(Table_Repeating_Question_Sets[[#This Row],[Config Use Row]]),INDEX(Table_Repeating_Question_Sets[Config Rollup],Table_Repeating_Question_Sets[[#This Row],[Config Use Row]]),"")</f>
        <v>"repeating5":[{"className": "row","fieldGroup":[]}],</v>
      </c>
      <c r="CQ9" s="25" t="str">
        <f ca="1">IF(ISNUMBER(Table_Repeating_Question_Sets[[#This Row],[Config Use Row]]),INDEX(Table_Repeating_Question_Sets[Config Keys Nested Rollup],Table_Repeating_Question_Sets[[#This Row],[Config Use Row]]),"")</f>
        <v>"repeating5":[],</v>
      </c>
    </row>
    <row r="10" spans="2:95" s="21" customFormat="1" ht="21" customHeight="1">
      <c r="B10" s="26" t="s">
        <v>981</v>
      </c>
      <c r="C10" s="26"/>
      <c r="D10" s="26" t="str">
        <f ca="1">IF(Table_Repeating_Question_Sets[[#This Row],[Header]]="Yes","",
IF(INDIRECT(SUBSTITUTE(ADDRESS(1,COLUMN(),4),"1","")&amp;ROW()-1)="",
INDIRECT(SUBSTITUTE(ADDRESS(1,COLUMN(Table_Repeating_Question_Sets[[#This Row],[Property]]),4),"1","")&amp;ROW()-1),
INDIRECT(SUBSTITUTE(ADDRESS(1,COLUMN(),4),"1","")&amp;ROW()-1)))</f>
        <v>Applicants</v>
      </c>
      <c r="E10" s="2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applicantEmail</v>
      </c>
      <c r="F10" s="25" t="str">
        <f ca="1">IF(Table_Repeating_Question_Sets[[#This Row],[Header]]="Yes","",IF(INDIRECT(SUBSTITUTE(ADDRESS(1,COLUMN(),4),"1","")&amp;ROW()-1)="",
INDIRECT(SUBSTITUTE(ADDRESS(1,COLUMN(Table_Repeating_Question_Sets[[#This Row],[Property]]),4),"1","")&amp;ROW()-1),INDIRECT(SUBSTITUTE(ADDRESS(1,COLUMN(),4),"1","")&amp;ROW()-1)))</f>
        <v>Applicants</v>
      </c>
      <c r="G10" s="2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applicants[XX].applicantEmail</v>
      </c>
      <c r="H10" s="135" t="str">
        <f>IF(Table_Repeating_Question_Sets[[#This Row],[Header]]="Yes","",IF(Table_Repeating_Question_Sets[[#This Row],[Property]]&lt;&gt;"",SUBSTITUTE(Table_Repeating_Question_Sets[[#This Row],[Property]]," ",""),""))</f>
        <v>ApplicantEmail</v>
      </c>
      <c r="I10" s="92"/>
      <c r="J10" s="92"/>
      <c r="K10" s="92"/>
      <c r="L10" s="92"/>
      <c r="M10" s="92"/>
      <c r="N10" s="92"/>
      <c r="O10" s="92"/>
      <c r="P10" s="92"/>
      <c r="Q10" s="92"/>
      <c r="R10" s="92"/>
      <c r="S10" s="95">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0" s="95">
        <f>IF(Table_Repeating_Question_Sets[[#This Row],[Header]]&lt;&gt;"Yes",COUNTA(Table_Repeating_Question_Sets[[#This Row],[Value 1]:[Value 10]]),"")</f>
        <v>0</v>
      </c>
      <c r="U10" s="26" t="s">
        <v>74</v>
      </c>
      <c r="V10" s="26" t="s">
        <v>37</v>
      </c>
      <c r="W10" s="10"/>
      <c r="X10" s="80" t="s">
        <v>59</v>
      </c>
      <c r="Y10" s="26"/>
      <c r="Z10" s="26"/>
      <c r="AA10" s="26">
        <v>6</v>
      </c>
      <c r="AB10" s="26"/>
      <c r="AC10" s="26"/>
      <c r="AD10" s="10"/>
      <c r="AE10" s="26" t="s">
        <v>74</v>
      </c>
      <c r="AF10" s="10"/>
      <c r="AG10" s="26"/>
      <c r="AH10" s="26"/>
      <c r="AI10" s="10"/>
      <c r="AJ10" s="10"/>
      <c r="AK10" s="10"/>
      <c r="AL10" s="10"/>
      <c r="AM10" s="10"/>
      <c r="AN10" s="26"/>
      <c r="AO10" s="26"/>
      <c r="AP10" s="10"/>
      <c r="AQ10" s="10"/>
      <c r="AR10" s="26"/>
      <c r="AS10" s="10"/>
      <c r="AT10" s="26"/>
      <c r="AU10" s="26"/>
      <c r="AV10" s="26"/>
      <c r="AW10" s="10"/>
      <c r="AX10" s="10"/>
      <c r="AY10" s="25">
        <f ca="1">IF(Table_Repeating_Question_Sets[[#This Row],[Header]]="Yes","",_xlfn.NUMBERVALUE(INDIRECT(SUBSTITUTE(ADDRESS(1,COLUMN(Table_Repeating_Question_Sets[[#This Row],[Count 1]]),4),"1","")&amp;ROW(Table_Repeating_Question_Sets[[#This Row],[Count 1]])+1))+IF(Table_Repeating_Question_Sets[[#This Row],[Value 1]]&lt;&gt;"",1,0))</f>
        <v>0</v>
      </c>
      <c r="AZ10" s="135">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A10" s="2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0" s="25">
        <f ca="1">IF(Table_Repeating_Question_Sets[[#This Row],[Header]]="Yes","",_xlfn.NUMBERVALUE(INDIRECT(SUBSTITUTE(ADDRESS(1,COLUMN(Table_Repeating_Question_Sets[[#This Row],[Count 2]]),4),"1","")&amp;ROW(Table_Repeating_Question_Sets[[#This Row],[Count 2]])+1))+IF(Table_Repeating_Question_Sets[[#This Row],[Value 2]]&lt;&gt;"",1,0))</f>
        <v>0</v>
      </c>
      <c r="BC10" s="135">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D10" s="2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0" s="25">
        <f ca="1">IF(Table_Repeating_Question_Sets[[#This Row],[Header]]="Yes","",_xlfn.NUMBERVALUE(INDIRECT(SUBSTITUTE(ADDRESS(1,COLUMN(Table_Repeating_Question_Sets[[#This Row],[Count 3]]),4),"1","")&amp;ROW(Table_Repeating_Question_Sets[[#This Row],[Count 3]])+1))+IF(Table_Repeating_Question_Sets[[#This Row],[Value 3]]&lt;&gt;"",1,0))</f>
        <v>0</v>
      </c>
      <c r="BF10" s="135">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G10" s="2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0" s="25">
        <f ca="1">IF(Table_Repeating_Question_Sets[[#This Row],[Header]]="Yes","",_xlfn.NUMBERVALUE(INDIRECT(SUBSTITUTE(ADDRESS(1,COLUMN(Table_Repeating_Question_Sets[[#This Row],[Count 4]]),4),"1","")&amp;ROW(Table_Repeating_Question_Sets[[#This Row],[Count 4]])+1))+IF(Table_Repeating_Question_Sets[[#This Row],[Value 4]]&lt;&gt;"",1,0))</f>
        <v>0</v>
      </c>
      <c r="BI10" s="135">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J10" s="2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0" s="25">
        <f ca="1">IF(Table_Repeating_Question_Sets[[#This Row],[Header]]="Yes","",_xlfn.NUMBERVALUE(INDIRECT(SUBSTITUTE(ADDRESS(1,COLUMN(Table_Repeating_Question_Sets[[#This Row],[Count 5]]),4),"1","")&amp;ROW(Table_Repeating_Question_Sets[[#This Row],[Count 5]])+1))+IF(Table_Repeating_Question_Sets[[#This Row],[Value 5]]&lt;&gt;"",1,0))</f>
        <v>0</v>
      </c>
      <c r="BL10" s="135">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M10" s="2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0" s="25">
        <f ca="1">IF(Table_Repeating_Question_Sets[[#This Row],[Header]]="Yes","",_xlfn.NUMBERVALUE(INDIRECT(SUBSTITUTE(ADDRESS(1,COLUMN(Table_Repeating_Question_Sets[[#This Row],[Count 6]]),4),"1","")&amp;ROW(Table_Repeating_Question_Sets[[#This Row],[Count 6]])+1))+IF(Table_Repeating_Question_Sets[[#This Row],[Value 6]]&lt;&gt;"",1,0))</f>
        <v>0</v>
      </c>
      <c r="BO10" s="135">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P10" s="2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0" s="25">
        <f ca="1">IF(Table_Repeating_Question_Sets[[#This Row],[Header]]="Yes","",_xlfn.NUMBERVALUE(INDIRECT(SUBSTITUTE(ADDRESS(1,COLUMN(Table_Repeating_Question_Sets[[#This Row],[Count 7]]),4),"1","")&amp;ROW(Table_Repeating_Question_Sets[[#This Row],[Count 7]])+1))+IF(Table_Repeating_Question_Sets[[#This Row],[Value 7]]&lt;&gt;"",1,0))</f>
        <v>0</v>
      </c>
      <c r="BR10" s="135">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BS10" s="2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0" s="25">
        <f ca="1">IF(Table_Repeating_Question_Sets[[#This Row],[Header]]="Yes","",_xlfn.NUMBERVALUE(INDIRECT(SUBSTITUTE(ADDRESS(1,COLUMN(Table_Repeating_Question_Sets[[#This Row],[Count 8]]),4),"1","")&amp;ROW(Table_Repeating_Question_Sets[[#This Row],[Count 8]])+1))+IF(Table_Repeating_Question_Sets[[#This Row],[Value 8]]&lt;&gt;"",1,0))</f>
        <v>0</v>
      </c>
      <c r="BU10" s="135">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BV10" s="2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0" s="25">
        <f ca="1">IF(Table_Repeating_Question_Sets[[#This Row],[Header]]="Yes","",_xlfn.NUMBERVALUE(INDIRECT(SUBSTITUTE(ADDRESS(1,COLUMN(Table_Repeating_Question_Sets[[#This Row],[Count 9]]),4),"1","")&amp;ROW(Table_Repeating_Question_Sets[[#This Row],[Count 9]])+1))+IF(Table_Repeating_Question_Sets[[#This Row],[Value 9]]&lt;&gt;"",1,0))</f>
        <v>0</v>
      </c>
      <c r="BX10" s="135">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BY10" s="2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0" s="25">
        <f ca="1">IF(Table_Repeating_Question_Sets[[#This Row],[Header]]="Yes","",_xlfn.NUMBERVALUE(INDIRECT(SUBSTITUTE(ADDRESS(1,COLUMN(Table_Repeating_Question_Sets[[#This Row],[Count 10]]),4),"1","")&amp;ROW(Table_Repeating_Question_Sets[[#This Row],[Count 10]])+1))+IF(Table_Repeating_Question_Sets[[#This Row],[Value 10]]&lt;&gt;"",1,0))</f>
        <v>0</v>
      </c>
      <c r="CA10" s="135">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B10" s="2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0" s="135"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0" s="2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0" s="135">
        <f ca="1">IF(Table_Repeating_Question_Sets[[#This Row],[Header]]="Yes","",_xlfn.NUMBERVALUE(INDIRECT(SUBSTITUTE(ADDRESS(1,COLUMN(Table_Repeating_Question_Sets[[#This Row],[Config Count Fwd]]),4),"1","")&amp;ROW(Table_Repeating_Question_Sets[[#This Row],[Config Count Fwd]])-1))+IF(Table_Repeating_Question_Sets[[#This Row],[Property]]&lt;&gt;"",1,0))</f>
        <v>4</v>
      </c>
      <c r="CF10" s="135">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10" s="25" t="str">
        <f t="array" aca="1" ref="CG1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0" s="2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 ValidationService.isEmail()])}</v>
      </c>
      <c r="CI10" s="25"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"templateOptions":{"label":"Email"}</v>
      </c>
      <c r="CJ10" s="135" t="str">
        <f ca="1"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 "applicants[XX].applicantEmail","type": "input-field","className":"col-xs-12 col-sm-6","templateOptions":{"label":"Email"},"validators": {"validation": Validators.compose([ValidationService.required('true', ''), ValidationService.isEmail()])}}</v>
      </c>
      <c r="CK10" s="25" t="str">
        <f ca="1" xml:space="preserve">
IF(Table_Repeating_Question_Sets[[#This Row],[Row]]="Yes","]},{""className"": ""row"",""fieldGroup"": [","")&amp;
Table_Repeating_Question_Sets[[#This Row],[Config Field]]</f>
        <v>{"key": "applicants[XX].applicantEmail","type": "input-field","className":"col-xs-12 col-sm-6","templateOptions":{"label":"Email"},"validators": {"validation": Validators.compose([ValidationService.required('true', ''), ValidationService.isEmail()])}}</v>
      </c>
      <c r="CL10" s="2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{"key": "applicants[XX].applicantEmail","type": "input-field","className":"col-xs-12 col-sm-6","templateOptions":{"label":"Email"},"validators": {"validation": Validators.compose([ValidationService.required('true', ''), ValidationService.isEmail()])}}</v>
      </c>
      <c r="CM10" s="25"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0" s="25" t="str">
        <f>IF(AND(Table_Repeating_Question_Sets[[#This Row],[Header]]="",Table_Repeating_Question_Sets[[#This Row],[Property]]&lt;&gt;"",Table_Repeating_Question_Sets[[#This Row],[Field Type]]&lt;&gt;""),
""""&amp;Table_Repeating_Question_Sets[[#This Row],[Key]]&amp;"""","")</f>
        <v>"applicantEmail"</v>
      </c>
      <c r="CO10" s="25"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"applicantEmail"</v>
      </c>
      <c r="CP10" s="25" t="str">
        <f ca="1">IF(ISNUMBER(Table_Repeating_Question_Sets[[#This Row],[Config Use Row]]),INDEX(Table_Repeating_Question_Sets[Config Rollup],Table_Repeating_Question_Sets[[#This Row],[Config Use Row]]),"")</f>
        <v/>
      </c>
      <c r="CQ10" s="25" t="str">
        <f ca="1">IF(ISNUMBER(Table_Repeating_Question_Sets[[#This Row],[Config Use Row]]),INDEX(Table_Repeating_Question_Sets[Config Keys Nested Rollup],Table_Repeating_Question_Sets[[#This Row],[Config Use Row]]),"")</f>
        <v/>
      </c>
    </row>
    <row r="11" spans="2:95" s="20" customFormat="1" ht="29.4" thickBot="1">
      <c r="B11" s="47" t="s">
        <v>1088</v>
      </c>
      <c r="C11" s="14" t="s">
        <v>59</v>
      </c>
      <c r="D11" s="14" t="str">
        <f ca="1">IF(Table_Repeating_Question_Sets[[#This Row],[Header]]="Yes","",
IF(INDIRECT(SUBSTITUTE(ADDRESS(1,COLUMN(),4),"1","")&amp;ROW()-1)="",
INDIRECT(SUBSTITUTE(ADDRESS(1,COLUMN(Table_Repeating_Question_Sets[[#This Row],[Property]]),4),"1","")&amp;ROW()-1),
INDIRECT(SUBSTITUTE(ADDRESS(1,COLUMN(),4),"1","")&amp;ROW()-1)))</f>
        <v/>
      </c>
      <c r="E11" s="14"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additionalSupportingDocuments</v>
      </c>
      <c r="F11" s="14" t="str">
        <f ca="1">IF(Table_Repeating_Question_Sets[[#This Row],[Header]]="Yes","",IF(INDIRECT(SUBSTITUTE(ADDRESS(1,COLUMN(),4),"1","")&amp;ROW()-1)="",
INDIRECT(SUBSTITUTE(ADDRESS(1,COLUMN(Table_Repeating_Question_Sets[[#This Row],[Property]]),4),"1","")&amp;ROW()-1),INDIRECT(SUBSTITUTE(ADDRESS(1,COLUMN(),4),"1","")&amp;ROW()-1)))</f>
        <v/>
      </c>
      <c r="G11" s="14"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[XX].additionalSupportingDocuments</v>
      </c>
      <c r="H11" s="14" t="str">
        <f>IF(Table_Repeating_Question_Sets[[#This Row],[Header]]="Yes","",IF(Table_Repeating_Question_Sets[[#This Row],[Property]]&lt;&gt;"",SUBSTITUTE(Table_Repeating_Question_Sets[[#This Row],[Property]]," ",""),""))</f>
        <v/>
      </c>
      <c r="I11" s="56"/>
      <c r="J11" s="56"/>
      <c r="K11" s="56"/>
      <c r="L11" s="56"/>
      <c r="M11" s="56"/>
      <c r="N11" s="56"/>
      <c r="O11" s="56"/>
      <c r="P11" s="56"/>
      <c r="Q11" s="56"/>
      <c r="R11" s="56"/>
      <c r="S11" s="85"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1" s="85" t="str">
        <f>IF(Table_Repeating_Question_Sets[[#This Row],[Header]]&lt;&gt;"Yes",COUNTA(Table_Repeating_Question_Sets[[#This Row],[Value 1]:[Value 10]]),"")</f>
        <v/>
      </c>
      <c r="U11" s="14"/>
      <c r="V11" s="14"/>
      <c r="W11" s="14"/>
      <c r="X11" s="7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t="str">
        <f ca="1">IF(Table_Repeating_Question_Sets[[#This Row],[Header]]="Yes","",_xlfn.NUMBERVALUE(INDIRECT(SUBSTITUTE(ADDRESS(1,COLUMN(Table_Repeating_Question_Sets[[#This Row],[Count 1]]),4),"1","")&amp;ROW(Table_Repeating_Question_Sets[[#This Row],[Count 1]])+1))+IF(Table_Repeating_Question_Sets[[#This Row],[Value 1]]&lt;&gt;"",1,0))</f>
        <v/>
      </c>
      <c r="AZ11" s="14"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1" s="14"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1" s="14" t="str">
        <f ca="1">IF(Table_Repeating_Question_Sets[[#This Row],[Header]]="Yes","",_xlfn.NUMBERVALUE(INDIRECT(SUBSTITUTE(ADDRESS(1,COLUMN(Table_Repeating_Question_Sets[[#This Row],[Count 2]]),4),"1","")&amp;ROW(Table_Repeating_Question_Sets[[#This Row],[Count 2]])+1))+IF(Table_Repeating_Question_Sets[[#This Row],[Value 2]]&lt;&gt;"",1,0))</f>
        <v/>
      </c>
      <c r="BC11" s="14"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1" s="14"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1" s="14" t="str">
        <f ca="1">IF(Table_Repeating_Question_Sets[[#This Row],[Header]]="Yes","",_xlfn.NUMBERVALUE(INDIRECT(SUBSTITUTE(ADDRESS(1,COLUMN(Table_Repeating_Question_Sets[[#This Row],[Count 3]]),4),"1","")&amp;ROW(Table_Repeating_Question_Sets[[#This Row],[Count 3]])+1))+IF(Table_Repeating_Question_Sets[[#This Row],[Value 3]]&lt;&gt;"",1,0))</f>
        <v/>
      </c>
      <c r="BF11" s="14"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1" s="14"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1" s="14" t="str">
        <f ca="1">IF(Table_Repeating_Question_Sets[[#This Row],[Header]]="Yes","",_xlfn.NUMBERVALUE(INDIRECT(SUBSTITUTE(ADDRESS(1,COLUMN(Table_Repeating_Question_Sets[[#This Row],[Count 4]]),4),"1","")&amp;ROW(Table_Repeating_Question_Sets[[#This Row],[Count 4]])+1))+IF(Table_Repeating_Question_Sets[[#This Row],[Value 4]]&lt;&gt;"",1,0))</f>
        <v/>
      </c>
      <c r="BI11" s="14"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1" s="14"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1" s="14" t="str">
        <f ca="1">IF(Table_Repeating_Question_Sets[[#This Row],[Header]]="Yes","",_xlfn.NUMBERVALUE(INDIRECT(SUBSTITUTE(ADDRESS(1,COLUMN(Table_Repeating_Question_Sets[[#This Row],[Count 5]]),4),"1","")&amp;ROW(Table_Repeating_Question_Sets[[#This Row],[Count 5]])+1))+IF(Table_Repeating_Question_Sets[[#This Row],[Value 5]]&lt;&gt;"",1,0))</f>
        <v/>
      </c>
      <c r="BL11" s="14"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1" s="14"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1" s="14" t="str">
        <f ca="1">IF(Table_Repeating_Question_Sets[[#This Row],[Header]]="Yes","",_xlfn.NUMBERVALUE(INDIRECT(SUBSTITUTE(ADDRESS(1,COLUMN(Table_Repeating_Question_Sets[[#This Row],[Count 6]]),4),"1","")&amp;ROW(Table_Repeating_Question_Sets[[#This Row],[Count 6]])+1))+IF(Table_Repeating_Question_Sets[[#This Row],[Value 6]]&lt;&gt;"",1,0))</f>
        <v/>
      </c>
      <c r="BO11" s="14"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1" s="14"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1" s="14" t="str">
        <f ca="1">IF(Table_Repeating_Question_Sets[[#This Row],[Header]]="Yes","",_xlfn.NUMBERVALUE(INDIRECT(SUBSTITUTE(ADDRESS(1,COLUMN(Table_Repeating_Question_Sets[[#This Row],[Count 7]]),4),"1","")&amp;ROW(Table_Repeating_Question_Sets[[#This Row],[Count 7]])+1))+IF(Table_Repeating_Question_Sets[[#This Row],[Value 7]]&lt;&gt;"",1,0))</f>
        <v/>
      </c>
      <c r="BR11" s="14"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1" s="14"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1" s="14" t="str">
        <f ca="1">IF(Table_Repeating_Question_Sets[[#This Row],[Header]]="Yes","",_xlfn.NUMBERVALUE(INDIRECT(SUBSTITUTE(ADDRESS(1,COLUMN(Table_Repeating_Question_Sets[[#This Row],[Count 8]]),4),"1","")&amp;ROW(Table_Repeating_Question_Sets[[#This Row],[Count 8]])+1))+IF(Table_Repeating_Question_Sets[[#This Row],[Value 8]]&lt;&gt;"",1,0))</f>
        <v/>
      </c>
      <c r="BU11" s="14"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1" s="14"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1" s="14" t="str">
        <f ca="1">IF(Table_Repeating_Question_Sets[[#This Row],[Header]]="Yes","",_xlfn.NUMBERVALUE(INDIRECT(SUBSTITUTE(ADDRESS(1,COLUMN(Table_Repeating_Question_Sets[[#This Row],[Count 9]]),4),"1","")&amp;ROW(Table_Repeating_Question_Sets[[#This Row],[Count 9]])+1))+IF(Table_Repeating_Question_Sets[[#This Row],[Value 9]]&lt;&gt;"",1,0))</f>
        <v/>
      </c>
      <c r="BX11" s="14"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1" s="14"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1" s="14" t="str">
        <f ca="1">IF(Table_Repeating_Question_Sets[[#This Row],[Header]]="Yes","",_xlfn.NUMBERVALUE(INDIRECT(SUBSTITUTE(ADDRESS(1,COLUMN(Table_Repeating_Question_Sets[[#This Row],[Count 10]]),4),"1","")&amp;ROW(Table_Repeating_Question_Sets[[#This Row],[Count 10]])+1))+IF(Table_Repeating_Question_Sets[[#This Row],[Value 10]]&lt;&gt;"",1,0))</f>
        <v/>
      </c>
      <c r="CA11" s="14"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1" s="14"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1" s="14"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1" s="14"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1" s="14"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1" s="14"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1" s="14" t="str">
        <f t="array" aca="1" ref="CG1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1" s="14"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1" s="14"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1" s="14"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1" s="14" t="str">
        <f xml:space="preserve">
IF(Table_Repeating_Question_Sets[[#This Row],[Row]]="Yes","]},{""className"": ""row"",""fieldGroup"": [","")&amp;
Table_Repeating_Question_Sets[[#This Row],[Config Field]]</f>
        <v/>
      </c>
      <c r="CL11" s="14"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"additionalSupportingDocuments":[{"className": "row","fieldGroup":[]},{"className": "row","fieldGroup": [{"key": "additionalSupportingDocuments[XX].additionalSupportingDocumentAttachment","type": "attachment-field","className":"col-xs-12","templateOptions":{"question":"Please upload a copy of any other additional supporting documents:"},"validators": {"validation": Validators.compose([ValidationService.required('true', '')])}}]}],</v>
      </c>
      <c r="CM11" s="14"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1" s="47" t="str">
        <f>IF(AND(Table_Repeating_Question_Sets[[#This Row],[Header]]="",Table_Repeating_Question_Sets[[#This Row],[Property]]&lt;&gt;"",Table_Repeating_Question_Sets[[#This Row],[Field Type]]&lt;&gt;""),
""""&amp;Table_Repeating_Question_Sets[[#This Row],[Key]]&amp;"""","")</f>
        <v/>
      </c>
      <c r="CO11" s="4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"additionalSupportingDocuments":["additionalSupportingDocumentAttachment"],</v>
      </c>
      <c r="CP11" s="14" t="str">
        <f ca="1">IF(ISNUMBER(Table_Repeating_Question_Sets[[#This Row],[Config Use Row]]),INDEX(Table_Repeating_Question_Sets[Config Rollup],Table_Repeating_Question_Sets[[#This Row],[Config Use Row]]),"")</f>
        <v/>
      </c>
      <c r="CQ11" s="47" t="str">
        <f ca="1">IF(ISNUMBER(Table_Repeating_Question_Sets[[#This Row],[Config Use Row]]),INDEX(Table_Repeating_Question_Sets[Config Keys Nested Rollup],Table_Repeating_Question_Sets[[#This Row],[Config Use Row]]),"")</f>
        <v/>
      </c>
    </row>
    <row r="12" spans="2:95" s="21" customFormat="1" ht="21" hidden="1" customHeight="1">
      <c r="B12" s="10"/>
      <c r="C12" s="10"/>
      <c r="D12" s="10" t="str">
        <f ca="1">IF(Table_Repeating_Question_Sets[[#This Row],[Header]]="Yes","",
IF(INDIRECT(SUBSTITUTE(ADDRESS(1,COLUMN(),4),"1","")&amp;ROW()-1)="",
INDIRECT(SUBSTITUTE(ADDRESS(1,COLUMN(Table_Repeating_Question_Sets[[#This Row],[Property]]),4),"1","")&amp;ROW()-1),
INDIRECT(SUBSTITUTE(ADDRESS(1,COLUMN(),4),"1","")&amp;ROW()-1)))</f>
        <v>Additional Supporting Documents</v>
      </c>
      <c r="E12"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2" s="10" t="str">
        <f ca="1">IF(Table_Repeating_Question_Sets[[#This Row],[Header]]="Yes","",IF(INDIRECT(SUBSTITUTE(ADDRESS(1,COLUMN(),4),"1","")&amp;ROW()-1)="",
INDIRECT(SUBSTITUTE(ADDRESS(1,COLUMN(Table_Repeating_Question_Sets[[#This Row],[Property]]),4),"1","")&amp;ROW()-1),INDIRECT(SUBSTITUTE(ADDRESS(1,COLUMN(),4),"1","")&amp;ROW()-1)))</f>
        <v>Additional Supporting Documents</v>
      </c>
      <c r="G12"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2" s="10" t="str">
        <f>IF(Table_Repeating_Question_Sets[[#This Row],[Header]]="Yes","",IF(Table_Repeating_Question_Sets[[#This Row],[Property]]&lt;&gt;"",SUBSTITUTE(Table_Repeating_Question_Sets[[#This Row],[Property]]," ",""),""))</f>
        <v/>
      </c>
      <c r="I12" s="92"/>
      <c r="J12" s="92"/>
      <c r="K12" s="92"/>
      <c r="L12" s="92"/>
      <c r="M12" s="92"/>
      <c r="N12" s="92"/>
      <c r="O12" s="92"/>
      <c r="P12" s="92"/>
      <c r="Q12" s="92"/>
      <c r="R12" s="92"/>
      <c r="S12" s="95">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2" s="95">
        <f>IF(Table_Repeating_Question_Sets[[#This Row],[Header]]&lt;&gt;"Yes",COUNTA(Table_Repeating_Question_Sets[[#This Row],[Value 1]:[Value 10]]),"")</f>
        <v>0</v>
      </c>
      <c r="U12" s="10"/>
      <c r="V12" s="10"/>
      <c r="W12" s="10"/>
      <c r="X12" s="75"/>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f ca="1">IF(Table_Repeating_Question_Sets[[#This Row],[Header]]="Yes","",_xlfn.NUMBERVALUE(INDIRECT(SUBSTITUTE(ADDRESS(1,COLUMN(Table_Repeating_Question_Sets[[#This Row],[Count 1]]),4),"1","")&amp;ROW(Table_Repeating_Question_Sets[[#This Row],[Count 1]])+1))+IF(Table_Repeating_Question_Sets[[#This Row],[Value 1]]&lt;&gt;"",1,0))</f>
        <v>0</v>
      </c>
      <c r="AZ12"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A12"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2" s="10">
        <f ca="1">IF(Table_Repeating_Question_Sets[[#This Row],[Header]]="Yes","",_xlfn.NUMBERVALUE(INDIRECT(SUBSTITUTE(ADDRESS(1,COLUMN(Table_Repeating_Question_Sets[[#This Row],[Count 2]]),4),"1","")&amp;ROW(Table_Repeating_Question_Sets[[#This Row],[Count 2]])+1))+IF(Table_Repeating_Question_Sets[[#This Row],[Value 2]]&lt;&gt;"",1,0))</f>
        <v>0</v>
      </c>
      <c r="BC12"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D12"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2" s="10">
        <f ca="1">IF(Table_Repeating_Question_Sets[[#This Row],[Header]]="Yes","",_xlfn.NUMBERVALUE(INDIRECT(SUBSTITUTE(ADDRESS(1,COLUMN(Table_Repeating_Question_Sets[[#This Row],[Count 3]]),4),"1","")&amp;ROW(Table_Repeating_Question_Sets[[#This Row],[Count 3]])+1))+IF(Table_Repeating_Question_Sets[[#This Row],[Value 3]]&lt;&gt;"",1,0))</f>
        <v>0</v>
      </c>
      <c r="BF12"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G12"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2" s="10">
        <f ca="1">IF(Table_Repeating_Question_Sets[[#This Row],[Header]]="Yes","",_xlfn.NUMBERVALUE(INDIRECT(SUBSTITUTE(ADDRESS(1,COLUMN(Table_Repeating_Question_Sets[[#This Row],[Count 4]]),4),"1","")&amp;ROW(Table_Repeating_Question_Sets[[#This Row],[Count 4]])+1))+IF(Table_Repeating_Question_Sets[[#This Row],[Value 4]]&lt;&gt;"",1,0))</f>
        <v>0</v>
      </c>
      <c r="BI12"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J12"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2" s="10">
        <f ca="1">IF(Table_Repeating_Question_Sets[[#This Row],[Header]]="Yes","",_xlfn.NUMBERVALUE(INDIRECT(SUBSTITUTE(ADDRESS(1,COLUMN(Table_Repeating_Question_Sets[[#This Row],[Count 5]]),4),"1","")&amp;ROW(Table_Repeating_Question_Sets[[#This Row],[Count 5]])+1))+IF(Table_Repeating_Question_Sets[[#This Row],[Value 5]]&lt;&gt;"",1,0))</f>
        <v>0</v>
      </c>
      <c r="BL12"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M12"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2" s="10">
        <f ca="1">IF(Table_Repeating_Question_Sets[[#This Row],[Header]]="Yes","",_xlfn.NUMBERVALUE(INDIRECT(SUBSTITUTE(ADDRESS(1,COLUMN(Table_Repeating_Question_Sets[[#This Row],[Count 6]]),4),"1","")&amp;ROW(Table_Repeating_Question_Sets[[#This Row],[Count 6]])+1))+IF(Table_Repeating_Question_Sets[[#This Row],[Value 6]]&lt;&gt;"",1,0))</f>
        <v>0</v>
      </c>
      <c r="BO12"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P12"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2" s="10">
        <f ca="1">IF(Table_Repeating_Question_Sets[[#This Row],[Header]]="Yes","",_xlfn.NUMBERVALUE(INDIRECT(SUBSTITUTE(ADDRESS(1,COLUMN(Table_Repeating_Question_Sets[[#This Row],[Count 7]]),4),"1","")&amp;ROW(Table_Repeating_Question_Sets[[#This Row],[Count 7]])+1))+IF(Table_Repeating_Question_Sets[[#This Row],[Value 7]]&lt;&gt;"",1,0))</f>
        <v>0</v>
      </c>
      <c r="BR12"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BS12"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2" s="10">
        <f ca="1">IF(Table_Repeating_Question_Sets[[#This Row],[Header]]="Yes","",_xlfn.NUMBERVALUE(INDIRECT(SUBSTITUTE(ADDRESS(1,COLUMN(Table_Repeating_Question_Sets[[#This Row],[Count 8]]),4),"1","")&amp;ROW(Table_Repeating_Question_Sets[[#This Row],[Count 8]])+1))+IF(Table_Repeating_Question_Sets[[#This Row],[Value 8]]&lt;&gt;"",1,0))</f>
        <v>0</v>
      </c>
      <c r="BU12"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BV12"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2" s="10">
        <f ca="1">IF(Table_Repeating_Question_Sets[[#This Row],[Header]]="Yes","",_xlfn.NUMBERVALUE(INDIRECT(SUBSTITUTE(ADDRESS(1,COLUMN(Table_Repeating_Question_Sets[[#This Row],[Count 9]]),4),"1","")&amp;ROW(Table_Repeating_Question_Sets[[#This Row],[Count 9]])+1))+IF(Table_Repeating_Question_Sets[[#This Row],[Value 9]]&lt;&gt;"",1,0))</f>
        <v>0</v>
      </c>
      <c r="BX12"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BY12"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2" s="10">
        <f ca="1">IF(Table_Repeating_Question_Sets[[#This Row],[Header]]="Yes","",_xlfn.NUMBERVALUE(INDIRECT(SUBSTITUTE(ADDRESS(1,COLUMN(Table_Repeating_Question_Sets[[#This Row],[Count 10]]),4),"1","")&amp;ROW(Table_Repeating_Question_Sets[[#This Row],[Count 10]])+1))+IF(Table_Repeating_Question_Sets[[#This Row],[Value 10]]&lt;&gt;"",1,0))</f>
        <v>0</v>
      </c>
      <c r="CA12"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B12"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2" s="10"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2"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2"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2" s="10">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12" s="10" t="str">
        <f t="array" aca="1" ref="CG1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2"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2"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2"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2" s="10" t="str">
        <f xml:space="preserve">
IF(Table_Repeating_Question_Sets[[#This Row],[Row]]="Yes","]},{""className"": ""row"",""fieldGroup"": [","")&amp;
Table_Repeating_Question_Sets[[#This Row],[Config Field]]</f>
        <v/>
      </c>
      <c r="CL12"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]},{"className": "row","fieldGroup": [{"key": "additionalSupportingDocuments[XX].additionalSupportingDocumentAttachment","type": "attachment-field","className":"col-xs-12","templateOptions":{"question":"Please upload a copy of any other additional supporting documents:"},"validators": {"validation": Validators.compose([ValidationService.required('true', '')])}}</v>
      </c>
      <c r="CM12" s="10"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2" s="25" t="str">
        <f>IF(AND(Table_Repeating_Question_Sets[[#This Row],[Header]]="",Table_Repeating_Question_Sets[[#This Row],[Property]]&lt;&gt;"",Table_Repeating_Question_Sets[[#This Row],[Field Type]]&lt;&gt;""),
""""&amp;Table_Repeating_Question_Sets[[#This Row],[Key]]&amp;"""","")</f>
        <v/>
      </c>
      <c r="CO12" s="25"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"additionalSupportingDocumentAttachment"</v>
      </c>
      <c r="CP12" s="25" t="str">
        <f ca="1">IF(ISNUMBER(Table_Repeating_Question_Sets[[#This Row],[Config Use Row]]),INDEX(Table_Repeating_Question_Sets[Config Rollup],Table_Repeating_Question_Sets[[#This Row],[Config Use Row]]),"")</f>
        <v/>
      </c>
      <c r="CQ12" s="25" t="str">
        <f ca="1">IF(ISNUMBER(Table_Repeating_Question_Sets[[#This Row],[Config Use Row]]),INDEX(Table_Repeating_Question_Sets[Config Keys Nested Rollup],Table_Repeating_Question_Sets[[#This Row],[Config Use Row]]),"")</f>
        <v/>
      </c>
    </row>
    <row r="13" spans="2:95" s="21" customFormat="1" ht="21" customHeight="1">
      <c r="B13" s="26" t="s">
        <v>1089</v>
      </c>
      <c r="C13" s="26"/>
      <c r="D13" s="26" t="str">
        <f ca="1">IF(Table_Repeating_Question_Sets[[#This Row],[Header]]="Yes","",
IF(INDIRECT(SUBSTITUTE(ADDRESS(1,COLUMN(),4),"1","")&amp;ROW()-1)="",
INDIRECT(SUBSTITUTE(ADDRESS(1,COLUMN(Table_Repeating_Question_Sets[[#This Row],[Property]]),4),"1","")&amp;ROW()-1),
INDIRECT(SUBSTITUTE(ADDRESS(1,COLUMN(),4),"1","")&amp;ROW()-1)))</f>
        <v>Additional Supporting Documents</v>
      </c>
      <c r="E13" s="25"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additionalSupportingDocumentAttachment</v>
      </c>
      <c r="F13" s="25" t="str">
        <f ca="1">IF(Table_Repeating_Question_Sets[[#This Row],[Header]]="Yes","",IF(INDIRECT(SUBSTITUTE(ADDRESS(1,COLUMN(),4),"1","")&amp;ROW()-1)="",
INDIRECT(SUBSTITUTE(ADDRESS(1,COLUMN(Table_Repeating_Question_Sets[[#This Row],[Property]]),4),"1","")&amp;ROW()-1),INDIRECT(SUBSTITUTE(ADDRESS(1,COLUMN(),4),"1","")&amp;ROW()-1)))</f>
        <v>Additional Supporting Documents</v>
      </c>
      <c r="G13" s="25"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additionalSupportingDocuments[XX].additionalSupportingDocumentAttachment</v>
      </c>
      <c r="H13" s="135" t="str">
        <f>IF(Table_Repeating_Question_Sets[[#This Row],[Header]]="Yes","",IF(Table_Repeating_Question_Sets[[#This Row],[Property]]&lt;&gt;"",SUBSTITUTE(Table_Repeating_Question_Sets[[#This Row],[Property]]," ",""),""))</f>
        <v>AdditionalSupportingDocumentAttachment</v>
      </c>
      <c r="I13" s="92"/>
      <c r="J13" s="92"/>
      <c r="K13" s="92"/>
      <c r="L13" s="92"/>
      <c r="M13" s="92"/>
      <c r="N13" s="92"/>
      <c r="O13" s="92"/>
      <c r="P13" s="92"/>
      <c r="Q13" s="92"/>
      <c r="R13" s="92"/>
      <c r="S13" s="95">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3" s="95">
        <f>IF(Table_Repeating_Question_Sets[[#This Row],[Header]]&lt;&gt;"Yes",COUNTA(Table_Repeating_Question_Sets[[#This Row],[Value 1]:[Value 10]]),"")</f>
        <v>0</v>
      </c>
      <c r="U13" s="26" t="s">
        <v>961</v>
      </c>
      <c r="V13" s="26" t="s">
        <v>961</v>
      </c>
      <c r="W13" s="10"/>
      <c r="X13" s="80" t="s">
        <v>59</v>
      </c>
      <c r="Y13" s="26" t="s">
        <v>59</v>
      </c>
      <c r="Z13" s="26">
        <v>12</v>
      </c>
      <c r="AA13" s="26"/>
      <c r="AB13" s="26"/>
      <c r="AC13" s="26"/>
      <c r="AD13" s="10"/>
      <c r="AE13" s="26"/>
      <c r="AF13" s="10" t="s">
        <v>1090</v>
      </c>
      <c r="AG13" s="26"/>
      <c r="AH13" s="26"/>
      <c r="AI13" s="10"/>
      <c r="AJ13" s="10"/>
      <c r="AK13" s="10"/>
      <c r="AL13" s="10"/>
      <c r="AM13" s="10"/>
      <c r="AN13" s="26"/>
      <c r="AO13" s="26"/>
      <c r="AP13" s="10"/>
      <c r="AQ13" s="10"/>
      <c r="AR13" s="26"/>
      <c r="AS13" s="10"/>
      <c r="AT13" s="26"/>
      <c r="AU13" s="26"/>
      <c r="AV13" s="26"/>
      <c r="AW13" s="10"/>
      <c r="AX13" s="10"/>
      <c r="AY13" s="25">
        <f ca="1">IF(Table_Repeating_Question_Sets[[#This Row],[Header]]="Yes","",_xlfn.NUMBERVALUE(INDIRECT(SUBSTITUTE(ADDRESS(1,COLUMN(Table_Repeating_Question_Sets[[#This Row],[Count 1]]),4),"1","")&amp;ROW(Table_Repeating_Question_Sets[[#This Row],[Count 1]])+1))+IF(Table_Repeating_Question_Sets[[#This Row],[Value 1]]&lt;&gt;"",1,0))</f>
        <v>0</v>
      </c>
      <c r="AZ13" s="135">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1</v>
      </c>
      <c r="BA13" s="25"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3" s="25">
        <f ca="1">IF(Table_Repeating_Question_Sets[[#This Row],[Header]]="Yes","",_xlfn.NUMBERVALUE(INDIRECT(SUBSTITUTE(ADDRESS(1,COLUMN(Table_Repeating_Question_Sets[[#This Row],[Count 2]]),4),"1","")&amp;ROW(Table_Repeating_Question_Sets[[#This Row],[Count 2]])+1))+IF(Table_Repeating_Question_Sets[[#This Row],[Value 2]]&lt;&gt;"",1,0))</f>
        <v>0</v>
      </c>
      <c r="BC13" s="135">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1</v>
      </c>
      <c r="BD13" s="25"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3" s="25">
        <f ca="1">IF(Table_Repeating_Question_Sets[[#This Row],[Header]]="Yes","",_xlfn.NUMBERVALUE(INDIRECT(SUBSTITUTE(ADDRESS(1,COLUMN(Table_Repeating_Question_Sets[[#This Row],[Count 3]]),4),"1","")&amp;ROW(Table_Repeating_Question_Sets[[#This Row],[Count 3]])+1))+IF(Table_Repeating_Question_Sets[[#This Row],[Value 3]]&lt;&gt;"",1,0))</f>
        <v>0</v>
      </c>
      <c r="BF13" s="135">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1</v>
      </c>
      <c r="BG13" s="25"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3" s="25">
        <f ca="1">IF(Table_Repeating_Question_Sets[[#This Row],[Header]]="Yes","",_xlfn.NUMBERVALUE(INDIRECT(SUBSTITUTE(ADDRESS(1,COLUMN(Table_Repeating_Question_Sets[[#This Row],[Count 4]]),4),"1","")&amp;ROW(Table_Repeating_Question_Sets[[#This Row],[Count 4]])+1))+IF(Table_Repeating_Question_Sets[[#This Row],[Value 4]]&lt;&gt;"",1,0))</f>
        <v>0</v>
      </c>
      <c r="BI13" s="135">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1</v>
      </c>
      <c r="BJ13" s="25"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3" s="25">
        <f ca="1">IF(Table_Repeating_Question_Sets[[#This Row],[Header]]="Yes","",_xlfn.NUMBERVALUE(INDIRECT(SUBSTITUTE(ADDRESS(1,COLUMN(Table_Repeating_Question_Sets[[#This Row],[Count 5]]),4),"1","")&amp;ROW(Table_Repeating_Question_Sets[[#This Row],[Count 5]])+1))+IF(Table_Repeating_Question_Sets[[#This Row],[Value 5]]&lt;&gt;"",1,0))</f>
        <v>0</v>
      </c>
      <c r="BL13" s="135">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1</v>
      </c>
      <c r="BM13" s="25"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3" s="25">
        <f ca="1">IF(Table_Repeating_Question_Sets[[#This Row],[Header]]="Yes","",_xlfn.NUMBERVALUE(INDIRECT(SUBSTITUTE(ADDRESS(1,COLUMN(Table_Repeating_Question_Sets[[#This Row],[Count 6]]),4),"1","")&amp;ROW(Table_Repeating_Question_Sets[[#This Row],[Count 6]])+1))+IF(Table_Repeating_Question_Sets[[#This Row],[Value 6]]&lt;&gt;"",1,0))</f>
        <v>0</v>
      </c>
      <c r="BO13" s="135">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1</v>
      </c>
      <c r="BP13" s="25"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3" s="25">
        <f ca="1">IF(Table_Repeating_Question_Sets[[#This Row],[Header]]="Yes","",_xlfn.NUMBERVALUE(INDIRECT(SUBSTITUTE(ADDRESS(1,COLUMN(Table_Repeating_Question_Sets[[#This Row],[Count 7]]),4),"1","")&amp;ROW(Table_Repeating_Question_Sets[[#This Row],[Count 7]])+1))+IF(Table_Repeating_Question_Sets[[#This Row],[Value 7]]&lt;&gt;"",1,0))</f>
        <v>0</v>
      </c>
      <c r="BR13" s="135">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1</v>
      </c>
      <c r="BS13" s="25"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3" s="25">
        <f ca="1">IF(Table_Repeating_Question_Sets[[#This Row],[Header]]="Yes","",_xlfn.NUMBERVALUE(INDIRECT(SUBSTITUTE(ADDRESS(1,COLUMN(Table_Repeating_Question_Sets[[#This Row],[Count 8]]),4),"1","")&amp;ROW(Table_Repeating_Question_Sets[[#This Row],[Count 8]])+1))+IF(Table_Repeating_Question_Sets[[#This Row],[Value 8]]&lt;&gt;"",1,0))</f>
        <v>0</v>
      </c>
      <c r="BU13" s="135">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1</v>
      </c>
      <c r="BV13" s="25"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3" s="25">
        <f ca="1">IF(Table_Repeating_Question_Sets[[#This Row],[Header]]="Yes","",_xlfn.NUMBERVALUE(INDIRECT(SUBSTITUTE(ADDRESS(1,COLUMN(Table_Repeating_Question_Sets[[#This Row],[Count 9]]),4),"1","")&amp;ROW(Table_Repeating_Question_Sets[[#This Row],[Count 9]])+1))+IF(Table_Repeating_Question_Sets[[#This Row],[Value 9]]&lt;&gt;"",1,0))</f>
        <v>0</v>
      </c>
      <c r="BX13" s="135">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1</v>
      </c>
      <c r="BY13" s="25"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3" s="25">
        <f ca="1">IF(Table_Repeating_Question_Sets[[#This Row],[Header]]="Yes","",_xlfn.NUMBERVALUE(INDIRECT(SUBSTITUTE(ADDRESS(1,COLUMN(Table_Repeating_Question_Sets[[#This Row],[Count 10]]),4),"1","")&amp;ROW(Table_Repeating_Question_Sets[[#This Row],[Count 10]])+1))+IF(Table_Repeating_Question_Sets[[#This Row],[Value 10]]&lt;&gt;"",1,0))</f>
        <v>0</v>
      </c>
      <c r="CA13" s="135">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1</v>
      </c>
      <c r="CB13" s="2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3" s="135"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3" s="25"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3" s="135">
        <f ca="1">IF(Table_Repeating_Question_Sets[[#This Row],[Header]]="Yes","",_xlfn.NUMBERVALUE(INDIRECT(SUBSTITUTE(ADDRESS(1,COLUMN(Table_Repeating_Question_Sets[[#This Row],[Config Count Fwd]]),4),"1","")&amp;ROW(Table_Repeating_Question_Sets[[#This Row],[Config Count Fwd]])-1))+IF(Table_Repeating_Question_Sets[[#This Row],[Property]]&lt;&gt;"",1,0))</f>
        <v>1</v>
      </c>
      <c r="CF13" s="135">
        <f ca="1">IF(Table_Repeating_Question_Sets[[#This Row],[Header]]="Yes","",_xlfn.NUMBERVALUE(INDIRECT(SUBSTITUTE(ADDRESS(1,COLUMN(Table_Repeating_Question_Sets[[#This Row],[Config Count Back]]),4),"1","")&amp;ROW(Table_Repeating_Question_Sets[[#This Row],[Config Count Back]])+1))+IF(Table_Repeating_Question_Sets[[#This Row],[Property]]&lt;&gt;"",1,0))</f>
        <v>1</v>
      </c>
      <c r="CG13" s="25" t="str">
        <f t="array" aca="1" ref="CG1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3" s="25"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"validators": {"validation": Validators.compose([ValidationService.required('true', '')])}</v>
      </c>
      <c r="CI13" s="25" t="str">
        <f ca="1"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"templateOptions":{"question":"Please upload a copy of any other additional supporting documents:"}</v>
      </c>
      <c r="CJ13" s="135" t="str">
        <f ca="1"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{"key": "additionalSupportingDocuments[XX].additionalSupportingDocumentAttachment","type": "attachment-field","className":"col-xs-12","templateOptions":{"question":"Please upload a copy of any other additional supporting documents:"},"validators": {"validation": Validators.compose([ValidationService.required('true', '')])}}</v>
      </c>
      <c r="CK13" s="25" t="str">
        <f ca="1" xml:space="preserve">
IF(Table_Repeating_Question_Sets[[#This Row],[Row]]="Yes","]},{""className"": ""row"",""fieldGroup"": [","")&amp;
Table_Repeating_Question_Sets[[#This Row],[Config Field]]</f>
        <v>]},{"className": "row","fieldGroup": [{"key": "additionalSupportingDocuments[XX].additionalSupportingDocumentAttachment","type": "attachment-field","className":"col-xs-12","templateOptions":{"question":"Please upload a copy of any other additional supporting documents:"},"validators": {"validation": Validators.compose([ValidationService.required('true', '')])}}</v>
      </c>
      <c r="CL13" s="25"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]},{"className": "row","fieldGroup": [{"key": "additionalSupportingDocuments[XX].additionalSupportingDocumentAttachment","type": "attachment-field","className":"col-xs-12","templateOptions":{"question":"Please upload a copy of any other additional supporting documents:"},"validators": {"validation": Validators.compose([ValidationService.required('true', '')])}}</v>
      </c>
      <c r="CM13" s="25"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3" s="25" t="str">
        <f>IF(AND(Table_Repeating_Question_Sets[[#This Row],[Header]]="",Table_Repeating_Question_Sets[[#This Row],[Property]]&lt;&gt;"",Table_Repeating_Question_Sets[[#This Row],[Field Type]]&lt;&gt;""),
""""&amp;Table_Repeating_Question_Sets[[#This Row],[Key]]&amp;"""","")</f>
        <v>"additionalSupportingDocumentAttachment"</v>
      </c>
      <c r="CO13" s="25"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"additionalSupportingDocumentAttachment"</v>
      </c>
      <c r="CP13" s="25" t="str">
        <f ca="1">IF(ISNUMBER(Table_Repeating_Question_Sets[[#This Row],[Config Use Row]]),INDEX(Table_Repeating_Question_Sets[Config Rollup],Table_Repeating_Question_Sets[[#This Row],[Config Use Row]]),"")</f>
        <v/>
      </c>
      <c r="CQ13" s="25" t="str">
        <f ca="1">IF(ISNUMBER(Table_Repeating_Question_Sets[[#This Row],[Config Use Row]]),INDEX(Table_Repeating_Question_Sets[Config Keys Nested Rollup],Table_Repeating_Question_Sets[[#This Row],[Config Use Row]]),"")</f>
        <v/>
      </c>
    </row>
    <row r="14" spans="2:95" s="20" customFormat="1" ht="29.4" thickBot="1">
      <c r="B14" s="47" t="s">
        <v>846</v>
      </c>
      <c r="C14" s="14" t="s">
        <v>59</v>
      </c>
      <c r="D14" s="14" t="str">
        <f ca="1">IF(Table_Repeating_Question_Sets[[#This Row],[Header]]="Yes","",
IF(INDIRECT(SUBSTITUTE(ADDRESS(1,COLUMN(),4),"1","")&amp;ROW()-1)="",
INDIRECT(SUBSTITUTE(ADDRESS(1,COLUMN(Table_Repeating_Question_Sets[[#This Row],[Property]]),4),"1","")&amp;ROW()-1),
INDIRECT(SUBSTITUTE(ADDRESS(1,COLUMN(),4),"1","")&amp;ROW()-1)))</f>
        <v/>
      </c>
      <c r="E14" s="14"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repeating3</v>
      </c>
      <c r="F14" s="14" t="str">
        <f ca="1">IF(Table_Repeating_Question_Sets[[#This Row],[Header]]="Yes","",IF(INDIRECT(SUBSTITUTE(ADDRESS(1,COLUMN(),4),"1","")&amp;ROW()-1)="",
INDIRECT(SUBSTITUTE(ADDRESS(1,COLUMN(Table_Repeating_Question_Sets[[#This Row],[Property]]),4),"1","")&amp;ROW()-1),INDIRECT(SUBSTITUTE(ADDRESS(1,COLUMN(),4),"1","")&amp;ROW()-1)))</f>
        <v/>
      </c>
      <c r="G14" s="14"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[XX].repeating3</v>
      </c>
      <c r="H14" s="14" t="str">
        <f>IF(Table_Repeating_Question_Sets[[#This Row],[Header]]="Yes","",IF(Table_Repeating_Question_Sets[[#This Row],[Property]]&lt;&gt;"",SUBSTITUTE(Table_Repeating_Question_Sets[[#This Row],[Property]]," ",""),""))</f>
        <v/>
      </c>
      <c r="I14" s="56"/>
      <c r="J14" s="56"/>
      <c r="K14" s="56"/>
      <c r="L14" s="56"/>
      <c r="M14" s="56"/>
      <c r="N14" s="56"/>
      <c r="O14" s="56"/>
      <c r="P14" s="56"/>
      <c r="Q14" s="56"/>
      <c r="R14" s="56"/>
      <c r="S14" s="85"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4" s="85" t="str">
        <f>IF(Table_Repeating_Question_Sets[[#This Row],[Header]]&lt;&gt;"Yes",COUNTA(Table_Repeating_Question_Sets[[#This Row],[Value 1]:[Value 10]]),"")</f>
        <v/>
      </c>
      <c r="U14" s="14"/>
      <c r="V14" s="14"/>
      <c r="W14" s="14"/>
      <c r="X14" s="7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t="str">
        <f ca="1">IF(Table_Repeating_Question_Sets[[#This Row],[Header]]="Yes","",_xlfn.NUMBERVALUE(INDIRECT(SUBSTITUTE(ADDRESS(1,COLUMN(Table_Repeating_Question_Sets[[#This Row],[Count 1]]),4),"1","")&amp;ROW(Table_Repeating_Question_Sets[[#This Row],[Count 1]])+1))+IF(Table_Repeating_Question_Sets[[#This Row],[Value 1]]&lt;&gt;"",1,0))</f>
        <v/>
      </c>
      <c r="AZ14" s="14"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4" s="14"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4" s="14" t="str">
        <f ca="1">IF(Table_Repeating_Question_Sets[[#This Row],[Header]]="Yes","",_xlfn.NUMBERVALUE(INDIRECT(SUBSTITUTE(ADDRESS(1,COLUMN(Table_Repeating_Question_Sets[[#This Row],[Count 2]]),4),"1","")&amp;ROW(Table_Repeating_Question_Sets[[#This Row],[Count 2]])+1))+IF(Table_Repeating_Question_Sets[[#This Row],[Value 2]]&lt;&gt;"",1,0))</f>
        <v/>
      </c>
      <c r="BC14" s="14"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4" s="14"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4" s="14" t="str">
        <f ca="1">IF(Table_Repeating_Question_Sets[[#This Row],[Header]]="Yes","",_xlfn.NUMBERVALUE(INDIRECT(SUBSTITUTE(ADDRESS(1,COLUMN(Table_Repeating_Question_Sets[[#This Row],[Count 3]]),4),"1","")&amp;ROW(Table_Repeating_Question_Sets[[#This Row],[Count 3]])+1))+IF(Table_Repeating_Question_Sets[[#This Row],[Value 3]]&lt;&gt;"",1,0))</f>
        <v/>
      </c>
      <c r="BF14" s="14"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4" s="14"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4" s="14" t="str">
        <f ca="1">IF(Table_Repeating_Question_Sets[[#This Row],[Header]]="Yes","",_xlfn.NUMBERVALUE(INDIRECT(SUBSTITUTE(ADDRESS(1,COLUMN(Table_Repeating_Question_Sets[[#This Row],[Count 4]]),4),"1","")&amp;ROW(Table_Repeating_Question_Sets[[#This Row],[Count 4]])+1))+IF(Table_Repeating_Question_Sets[[#This Row],[Value 4]]&lt;&gt;"",1,0))</f>
        <v/>
      </c>
      <c r="BI14" s="14"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4" s="14"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4" s="14" t="str">
        <f ca="1">IF(Table_Repeating_Question_Sets[[#This Row],[Header]]="Yes","",_xlfn.NUMBERVALUE(INDIRECT(SUBSTITUTE(ADDRESS(1,COLUMN(Table_Repeating_Question_Sets[[#This Row],[Count 5]]),4),"1","")&amp;ROW(Table_Repeating_Question_Sets[[#This Row],[Count 5]])+1))+IF(Table_Repeating_Question_Sets[[#This Row],[Value 5]]&lt;&gt;"",1,0))</f>
        <v/>
      </c>
      <c r="BL14" s="14"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4" s="14"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4" s="14" t="str">
        <f ca="1">IF(Table_Repeating_Question_Sets[[#This Row],[Header]]="Yes","",_xlfn.NUMBERVALUE(INDIRECT(SUBSTITUTE(ADDRESS(1,COLUMN(Table_Repeating_Question_Sets[[#This Row],[Count 6]]),4),"1","")&amp;ROW(Table_Repeating_Question_Sets[[#This Row],[Count 6]])+1))+IF(Table_Repeating_Question_Sets[[#This Row],[Value 6]]&lt;&gt;"",1,0))</f>
        <v/>
      </c>
      <c r="BO14" s="14"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4" s="14"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4" s="14" t="str">
        <f ca="1">IF(Table_Repeating_Question_Sets[[#This Row],[Header]]="Yes","",_xlfn.NUMBERVALUE(INDIRECT(SUBSTITUTE(ADDRESS(1,COLUMN(Table_Repeating_Question_Sets[[#This Row],[Count 7]]),4),"1","")&amp;ROW(Table_Repeating_Question_Sets[[#This Row],[Count 7]])+1))+IF(Table_Repeating_Question_Sets[[#This Row],[Value 7]]&lt;&gt;"",1,0))</f>
        <v/>
      </c>
      <c r="BR14" s="14"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4" s="14"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4" s="14" t="str">
        <f ca="1">IF(Table_Repeating_Question_Sets[[#This Row],[Header]]="Yes","",_xlfn.NUMBERVALUE(INDIRECT(SUBSTITUTE(ADDRESS(1,COLUMN(Table_Repeating_Question_Sets[[#This Row],[Count 8]]),4),"1","")&amp;ROW(Table_Repeating_Question_Sets[[#This Row],[Count 8]])+1))+IF(Table_Repeating_Question_Sets[[#This Row],[Value 8]]&lt;&gt;"",1,0))</f>
        <v/>
      </c>
      <c r="BU14" s="14"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4" s="14"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4" s="14" t="str">
        <f ca="1">IF(Table_Repeating_Question_Sets[[#This Row],[Header]]="Yes","",_xlfn.NUMBERVALUE(INDIRECT(SUBSTITUTE(ADDRESS(1,COLUMN(Table_Repeating_Question_Sets[[#This Row],[Count 9]]),4),"1","")&amp;ROW(Table_Repeating_Question_Sets[[#This Row],[Count 9]])+1))+IF(Table_Repeating_Question_Sets[[#This Row],[Value 9]]&lt;&gt;"",1,0))</f>
        <v/>
      </c>
      <c r="BX14" s="14"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4" s="14"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4" s="14" t="str">
        <f ca="1">IF(Table_Repeating_Question_Sets[[#This Row],[Header]]="Yes","",_xlfn.NUMBERVALUE(INDIRECT(SUBSTITUTE(ADDRESS(1,COLUMN(Table_Repeating_Question_Sets[[#This Row],[Count 10]]),4),"1","")&amp;ROW(Table_Repeating_Question_Sets[[#This Row],[Count 10]])+1))+IF(Table_Repeating_Question_Sets[[#This Row],[Value 10]]&lt;&gt;"",1,0))</f>
        <v/>
      </c>
      <c r="CA14" s="14"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4" s="14"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4" s="14"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4" s="14"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4" s="14"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4" s="14"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4" s="14" t="str">
        <f t="array" aca="1" ref="CG14"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4" s="14"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4" s="14"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4" s="14"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4" s="14" t="str">
        <f xml:space="preserve">
IF(Table_Repeating_Question_Sets[[#This Row],[Row]]="Yes","]},{""className"": ""row"",""fieldGroup"": [","")&amp;
Table_Repeating_Question_Sets[[#This Row],[Config Field]]</f>
        <v/>
      </c>
      <c r="CL14" s="14"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"repeating3":[{"className": "row","fieldGroup":[]}],</v>
      </c>
      <c r="CM14" s="14"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4" s="47" t="str">
        <f>IF(AND(Table_Repeating_Question_Sets[[#This Row],[Header]]="",Table_Repeating_Question_Sets[[#This Row],[Property]]&lt;&gt;"",Table_Repeating_Question_Sets[[#This Row],[Field Type]]&lt;&gt;""),
""""&amp;Table_Repeating_Question_Sets[[#This Row],[Key]]&amp;"""","")</f>
        <v/>
      </c>
      <c r="CO14" s="4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"repeating3":[],</v>
      </c>
      <c r="CP14" s="14" t="str">
        <f ca="1">IF(ISNUMBER(Table_Repeating_Question_Sets[[#This Row],[Config Use Row]]),INDEX(Table_Repeating_Question_Sets[Config Rollup],Table_Repeating_Question_Sets[[#This Row],[Config Use Row]]),"")</f>
        <v/>
      </c>
      <c r="CQ14" s="47" t="str">
        <f ca="1">IF(ISNUMBER(Table_Repeating_Question_Sets[[#This Row],[Config Use Row]]),INDEX(Table_Repeating_Question_Sets[Config Keys Nested Rollup],Table_Repeating_Question_Sets[[#This Row],[Config Use Row]]),"")</f>
        <v/>
      </c>
    </row>
    <row r="15" spans="2:95" s="21" customFormat="1" ht="21" hidden="1" customHeight="1">
      <c r="B15" s="10"/>
      <c r="C15" s="10"/>
      <c r="D15" s="10" t="str">
        <f ca="1">IF(Table_Repeating_Question_Sets[[#This Row],[Header]]="Yes","",
IF(INDIRECT(SUBSTITUTE(ADDRESS(1,COLUMN(),4),"1","")&amp;ROW()-1)="",
INDIRECT(SUBSTITUTE(ADDRESS(1,COLUMN(Table_Repeating_Question_Sets[[#This Row],[Property]]),4),"1","")&amp;ROW()-1),
INDIRECT(SUBSTITUTE(ADDRESS(1,COLUMN(),4),"1","")&amp;ROW()-1)))</f>
        <v>Repeating 3</v>
      </c>
      <c r="E15"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5" s="10" t="str">
        <f ca="1">IF(Table_Repeating_Question_Sets[[#This Row],[Header]]="Yes","",IF(INDIRECT(SUBSTITUTE(ADDRESS(1,COLUMN(),4),"1","")&amp;ROW()-1)="",
INDIRECT(SUBSTITUTE(ADDRESS(1,COLUMN(Table_Repeating_Question_Sets[[#This Row],[Property]]),4),"1","")&amp;ROW()-1),INDIRECT(SUBSTITUTE(ADDRESS(1,COLUMN(),4),"1","")&amp;ROW()-1)))</f>
        <v>Repeating 3</v>
      </c>
      <c r="G15"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5" s="10" t="str">
        <f>IF(Table_Repeating_Question_Sets[[#This Row],[Header]]="Yes","",IF(Table_Repeating_Question_Sets[[#This Row],[Property]]&lt;&gt;"",SUBSTITUTE(Table_Repeating_Question_Sets[[#This Row],[Property]]," ",""),""))</f>
        <v/>
      </c>
      <c r="I15" s="92"/>
      <c r="J15" s="92"/>
      <c r="K15" s="92"/>
      <c r="L15" s="92"/>
      <c r="M15" s="92"/>
      <c r="N15" s="92"/>
      <c r="O15" s="92"/>
      <c r="P15" s="92"/>
      <c r="Q15" s="92"/>
      <c r="R15" s="92"/>
      <c r="S15" s="95">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5" s="95">
        <f>IF(Table_Repeating_Question_Sets[[#This Row],[Header]]&lt;&gt;"Yes",COUNTA(Table_Repeating_Question_Sets[[#This Row],[Value 1]:[Value 10]]),"")</f>
        <v>0</v>
      </c>
      <c r="U15" s="10"/>
      <c r="V15" s="10"/>
      <c r="W15" s="10"/>
      <c r="X15" s="75"/>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f ca="1">IF(Table_Repeating_Question_Sets[[#This Row],[Header]]="Yes","",_xlfn.NUMBERVALUE(INDIRECT(SUBSTITUTE(ADDRESS(1,COLUMN(Table_Repeating_Question_Sets[[#This Row],[Count 1]]),4),"1","")&amp;ROW(Table_Repeating_Question_Sets[[#This Row],[Count 1]])+1))+IF(Table_Repeating_Question_Sets[[#This Row],[Value 1]]&lt;&gt;"",1,0))</f>
        <v>0</v>
      </c>
      <c r="AZ15"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5"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5" s="10">
        <f ca="1">IF(Table_Repeating_Question_Sets[[#This Row],[Header]]="Yes","",_xlfn.NUMBERVALUE(INDIRECT(SUBSTITUTE(ADDRESS(1,COLUMN(Table_Repeating_Question_Sets[[#This Row],[Count 2]]),4),"1","")&amp;ROW(Table_Repeating_Question_Sets[[#This Row],[Count 2]])+1))+IF(Table_Repeating_Question_Sets[[#This Row],[Value 2]]&lt;&gt;"",1,0))</f>
        <v>0</v>
      </c>
      <c r="BC15"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5"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5" s="10">
        <f ca="1">IF(Table_Repeating_Question_Sets[[#This Row],[Header]]="Yes","",_xlfn.NUMBERVALUE(INDIRECT(SUBSTITUTE(ADDRESS(1,COLUMN(Table_Repeating_Question_Sets[[#This Row],[Count 3]]),4),"1","")&amp;ROW(Table_Repeating_Question_Sets[[#This Row],[Count 3]])+1))+IF(Table_Repeating_Question_Sets[[#This Row],[Value 3]]&lt;&gt;"",1,0))</f>
        <v>0</v>
      </c>
      <c r="BF15"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5"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5" s="10">
        <f ca="1">IF(Table_Repeating_Question_Sets[[#This Row],[Header]]="Yes","",_xlfn.NUMBERVALUE(INDIRECT(SUBSTITUTE(ADDRESS(1,COLUMN(Table_Repeating_Question_Sets[[#This Row],[Count 4]]),4),"1","")&amp;ROW(Table_Repeating_Question_Sets[[#This Row],[Count 4]])+1))+IF(Table_Repeating_Question_Sets[[#This Row],[Value 4]]&lt;&gt;"",1,0))</f>
        <v>0</v>
      </c>
      <c r="BI15"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5"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5" s="10">
        <f ca="1">IF(Table_Repeating_Question_Sets[[#This Row],[Header]]="Yes","",_xlfn.NUMBERVALUE(INDIRECT(SUBSTITUTE(ADDRESS(1,COLUMN(Table_Repeating_Question_Sets[[#This Row],[Count 5]]),4),"1","")&amp;ROW(Table_Repeating_Question_Sets[[#This Row],[Count 5]])+1))+IF(Table_Repeating_Question_Sets[[#This Row],[Value 5]]&lt;&gt;"",1,0))</f>
        <v>0</v>
      </c>
      <c r="BL15"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5"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5" s="10">
        <f ca="1">IF(Table_Repeating_Question_Sets[[#This Row],[Header]]="Yes","",_xlfn.NUMBERVALUE(INDIRECT(SUBSTITUTE(ADDRESS(1,COLUMN(Table_Repeating_Question_Sets[[#This Row],[Count 6]]),4),"1","")&amp;ROW(Table_Repeating_Question_Sets[[#This Row],[Count 6]])+1))+IF(Table_Repeating_Question_Sets[[#This Row],[Value 6]]&lt;&gt;"",1,0))</f>
        <v>0</v>
      </c>
      <c r="BO15"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5"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5" s="10">
        <f ca="1">IF(Table_Repeating_Question_Sets[[#This Row],[Header]]="Yes","",_xlfn.NUMBERVALUE(INDIRECT(SUBSTITUTE(ADDRESS(1,COLUMN(Table_Repeating_Question_Sets[[#This Row],[Count 7]]),4),"1","")&amp;ROW(Table_Repeating_Question_Sets[[#This Row],[Count 7]])+1))+IF(Table_Repeating_Question_Sets[[#This Row],[Value 7]]&lt;&gt;"",1,0))</f>
        <v>0</v>
      </c>
      <c r="BR15"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5"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5" s="10">
        <f ca="1">IF(Table_Repeating_Question_Sets[[#This Row],[Header]]="Yes","",_xlfn.NUMBERVALUE(INDIRECT(SUBSTITUTE(ADDRESS(1,COLUMN(Table_Repeating_Question_Sets[[#This Row],[Count 8]]),4),"1","")&amp;ROW(Table_Repeating_Question_Sets[[#This Row],[Count 8]])+1))+IF(Table_Repeating_Question_Sets[[#This Row],[Value 8]]&lt;&gt;"",1,0))</f>
        <v>0</v>
      </c>
      <c r="BU15"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5"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5" s="10">
        <f ca="1">IF(Table_Repeating_Question_Sets[[#This Row],[Header]]="Yes","",_xlfn.NUMBERVALUE(INDIRECT(SUBSTITUTE(ADDRESS(1,COLUMN(Table_Repeating_Question_Sets[[#This Row],[Count 9]]),4),"1","")&amp;ROW(Table_Repeating_Question_Sets[[#This Row],[Count 9]])+1))+IF(Table_Repeating_Question_Sets[[#This Row],[Value 9]]&lt;&gt;"",1,0))</f>
        <v>0</v>
      </c>
      <c r="BX15"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5"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5" s="10">
        <f ca="1">IF(Table_Repeating_Question_Sets[[#This Row],[Header]]="Yes","",_xlfn.NUMBERVALUE(INDIRECT(SUBSTITUTE(ADDRESS(1,COLUMN(Table_Repeating_Question_Sets[[#This Row],[Count 10]]),4),"1","")&amp;ROW(Table_Repeating_Question_Sets[[#This Row],[Count 10]])+1))+IF(Table_Repeating_Question_Sets[[#This Row],[Value 10]]&lt;&gt;"",1,0))</f>
        <v>0</v>
      </c>
      <c r="CA15"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5"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5" s="10"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5"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5"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5" s="10">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5" s="10" t="str">
        <f t="array" aca="1" ref="CG1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5"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5"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5"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5" s="10" t="str">
        <f xml:space="preserve">
IF(Table_Repeating_Question_Sets[[#This Row],[Row]]="Yes","]},{""className"": ""row"",""fieldGroup"": [","")&amp;
Table_Repeating_Question_Sets[[#This Row],[Config Field]]</f>
        <v/>
      </c>
      <c r="CL15"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5" s="10"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5" s="25" t="str">
        <f>IF(AND(Table_Repeating_Question_Sets[[#This Row],[Header]]="",Table_Repeating_Question_Sets[[#This Row],[Property]]&lt;&gt;"",Table_Repeating_Question_Sets[[#This Row],[Field Type]]&lt;&gt;""),
""""&amp;Table_Repeating_Question_Sets[[#This Row],[Key]]&amp;"""","")</f>
        <v/>
      </c>
      <c r="CO15" s="25"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5" s="25" t="str">
        <f ca="1">IF(ISNUMBER(Table_Repeating_Question_Sets[[#This Row],[Config Use Row]]),INDEX(Table_Repeating_Question_Sets[Config Rollup],Table_Repeating_Question_Sets[[#This Row],[Config Use Row]]),"")</f>
        <v/>
      </c>
      <c r="CQ15" s="25" t="str">
        <f ca="1">IF(ISNUMBER(Table_Repeating_Question_Sets[[#This Row],[Config Use Row]]),INDEX(Table_Repeating_Question_Sets[Config Keys Nested Rollup],Table_Repeating_Question_Sets[[#This Row],[Config Use Row]]),"")</f>
        <v/>
      </c>
    </row>
    <row r="16" spans="2:95" s="20" customFormat="1" ht="29.4" thickBot="1">
      <c r="B16" s="47" t="s">
        <v>847</v>
      </c>
      <c r="C16" s="14" t="s">
        <v>59</v>
      </c>
      <c r="D16" s="14" t="str">
        <f ca="1">IF(Table_Repeating_Question_Sets[[#This Row],[Header]]="Yes","",
IF(INDIRECT(SUBSTITUTE(ADDRESS(1,COLUMN(),4),"1","")&amp;ROW()-1)="",
INDIRECT(SUBSTITUTE(ADDRESS(1,COLUMN(Table_Repeating_Question_Sets[[#This Row],[Property]]),4),"1","")&amp;ROW()-1),
INDIRECT(SUBSTITUTE(ADDRESS(1,COLUMN(),4),"1","")&amp;ROW()-1)))</f>
        <v/>
      </c>
      <c r="E16" s="14"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repeating4</v>
      </c>
      <c r="F16" s="14" t="str">
        <f ca="1">IF(Table_Repeating_Question_Sets[[#This Row],[Header]]="Yes","",IF(INDIRECT(SUBSTITUTE(ADDRESS(1,COLUMN(),4),"1","")&amp;ROW()-1)="",
INDIRECT(SUBSTITUTE(ADDRESS(1,COLUMN(Table_Repeating_Question_Sets[[#This Row],[Property]]),4),"1","")&amp;ROW()-1),INDIRECT(SUBSTITUTE(ADDRESS(1,COLUMN(),4),"1","")&amp;ROW()-1)))</f>
        <v/>
      </c>
      <c r="G16" s="14"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[XX].repeating4</v>
      </c>
      <c r="H16" s="14" t="str">
        <f>IF(Table_Repeating_Question_Sets[[#This Row],[Header]]="Yes","",IF(Table_Repeating_Question_Sets[[#This Row],[Property]]&lt;&gt;"",SUBSTITUTE(Table_Repeating_Question_Sets[[#This Row],[Property]]," ",""),""))</f>
        <v/>
      </c>
      <c r="I16" s="56"/>
      <c r="J16" s="56"/>
      <c r="K16" s="56"/>
      <c r="L16" s="56"/>
      <c r="M16" s="56"/>
      <c r="N16" s="56"/>
      <c r="O16" s="56"/>
      <c r="P16" s="56"/>
      <c r="Q16" s="56"/>
      <c r="R16" s="56"/>
      <c r="S16" s="85"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6" s="85" t="str">
        <f>IF(Table_Repeating_Question_Sets[[#This Row],[Header]]&lt;&gt;"Yes",COUNTA(Table_Repeating_Question_Sets[[#This Row],[Value 1]:[Value 10]]),"")</f>
        <v/>
      </c>
      <c r="U16" s="14"/>
      <c r="V16" s="14"/>
      <c r="W16" s="14"/>
      <c r="X16" s="7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t="str">
        <f ca="1">IF(Table_Repeating_Question_Sets[[#This Row],[Header]]="Yes","",_xlfn.NUMBERVALUE(INDIRECT(SUBSTITUTE(ADDRESS(1,COLUMN(Table_Repeating_Question_Sets[[#This Row],[Count 1]]),4),"1","")&amp;ROW(Table_Repeating_Question_Sets[[#This Row],[Count 1]])+1))+IF(Table_Repeating_Question_Sets[[#This Row],[Value 1]]&lt;&gt;"",1,0))</f>
        <v/>
      </c>
      <c r="AZ16" s="14"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6" s="14"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6" s="14" t="str">
        <f ca="1">IF(Table_Repeating_Question_Sets[[#This Row],[Header]]="Yes","",_xlfn.NUMBERVALUE(INDIRECT(SUBSTITUTE(ADDRESS(1,COLUMN(Table_Repeating_Question_Sets[[#This Row],[Count 2]]),4),"1","")&amp;ROW(Table_Repeating_Question_Sets[[#This Row],[Count 2]])+1))+IF(Table_Repeating_Question_Sets[[#This Row],[Value 2]]&lt;&gt;"",1,0))</f>
        <v/>
      </c>
      <c r="BC16" s="14"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6" s="14"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6" s="14" t="str">
        <f ca="1">IF(Table_Repeating_Question_Sets[[#This Row],[Header]]="Yes","",_xlfn.NUMBERVALUE(INDIRECT(SUBSTITUTE(ADDRESS(1,COLUMN(Table_Repeating_Question_Sets[[#This Row],[Count 3]]),4),"1","")&amp;ROW(Table_Repeating_Question_Sets[[#This Row],[Count 3]])+1))+IF(Table_Repeating_Question_Sets[[#This Row],[Value 3]]&lt;&gt;"",1,0))</f>
        <v/>
      </c>
      <c r="BF16" s="14"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6" s="14"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6" s="14" t="str">
        <f ca="1">IF(Table_Repeating_Question_Sets[[#This Row],[Header]]="Yes","",_xlfn.NUMBERVALUE(INDIRECT(SUBSTITUTE(ADDRESS(1,COLUMN(Table_Repeating_Question_Sets[[#This Row],[Count 4]]),4),"1","")&amp;ROW(Table_Repeating_Question_Sets[[#This Row],[Count 4]])+1))+IF(Table_Repeating_Question_Sets[[#This Row],[Value 4]]&lt;&gt;"",1,0))</f>
        <v/>
      </c>
      <c r="BI16" s="14"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6" s="14"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6" s="14" t="str">
        <f ca="1">IF(Table_Repeating_Question_Sets[[#This Row],[Header]]="Yes","",_xlfn.NUMBERVALUE(INDIRECT(SUBSTITUTE(ADDRESS(1,COLUMN(Table_Repeating_Question_Sets[[#This Row],[Count 5]]),4),"1","")&amp;ROW(Table_Repeating_Question_Sets[[#This Row],[Count 5]])+1))+IF(Table_Repeating_Question_Sets[[#This Row],[Value 5]]&lt;&gt;"",1,0))</f>
        <v/>
      </c>
      <c r="BL16" s="14"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6" s="14"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6" s="14" t="str">
        <f ca="1">IF(Table_Repeating_Question_Sets[[#This Row],[Header]]="Yes","",_xlfn.NUMBERVALUE(INDIRECT(SUBSTITUTE(ADDRESS(1,COLUMN(Table_Repeating_Question_Sets[[#This Row],[Count 6]]),4),"1","")&amp;ROW(Table_Repeating_Question_Sets[[#This Row],[Count 6]])+1))+IF(Table_Repeating_Question_Sets[[#This Row],[Value 6]]&lt;&gt;"",1,0))</f>
        <v/>
      </c>
      <c r="BO16" s="14"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6" s="14"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6" s="14" t="str">
        <f ca="1">IF(Table_Repeating_Question_Sets[[#This Row],[Header]]="Yes","",_xlfn.NUMBERVALUE(INDIRECT(SUBSTITUTE(ADDRESS(1,COLUMN(Table_Repeating_Question_Sets[[#This Row],[Count 7]]),4),"1","")&amp;ROW(Table_Repeating_Question_Sets[[#This Row],[Count 7]])+1))+IF(Table_Repeating_Question_Sets[[#This Row],[Value 7]]&lt;&gt;"",1,0))</f>
        <v/>
      </c>
      <c r="BR16" s="14"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6" s="14"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6" s="14" t="str">
        <f ca="1">IF(Table_Repeating_Question_Sets[[#This Row],[Header]]="Yes","",_xlfn.NUMBERVALUE(INDIRECT(SUBSTITUTE(ADDRESS(1,COLUMN(Table_Repeating_Question_Sets[[#This Row],[Count 8]]),4),"1","")&amp;ROW(Table_Repeating_Question_Sets[[#This Row],[Count 8]])+1))+IF(Table_Repeating_Question_Sets[[#This Row],[Value 8]]&lt;&gt;"",1,0))</f>
        <v/>
      </c>
      <c r="BU16" s="14"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6" s="14"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6" s="14" t="str">
        <f ca="1">IF(Table_Repeating_Question_Sets[[#This Row],[Header]]="Yes","",_xlfn.NUMBERVALUE(INDIRECT(SUBSTITUTE(ADDRESS(1,COLUMN(Table_Repeating_Question_Sets[[#This Row],[Count 9]]),4),"1","")&amp;ROW(Table_Repeating_Question_Sets[[#This Row],[Count 9]])+1))+IF(Table_Repeating_Question_Sets[[#This Row],[Value 9]]&lt;&gt;"",1,0))</f>
        <v/>
      </c>
      <c r="BX16" s="14"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6" s="14"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6" s="14" t="str">
        <f ca="1">IF(Table_Repeating_Question_Sets[[#This Row],[Header]]="Yes","",_xlfn.NUMBERVALUE(INDIRECT(SUBSTITUTE(ADDRESS(1,COLUMN(Table_Repeating_Question_Sets[[#This Row],[Count 10]]),4),"1","")&amp;ROW(Table_Repeating_Question_Sets[[#This Row],[Count 10]])+1))+IF(Table_Repeating_Question_Sets[[#This Row],[Value 10]]&lt;&gt;"",1,0))</f>
        <v/>
      </c>
      <c r="CA16" s="14"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6" s="14"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6" s="14"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6" s="14"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6" s="14"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6" s="14"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6" s="14" t="str">
        <f t="array" aca="1" ref="CG1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6" s="14"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6" s="14"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6" s="14"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6" s="14" t="str">
        <f xml:space="preserve">
IF(Table_Repeating_Question_Sets[[#This Row],[Row]]="Yes","]},{""className"": ""row"",""fieldGroup"": [","")&amp;
Table_Repeating_Question_Sets[[#This Row],[Config Field]]</f>
        <v/>
      </c>
      <c r="CL16" s="14"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"repeating4":[{"className": "row","fieldGroup":[]}],</v>
      </c>
      <c r="CM16" s="14"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6" s="47" t="str">
        <f>IF(AND(Table_Repeating_Question_Sets[[#This Row],[Header]]="",Table_Repeating_Question_Sets[[#This Row],[Property]]&lt;&gt;"",Table_Repeating_Question_Sets[[#This Row],[Field Type]]&lt;&gt;""),
""""&amp;Table_Repeating_Question_Sets[[#This Row],[Key]]&amp;"""","")</f>
        <v/>
      </c>
      <c r="CO16" s="4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"repeating4":[],</v>
      </c>
      <c r="CP16" s="14" t="str">
        <f ca="1">IF(ISNUMBER(Table_Repeating_Question_Sets[[#This Row],[Config Use Row]]),INDEX(Table_Repeating_Question_Sets[Config Rollup],Table_Repeating_Question_Sets[[#This Row],[Config Use Row]]),"")</f>
        <v/>
      </c>
      <c r="CQ16" s="47" t="str">
        <f ca="1">IF(ISNUMBER(Table_Repeating_Question_Sets[[#This Row],[Config Use Row]]),INDEX(Table_Repeating_Question_Sets[Config Keys Nested Rollup],Table_Repeating_Question_Sets[[#This Row],[Config Use Row]]),"")</f>
        <v/>
      </c>
    </row>
    <row r="17" spans="2:95" s="21" customFormat="1" ht="21" hidden="1" customHeight="1">
      <c r="B17" s="10"/>
      <c r="C17" s="10"/>
      <c r="D17" s="10" t="str">
        <f ca="1">IF(Table_Repeating_Question_Sets[[#This Row],[Header]]="Yes","",
IF(INDIRECT(SUBSTITUTE(ADDRESS(1,COLUMN(),4),"1","")&amp;ROW()-1)="",
INDIRECT(SUBSTITUTE(ADDRESS(1,COLUMN(Table_Repeating_Question_Sets[[#This Row],[Property]]),4),"1","")&amp;ROW()-1),
INDIRECT(SUBSTITUTE(ADDRESS(1,COLUMN(),4),"1","")&amp;ROW()-1)))</f>
        <v>Repeating 4</v>
      </c>
      <c r="E17"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7" s="10" t="str">
        <f ca="1">IF(Table_Repeating_Question_Sets[[#This Row],[Header]]="Yes","",IF(INDIRECT(SUBSTITUTE(ADDRESS(1,COLUMN(),4),"1","")&amp;ROW()-1)="",
INDIRECT(SUBSTITUTE(ADDRESS(1,COLUMN(Table_Repeating_Question_Sets[[#This Row],[Property]]),4),"1","")&amp;ROW()-1),INDIRECT(SUBSTITUTE(ADDRESS(1,COLUMN(),4),"1","")&amp;ROW()-1)))</f>
        <v>Repeating 4</v>
      </c>
      <c r="G17"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7" s="10" t="str">
        <f>IF(Table_Repeating_Question_Sets[[#This Row],[Header]]="Yes","",IF(Table_Repeating_Question_Sets[[#This Row],[Property]]&lt;&gt;"",SUBSTITUTE(Table_Repeating_Question_Sets[[#This Row],[Property]]," ",""),""))</f>
        <v/>
      </c>
      <c r="I17" s="92"/>
      <c r="J17" s="92"/>
      <c r="K17" s="92"/>
      <c r="L17" s="92"/>
      <c r="M17" s="92"/>
      <c r="N17" s="92"/>
      <c r="O17" s="92"/>
      <c r="P17" s="92"/>
      <c r="Q17" s="92"/>
      <c r="R17" s="92"/>
      <c r="S17" s="95">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7" s="95">
        <f>IF(Table_Repeating_Question_Sets[[#This Row],[Header]]&lt;&gt;"Yes",COUNTA(Table_Repeating_Question_Sets[[#This Row],[Value 1]:[Value 10]]),"")</f>
        <v>0</v>
      </c>
      <c r="U17" s="10"/>
      <c r="V17" s="10"/>
      <c r="W17" s="10"/>
      <c r="X17" s="75"/>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f ca="1">IF(Table_Repeating_Question_Sets[[#This Row],[Header]]="Yes","",_xlfn.NUMBERVALUE(INDIRECT(SUBSTITUTE(ADDRESS(1,COLUMN(Table_Repeating_Question_Sets[[#This Row],[Count 1]]),4),"1","")&amp;ROW(Table_Repeating_Question_Sets[[#This Row],[Count 1]])+1))+IF(Table_Repeating_Question_Sets[[#This Row],[Value 1]]&lt;&gt;"",1,0))</f>
        <v>0</v>
      </c>
      <c r="AZ17"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7"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7" s="10">
        <f ca="1">IF(Table_Repeating_Question_Sets[[#This Row],[Header]]="Yes","",_xlfn.NUMBERVALUE(INDIRECT(SUBSTITUTE(ADDRESS(1,COLUMN(Table_Repeating_Question_Sets[[#This Row],[Count 2]]),4),"1","")&amp;ROW(Table_Repeating_Question_Sets[[#This Row],[Count 2]])+1))+IF(Table_Repeating_Question_Sets[[#This Row],[Value 2]]&lt;&gt;"",1,0))</f>
        <v>0</v>
      </c>
      <c r="BC17"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7"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7" s="10">
        <f ca="1">IF(Table_Repeating_Question_Sets[[#This Row],[Header]]="Yes","",_xlfn.NUMBERVALUE(INDIRECT(SUBSTITUTE(ADDRESS(1,COLUMN(Table_Repeating_Question_Sets[[#This Row],[Count 3]]),4),"1","")&amp;ROW(Table_Repeating_Question_Sets[[#This Row],[Count 3]])+1))+IF(Table_Repeating_Question_Sets[[#This Row],[Value 3]]&lt;&gt;"",1,0))</f>
        <v>0</v>
      </c>
      <c r="BF17"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7"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7" s="10">
        <f ca="1">IF(Table_Repeating_Question_Sets[[#This Row],[Header]]="Yes","",_xlfn.NUMBERVALUE(INDIRECT(SUBSTITUTE(ADDRESS(1,COLUMN(Table_Repeating_Question_Sets[[#This Row],[Count 4]]),4),"1","")&amp;ROW(Table_Repeating_Question_Sets[[#This Row],[Count 4]])+1))+IF(Table_Repeating_Question_Sets[[#This Row],[Value 4]]&lt;&gt;"",1,0))</f>
        <v>0</v>
      </c>
      <c r="BI17"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7"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7" s="10">
        <f ca="1">IF(Table_Repeating_Question_Sets[[#This Row],[Header]]="Yes","",_xlfn.NUMBERVALUE(INDIRECT(SUBSTITUTE(ADDRESS(1,COLUMN(Table_Repeating_Question_Sets[[#This Row],[Count 5]]),4),"1","")&amp;ROW(Table_Repeating_Question_Sets[[#This Row],[Count 5]])+1))+IF(Table_Repeating_Question_Sets[[#This Row],[Value 5]]&lt;&gt;"",1,0))</f>
        <v>0</v>
      </c>
      <c r="BL17"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7"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7" s="10">
        <f ca="1">IF(Table_Repeating_Question_Sets[[#This Row],[Header]]="Yes","",_xlfn.NUMBERVALUE(INDIRECT(SUBSTITUTE(ADDRESS(1,COLUMN(Table_Repeating_Question_Sets[[#This Row],[Count 6]]),4),"1","")&amp;ROW(Table_Repeating_Question_Sets[[#This Row],[Count 6]])+1))+IF(Table_Repeating_Question_Sets[[#This Row],[Value 6]]&lt;&gt;"",1,0))</f>
        <v>0</v>
      </c>
      <c r="BO17"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7"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7" s="10">
        <f ca="1">IF(Table_Repeating_Question_Sets[[#This Row],[Header]]="Yes","",_xlfn.NUMBERVALUE(INDIRECT(SUBSTITUTE(ADDRESS(1,COLUMN(Table_Repeating_Question_Sets[[#This Row],[Count 7]]),4),"1","")&amp;ROW(Table_Repeating_Question_Sets[[#This Row],[Count 7]])+1))+IF(Table_Repeating_Question_Sets[[#This Row],[Value 7]]&lt;&gt;"",1,0))</f>
        <v>0</v>
      </c>
      <c r="BR17"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7"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7" s="10">
        <f ca="1">IF(Table_Repeating_Question_Sets[[#This Row],[Header]]="Yes","",_xlfn.NUMBERVALUE(INDIRECT(SUBSTITUTE(ADDRESS(1,COLUMN(Table_Repeating_Question_Sets[[#This Row],[Count 8]]),4),"1","")&amp;ROW(Table_Repeating_Question_Sets[[#This Row],[Count 8]])+1))+IF(Table_Repeating_Question_Sets[[#This Row],[Value 8]]&lt;&gt;"",1,0))</f>
        <v>0</v>
      </c>
      <c r="BU17"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7"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7" s="10">
        <f ca="1">IF(Table_Repeating_Question_Sets[[#This Row],[Header]]="Yes","",_xlfn.NUMBERVALUE(INDIRECT(SUBSTITUTE(ADDRESS(1,COLUMN(Table_Repeating_Question_Sets[[#This Row],[Count 9]]),4),"1","")&amp;ROW(Table_Repeating_Question_Sets[[#This Row],[Count 9]])+1))+IF(Table_Repeating_Question_Sets[[#This Row],[Value 9]]&lt;&gt;"",1,0))</f>
        <v>0</v>
      </c>
      <c r="BX17"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7"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7" s="10">
        <f ca="1">IF(Table_Repeating_Question_Sets[[#This Row],[Header]]="Yes","",_xlfn.NUMBERVALUE(INDIRECT(SUBSTITUTE(ADDRESS(1,COLUMN(Table_Repeating_Question_Sets[[#This Row],[Count 10]]),4),"1","")&amp;ROW(Table_Repeating_Question_Sets[[#This Row],[Count 10]])+1))+IF(Table_Repeating_Question_Sets[[#This Row],[Value 10]]&lt;&gt;"",1,0))</f>
        <v>0</v>
      </c>
      <c r="CA17"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7"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7" s="10"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7"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7"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7" s="10">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7" s="10" t="str">
        <f t="array" aca="1" ref="CG1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7"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7"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7"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7" s="10" t="str">
        <f xml:space="preserve">
IF(Table_Repeating_Question_Sets[[#This Row],[Row]]="Yes","]},{""className"": ""row"",""fieldGroup"": [","")&amp;
Table_Repeating_Question_Sets[[#This Row],[Config Field]]</f>
        <v/>
      </c>
      <c r="CL17"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7" s="10"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7" s="25" t="str">
        <f>IF(AND(Table_Repeating_Question_Sets[[#This Row],[Header]]="",Table_Repeating_Question_Sets[[#This Row],[Property]]&lt;&gt;"",Table_Repeating_Question_Sets[[#This Row],[Field Type]]&lt;&gt;""),
""""&amp;Table_Repeating_Question_Sets[[#This Row],[Key]]&amp;"""","")</f>
        <v/>
      </c>
      <c r="CO17" s="25"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7" s="25" t="str">
        <f ca="1">IF(ISNUMBER(Table_Repeating_Question_Sets[[#This Row],[Config Use Row]]),INDEX(Table_Repeating_Question_Sets[Config Rollup],Table_Repeating_Question_Sets[[#This Row],[Config Use Row]]),"")</f>
        <v/>
      </c>
      <c r="CQ17" s="25" t="str">
        <f ca="1">IF(ISNUMBER(Table_Repeating_Question_Sets[[#This Row],[Config Use Row]]),INDEX(Table_Repeating_Question_Sets[Config Keys Nested Rollup],Table_Repeating_Question_Sets[[#This Row],[Config Use Row]]),"")</f>
        <v/>
      </c>
    </row>
    <row r="18" spans="2:95" s="20" customFormat="1" ht="29.4" thickBot="1">
      <c r="B18" s="47" t="s">
        <v>155</v>
      </c>
      <c r="C18" s="14" t="s">
        <v>59</v>
      </c>
      <c r="D18" s="14" t="str">
        <f ca="1">IF(Table_Repeating_Question_Sets[[#This Row],[Header]]="Yes","",
IF(INDIRECT(SUBSTITUTE(ADDRESS(1,COLUMN(),4),"1","")&amp;ROW()-1)="",
INDIRECT(SUBSTITUTE(ADDRESS(1,COLUMN(Table_Repeating_Question_Sets[[#This Row],[Property]]),4),"1","")&amp;ROW()-1),
INDIRECT(SUBSTITUTE(ADDRESS(1,COLUMN(),4),"1","")&amp;ROW()-1)))</f>
        <v/>
      </c>
      <c r="E18" s="14"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repeating5</v>
      </c>
      <c r="F18" s="14" t="str">
        <f ca="1">IF(Table_Repeating_Question_Sets[[#This Row],[Header]]="Yes","",IF(INDIRECT(SUBSTITUTE(ADDRESS(1,COLUMN(),4),"1","")&amp;ROW()-1)="",
INDIRECT(SUBSTITUTE(ADDRESS(1,COLUMN(Table_Repeating_Question_Sets[[#This Row],[Property]]),4),"1","")&amp;ROW()-1),INDIRECT(SUBSTITUTE(ADDRESS(1,COLUMN(),4),"1","")&amp;ROW()-1)))</f>
        <v/>
      </c>
      <c r="G18" s="14"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[XX].repeating5</v>
      </c>
      <c r="H18" s="14" t="str">
        <f>IF(Table_Repeating_Question_Sets[[#This Row],[Header]]="Yes","",IF(Table_Repeating_Question_Sets[[#This Row],[Property]]&lt;&gt;"",SUBSTITUTE(Table_Repeating_Question_Sets[[#This Row],[Property]]," ",""),""))</f>
        <v/>
      </c>
      <c r="I18" s="56"/>
      <c r="J18" s="56"/>
      <c r="K18" s="56"/>
      <c r="L18" s="56"/>
      <c r="M18" s="56"/>
      <c r="N18" s="56"/>
      <c r="O18" s="56"/>
      <c r="P18" s="56"/>
      <c r="Q18" s="56"/>
      <c r="R18" s="56"/>
      <c r="S18" s="85"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8" s="85" t="str">
        <f>IF(Table_Repeating_Question_Sets[[#This Row],[Header]]&lt;&gt;"Yes",COUNTA(Table_Repeating_Question_Sets[[#This Row],[Value 1]:[Value 10]]),"")</f>
        <v/>
      </c>
      <c r="U18" s="14"/>
      <c r="V18" s="14"/>
      <c r="W18" s="14"/>
      <c r="X18" s="7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t="str">
        <f ca="1">IF(Table_Repeating_Question_Sets[[#This Row],[Header]]="Yes","",_xlfn.NUMBERVALUE(INDIRECT(SUBSTITUTE(ADDRESS(1,COLUMN(Table_Repeating_Question_Sets[[#This Row],[Count 1]]),4),"1","")&amp;ROW(Table_Repeating_Question_Sets[[#This Row],[Count 1]])+1))+IF(Table_Repeating_Question_Sets[[#This Row],[Value 1]]&lt;&gt;"",1,0))</f>
        <v/>
      </c>
      <c r="AZ18" s="14"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8" s="14"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8" s="14" t="str">
        <f ca="1">IF(Table_Repeating_Question_Sets[[#This Row],[Header]]="Yes","",_xlfn.NUMBERVALUE(INDIRECT(SUBSTITUTE(ADDRESS(1,COLUMN(Table_Repeating_Question_Sets[[#This Row],[Count 2]]),4),"1","")&amp;ROW(Table_Repeating_Question_Sets[[#This Row],[Count 2]])+1))+IF(Table_Repeating_Question_Sets[[#This Row],[Value 2]]&lt;&gt;"",1,0))</f>
        <v/>
      </c>
      <c r="BC18" s="14"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8" s="14"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8" s="14" t="str">
        <f ca="1">IF(Table_Repeating_Question_Sets[[#This Row],[Header]]="Yes","",_xlfn.NUMBERVALUE(INDIRECT(SUBSTITUTE(ADDRESS(1,COLUMN(Table_Repeating_Question_Sets[[#This Row],[Count 3]]),4),"1","")&amp;ROW(Table_Repeating_Question_Sets[[#This Row],[Count 3]])+1))+IF(Table_Repeating_Question_Sets[[#This Row],[Value 3]]&lt;&gt;"",1,0))</f>
        <v/>
      </c>
      <c r="BF18" s="14"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8" s="14"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8" s="14" t="str">
        <f ca="1">IF(Table_Repeating_Question_Sets[[#This Row],[Header]]="Yes","",_xlfn.NUMBERVALUE(INDIRECT(SUBSTITUTE(ADDRESS(1,COLUMN(Table_Repeating_Question_Sets[[#This Row],[Count 4]]),4),"1","")&amp;ROW(Table_Repeating_Question_Sets[[#This Row],[Count 4]])+1))+IF(Table_Repeating_Question_Sets[[#This Row],[Value 4]]&lt;&gt;"",1,0))</f>
        <v/>
      </c>
      <c r="BI18" s="14"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8" s="14"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8" s="14" t="str">
        <f ca="1">IF(Table_Repeating_Question_Sets[[#This Row],[Header]]="Yes","",_xlfn.NUMBERVALUE(INDIRECT(SUBSTITUTE(ADDRESS(1,COLUMN(Table_Repeating_Question_Sets[[#This Row],[Count 5]]),4),"1","")&amp;ROW(Table_Repeating_Question_Sets[[#This Row],[Count 5]])+1))+IF(Table_Repeating_Question_Sets[[#This Row],[Value 5]]&lt;&gt;"",1,0))</f>
        <v/>
      </c>
      <c r="BL18" s="14"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8" s="14"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8" s="14" t="str">
        <f ca="1">IF(Table_Repeating_Question_Sets[[#This Row],[Header]]="Yes","",_xlfn.NUMBERVALUE(INDIRECT(SUBSTITUTE(ADDRESS(1,COLUMN(Table_Repeating_Question_Sets[[#This Row],[Count 6]]),4),"1","")&amp;ROW(Table_Repeating_Question_Sets[[#This Row],[Count 6]])+1))+IF(Table_Repeating_Question_Sets[[#This Row],[Value 6]]&lt;&gt;"",1,0))</f>
        <v/>
      </c>
      <c r="BO18" s="14"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8" s="14"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8" s="14" t="str">
        <f ca="1">IF(Table_Repeating_Question_Sets[[#This Row],[Header]]="Yes","",_xlfn.NUMBERVALUE(INDIRECT(SUBSTITUTE(ADDRESS(1,COLUMN(Table_Repeating_Question_Sets[[#This Row],[Count 7]]),4),"1","")&amp;ROW(Table_Repeating_Question_Sets[[#This Row],[Count 7]])+1))+IF(Table_Repeating_Question_Sets[[#This Row],[Value 7]]&lt;&gt;"",1,0))</f>
        <v/>
      </c>
      <c r="BR18" s="14"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8" s="14"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8" s="14" t="str">
        <f ca="1">IF(Table_Repeating_Question_Sets[[#This Row],[Header]]="Yes","",_xlfn.NUMBERVALUE(INDIRECT(SUBSTITUTE(ADDRESS(1,COLUMN(Table_Repeating_Question_Sets[[#This Row],[Count 8]]),4),"1","")&amp;ROW(Table_Repeating_Question_Sets[[#This Row],[Count 8]])+1))+IF(Table_Repeating_Question_Sets[[#This Row],[Value 8]]&lt;&gt;"",1,0))</f>
        <v/>
      </c>
      <c r="BU18" s="14"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8" s="14"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8" s="14" t="str">
        <f ca="1">IF(Table_Repeating_Question_Sets[[#This Row],[Header]]="Yes","",_xlfn.NUMBERVALUE(INDIRECT(SUBSTITUTE(ADDRESS(1,COLUMN(Table_Repeating_Question_Sets[[#This Row],[Count 9]]),4),"1","")&amp;ROW(Table_Repeating_Question_Sets[[#This Row],[Count 9]])+1))+IF(Table_Repeating_Question_Sets[[#This Row],[Value 9]]&lt;&gt;"",1,0))</f>
        <v/>
      </c>
      <c r="BX18" s="14"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8" s="14"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8" s="14" t="str">
        <f ca="1">IF(Table_Repeating_Question_Sets[[#This Row],[Header]]="Yes","",_xlfn.NUMBERVALUE(INDIRECT(SUBSTITUTE(ADDRESS(1,COLUMN(Table_Repeating_Question_Sets[[#This Row],[Count 10]]),4),"1","")&amp;ROW(Table_Repeating_Question_Sets[[#This Row],[Count 10]])+1))+IF(Table_Repeating_Question_Sets[[#This Row],[Value 10]]&lt;&gt;"",1,0))</f>
        <v/>
      </c>
      <c r="CA18" s="14"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8" s="14"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8" s="14"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8" s="14"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8" s="14"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8" s="14"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8" s="14" t="str">
        <f t="array" aca="1" ref="CG1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8" s="14"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8" s="14"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8" s="14"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8" s="14" t="str">
        <f xml:space="preserve">
IF(Table_Repeating_Question_Sets[[#This Row],[Row]]="Yes","]},{""className"": ""row"",""fieldGroup"": [","")&amp;
Table_Repeating_Question_Sets[[#This Row],[Config Field]]</f>
        <v/>
      </c>
      <c r="CL18" s="14"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"repeating5":[{"className": "row","fieldGroup":[]}],</v>
      </c>
      <c r="CM18" s="14"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8" s="47" t="str">
        <f>IF(AND(Table_Repeating_Question_Sets[[#This Row],[Header]]="",Table_Repeating_Question_Sets[[#This Row],[Property]]&lt;&gt;"",Table_Repeating_Question_Sets[[#This Row],[Field Type]]&lt;&gt;""),
""""&amp;Table_Repeating_Question_Sets[[#This Row],[Key]]&amp;"""","")</f>
        <v/>
      </c>
      <c r="CO18" s="4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"repeating5":[],</v>
      </c>
      <c r="CP18" s="14" t="str">
        <f ca="1">IF(ISNUMBER(Table_Repeating_Question_Sets[[#This Row],[Config Use Row]]),INDEX(Table_Repeating_Question_Sets[Config Rollup],Table_Repeating_Question_Sets[[#This Row],[Config Use Row]]),"")</f>
        <v/>
      </c>
      <c r="CQ18" s="47" t="str">
        <f ca="1">IF(ISNUMBER(Table_Repeating_Question_Sets[[#This Row],[Config Use Row]]),INDEX(Table_Repeating_Question_Sets[Config Keys Nested Rollup],Table_Repeating_Question_Sets[[#This Row],[Config Use Row]]),"")</f>
        <v/>
      </c>
    </row>
    <row r="19" spans="2:95" s="21" customFormat="1" ht="21" hidden="1" customHeight="1">
      <c r="B19" s="10"/>
      <c r="C19" s="10"/>
      <c r="D19" s="10" t="str">
        <f ca="1">IF(Table_Repeating_Question_Sets[[#This Row],[Header]]="Yes","",
IF(INDIRECT(SUBSTITUTE(ADDRESS(1,COLUMN(),4),"1","")&amp;ROW()-1)="",
INDIRECT(SUBSTITUTE(ADDRESS(1,COLUMN(Table_Repeating_Question_Sets[[#This Row],[Property]]),4),"1","")&amp;ROW()-1),
INDIRECT(SUBSTITUTE(ADDRESS(1,COLUMN(),4),"1","")&amp;ROW()-1)))</f>
        <v>Repeating 5</v>
      </c>
      <c r="E19" s="10"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9" s="10" t="str">
        <f ca="1">IF(Table_Repeating_Question_Sets[[#This Row],[Header]]="Yes","",IF(INDIRECT(SUBSTITUTE(ADDRESS(1,COLUMN(),4),"1","")&amp;ROW()-1)="",
INDIRECT(SUBSTITUTE(ADDRESS(1,COLUMN(Table_Repeating_Question_Sets[[#This Row],[Property]]),4),"1","")&amp;ROW()-1),INDIRECT(SUBSTITUTE(ADDRESS(1,COLUMN(),4),"1","")&amp;ROW()-1)))</f>
        <v>Repeating 5</v>
      </c>
      <c r="G19" s="10"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9" s="10" t="str">
        <f>IF(Table_Repeating_Question_Sets[[#This Row],[Header]]="Yes","",IF(Table_Repeating_Question_Sets[[#This Row],[Property]]&lt;&gt;"",SUBSTITUTE(Table_Repeating_Question_Sets[[#This Row],[Property]]," ",""),""))</f>
        <v/>
      </c>
      <c r="I19" s="92"/>
      <c r="J19" s="92"/>
      <c r="K19" s="92"/>
      <c r="L19" s="92"/>
      <c r="M19" s="92"/>
      <c r="N19" s="92"/>
      <c r="O19" s="92"/>
      <c r="P19" s="92"/>
      <c r="Q19" s="92"/>
      <c r="R19" s="92"/>
      <c r="S19" s="95">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9" s="95">
        <f>IF(Table_Repeating_Question_Sets[[#This Row],[Header]]&lt;&gt;"Yes",COUNTA(Table_Repeating_Question_Sets[[#This Row],[Value 1]:[Value 10]]),"")</f>
        <v>0</v>
      </c>
      <c r="U19" s="10"/>
      <c r="V19" s="10"/>
      <c r="W19" s="10"/>
      <c r="X19" s="75"/>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f ca="1">IF(Table_Repeating_Question_Sets[[#This Row],[Header]]="Yes","",_xlfn.NUMBERVALUE(INDIRECT(SUBSTITUTE(ADDRESS(1,COLUMN(Table_Repeating_Question_Sets[[#This Row],[Count 1]]),4),"1","")&amp;ROW(Table_Repeating_Question_Sets[[#This Row],[Count 1]])+1))+IF(Table_Repeating_Question_Sets[[#This Row],[Value 1]]&lt;&gt;"",1,0))</f>
        <v>0</v>
      </c>
      <c r="AZ19" s="10">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9" s="10"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9" s="10">
        <f ca="1">IF(Table_Repeating_Question_Sets[[#This Row],[Header]]="Yes","",_xlfn.NUMBERVALUE(INDIRECT(SUBSTITUTE(ADDRESS(1,COLUMN(Table_Repeating_Question_Sets[[#This Row],[Count 2]]),4),"1","")&amp;ROW(Table_Repeating_Question_Sets[[#This Row],[Count 2]])+1))+IF(Table_Repeating_Question_Sets[[#This Row],[Value 2]]&lt;&gt;"",1,0))</f>
        <v>0</v>
      </c>
      <c r="BC19" s="10">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9" s="10"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9" s="10">
        <f ca="1">IF(Table_Repeating_Question_Sets[[#This Row],[Header]]="Yes","",_xlfn.NUMBERVALUE(INDIRECT(SUBSTITUTE(ADDRESS(1,COLUMN(Table_Repeating_Question_Sets[[#This Row],[Count 3]]),4),"1","")&amp;ROW(Table_Repeating_Question_Sets[[#This Row],[Count 3]])+1))+IF(Table_Repeating_Question_Sets[[#This Row],[Value 3]]&lt;&gt;"",1,0))</f>
        <v>0</v>
      </c>
      <c r="BF19" s="10">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9" s="10"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9" s="10">
        <f ca="1">IF(Table_Repeating_Question_Sets[[#This Row],[Header]]="Yes","",_xlfn.NUMBERVALUE(INDIRECT(SUBSTITUTE(ADDRESS(1,COLUMN(Table_Repeating_Question_Sets[[#This Row],[Count 4]]),4),"1","")&amp;ROW(Table_Repeating_Question_Sets[[#This Row],[Count 4]])+1))+IF(Table_Repeating_Question_Sets[[#This Row],[Value 4]]&lt;&gt;"",1,0))</f>
        <v>0</v>
      </c>
      <c r="BI19" s="10">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9" s="10"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9" s="10">
        <f ca="1">IF(Table_Repeating_Question_Sets[[#This Row],[Header]]="Yes","",_xlfn.NUMBERVALUE(INDIRECT(SUBSTITUTE(ADDRESS(1,COLUMN(Table_Repeating_Question_Sets[[#This Row],[Count 5]]),4),"1","")&amp;ROW(Table_Repeating_Question_Sets[[#This Row],[Count 5]])+1))+IF(Table_Repeating_Question_Sets[[#This Row],[Value 5]]&lt;&gt;"",1,0))</f>
        <v>0</v>
      </c>
      <c r="BL19" s="10">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9" s="10"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9" s="10">
        <f ca="1">IF(Table_Repeating_Question_Sets[[#This Row],[Header]]="Yes","",_xlfn.NUMBERVALUE(INDIRECT(SUBSTITUTE(ADDRESS(1,COLUMN(Table_Repeating_Question_Sets[[#This Row],[Count 6]]),4),"1","")&amp;ROW(Table_Repeating_Question_Sets[[#This Row],[Count 6]])+1))+IF(Table_Repeating_Question_Sets[[#This Row],[Value 6]]&lt;&gt;"",1,0))</f>
        <v>0</v>
      </c>
      <c r="BO19" s="10">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9" s="10"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9" s="10">
        <f ca="1">IF(Table_Repeating_Question_Sets[[#This Row],[Header]]="Yes","",_xlfn.NUMBERVALUE(INDIRECT(SUBSTITUTE(ADDRESS(1,COLUMN(Table_Repeating_Question_Sets[[#This Row],[Count 7]]),4),"1","")&amp;ROW(Table_Repeating_Question_Sets[[#This Row],[Count 7]])+1))+IF(Table_Repeating_Question_Sets[[#This Row],[Value 7]]&lt;&gt;"",1,0))</f>
        <v>0</v>
      </c>
      <c r="BR19" s="10">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9" s="10"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9" s="10">
        <f ca="1">IF(Table_Repeating_Question_Sets[[#This Row],[Header]]="Yes","",_xlfn.NUMBERVALUE(INDIRECT(SUBSTITUTE(ADDRESS(1,COLUMN(Table_Repeating_Question_Sets[[#This Row],[Count 8]]),4),"1","")&amp;ROW(Table_Repeating_Question_Sets[[#This Row],[Count 8]])+1))+IF(Table_Repeating_Question_Sets[[#This Row],[Value 8]]&lt;&gt;"",1,0))</f>
        <v>0</v>
      </c>
      <c r="BU19" s="10">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9" s="10"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9" s="10">
        <f ca="1">IF(Table_Repeating_Question_Sets[[#This Row],[Header]]="Yes","",_xlfn.NUMBERVALUE(INDIRECT(SUBSTITUTE(ADDRESS(1,COLUMN(Table_Repeating_Question_Sets[[#This Row],[Count 9]]),4),"1","")&amp;ROW(Table_Repeating_Question_Sets[[#This Row],[Count 9]])+1))+IF(Table_Repeating_Question_Sets[[#This Row],[Value 9]]&lt;&gt;"",1,0))</f>
        <v>0</v>
      </c>
      <c r="BX19" s="10">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9" s="10"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9" s="10">
        <f ca="1">IF(Table_Repeating_Question_Sets[[#This Row],[Header]]="Yes","",_xlfn.NUMBERVALUE(INDIRECT(SUBSTITUTE(ADDRESS(1,COLUMN(Table_Repeating_Question_Sets[[#This Row],[Count 10]]),4),"1","")&amp;ROW(Table_Repeating_Question_Sets[[#This Row],[Count 10]])+1))+IF(Table_Repeating_Question_Sets[[#This Row],[Value 10]]&lt;&gt;"",1,0))</f>
        <v>0</v>
      </c>
      <c r="CA19" s="10">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9"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9" s="10"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9" s="10"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9" s="10">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9" s="10">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9" s="10" t="str">
        <f t="array" aca="1" ref="CG1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9" s="10"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9" s="10"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IF(OR(Table_Repeating_Question_Sets[[#This Row],[Width]]&lt;&gt;"",Table_Repeating_Question_Sets[[#This Row],[Container Class]]&lt;&gt;"",Table_Repeating_Question_Sets[[#This Row],[Container Style]]&lt;&gt;""),"""container"":{"&amp;
IF(Table_Repeating_Question_Sets[[#This Row],[Container Class]]&lt;&gt;"","""className"":"""&amp;Table_Repeating_Question_Sets[[#This Row],[Container Class]]&amp;""""&amp;IF(OR(Table_Repeating_Question_Sets[[#This Row],[Width]]&lt;&gt;"",Table_Repeating_Question_Sets[[#This Row],[Container Style]]&lt;&gt;""),",",""),"")&amp;
IF(OR(Table_Repeating_Question_Sets[[#This Row],[Width]]&lt;&gt;"",Table_Repeating_Question_Sets[[#This Row],[Container Style]]&lt;&gt;""),"""style"":"""&amp;IF(Table_Repeating_Question_Sets[[#This Row],[Width]]&lt;&gt;"","width:"&amp;Table_Repeating_Question_Sets[[#This Row],[Width]]&amp;";","")&amp;Table_Repeating_Question_Sets[[#This Row],[Container Style]]&amp;"""","")
&amp;"}",""),
IF(Table_Repeating_Question_Sets[[#This Row],[Default Value]]&lt;&gt;"",
"""defaultValue"":"""&amp;Table_Repeating_Question_Sets[[#This Row],[Default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Type]]="Time",Table_Repeating_Question_Sets[[#This Row],[Field Type]]="Text"),
"""formatTextInput"":""time"","&amp;
"""addonLeft"":{""class"":""fa fa-clock-o""}",""),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9" s="10" t="str">
        <f xml:space="preserve">
IF(AND(Table_Repeating_Question_Sets[[#This Row],[Header]]="",Table_Repeating_Question_Sets[[#This Row],[Property]]&lt;&gt;"",Table_Repeating_Question_Sets[[#This Row],[Field Type]]&lt;&gt;""),
"{"&amp;
_xlfn.TEXTJOIN(",",TRUE,
LEFT("/****** BASE ATTRIBUTES ******/",0),
"""key"": """&amp;Table_Repeating_Question_Sets[[#This Row],[Field Key]]&amp;"""",
"""type"": """&amp;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Type]]="Password","password-field",
IF(Table_Repeating_Question_Sets[[#This Row],[Field Type]]="Text Area","textarea-field",
IF(Table_Repeating_Question_Sets[[#This Row],[Field Type]]="Hidden","hidden-field",
IF(Table_Repeating_Question_Sets[[#This Row],[Field Type]]="Toggle","toggle-field",
IF(Table_Repeating_Question_Sets[[#This Row],[Field Type]]="Iframe","iframe-field",
IF(Table_Repeating_Question_Sets[[#This Row],[Field Type]]="Attachment","attachment-field",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9" s="10" t="str">
        <f xml:space="preserve">
IF(Table_Repeating_Question_Sets[[#This Row],[Row]]="Yes","]},{""className"": ""row"",""fieldGroup"": [","")&amp;
Table_Repeating_Question_Sets[[#This Row],[Config Field]]</f>
        <v/>
      </c>
      <c r="CL19" s="10"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9" s="10"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9" s="25" t="str">
        <f>IF(AND(Table_Repeating_Question_Sets[[#This Row],[Header]]="",Table_Repeating_Question_Sets[[#This Row],[Property]]&lt;&gt;"",Table_Repeating_Question_Sets[[#This Row],[Field Type]]&lt;&gt;""),
""""&amp;Table_Repeating_Question_Sets[[#This Row],[Key]]&amp;"""","")</f>
        <v/>
      </c>
      <c r="CO19" s="25"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9" s="25" t="str">
        <f ca="1">IF(ISNUMBER(Table_Repeating_Question_Sets[[#This Row],[Config Use Row]]),INDEX(Table_Repeating_Question_Sets[Config Rollup],Table_Repeating_Question_Sets[[#This Row],[Config Use Row]]),"")</f>
        <v/>
      </c>
      <c r="CQ19" s="25" t="str">
        <f ca="1">IF(ISNUMBER(Table_Repeating_Question_Sets[[#This Row],[Config Use Row]]),INDEX(Table_Repeating_Question_Sets[Config Keys Nested Rollup],Table_Repeating_Question_Sets[[#This Row],[Config Use Row]]),"")</f>
        <v/>
      </c>
    </row>
  </sheetData>
  <sheetProtection insertRows="0" deleteRows="0"/>
  <dataValidations count="3">
    <dataValidation type="list" allowBlank="1" showInputMessage="1" showErrorMessage="1" sqref="U5:U19" xr:uid="{00000000-0002-0000-0100-000000000000}">
      <formula1>Select_Repeating_Data_Type</formula1>
    </dataValidation>
    <dataValidation type="list" allowBlank="1" showInputMessage="1" showErrorMessage="1" sqref="X5:X19" xr:uid="{00000000-0002-0000-0100-000001000000}">
      <formula1>Select_Yes_No</formula1>
    </dataValidation>
    <dataValidation type="list" allowBlank="1" showInputMessage="1" showErrorMessage="1" sqref="V1:V1048576" xr:uid="{00000000-0002-0000-0100-000002000000}">
      <formula1>Select_Field_Type_By_Data_Type</formula1>
    </dataValidation>
  </dataValidation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F5F34"/>
  </sheetPr>
  <dimension ref="B3:I82"/>
  <sheetViews>
    <sheetView topLeftCell="A19" workbookViewId="0">
      <selection activeCell="B23" sqref="B23"/>
    </sheetView>
  </sheetViews>
  <sheetFormatPr defaultColWidth="9.109375" defaultRowHeight="14.4"/>
  <cols>
    <col min="1" max="1" width="9.109375" style="20"/>
    <col min="2" max="2" width="34.44140625" style="20" customWidth="1"/>
    <col min="3" max="3" width="22.109375" style="20" hidden="1" customWidth="1"/>
    <col min="4" max="4" width="29.109375" style="20" customWidth="1"/>
    <col min="5" max="5" width="25.88671875" style="20" customWidth="1"/>
    <col min="6" max="6" width="114.33203125" style="20" customWidth="1"/>
    <col min="7" max="7" width="47.109375" style="20" hidden="1" customWidth="1"/>
    <col min="8" max="9" width="37" style="20" hidden="1" customWidth="1"/>
    <col min="10" max="16384" width="9.109375" style="20"/>
  </cols>
  <sheetData>
    <row r="3" spans="2:9" ht="46.8" thickBot="1">
      <c r="B3" s="18" t="s">
        <v>156</v>
      </c>
      <c r="C3" s="18"/>
      <c r="D3" s="18"/>
      <c r="E3" s="18"/>
      <c r="F3" s="18"/>
      <c r="G3" s="18"/>
      <c r="H3" s="18"/>
      <c r="I3" s="18"/>
    </row>
    <row r="5" spans="2:9">
      <c r="B5" s="15" t="s">
        <v>6</v>
      </c>
      <c r="C5" s="15" t="s">
        <v>2</v>
      </c>
      <c r="D5" s="15" t="s">
        <v>157</v>
      </c>
      <c r="E5" s="15" t="s">
        <v>158</v>
      </c>
      <c r="F5" s="15" t="s">
        <v>20</v>
      </c>
      <c r="G5" s="16" t="s">
        <v>159</v>
      </c>
      <c r="H5" s="15" t="s">
        <v>160</v>
      </c>
      <c r="I5" s="64" t="s">
        <v>161</v>
      </c>
    </row>
    <row r="6" spans="2:9" ht="29.4" thickBot="1">
      <c r="B6" s="82" t="s">
        <v>63</v>
      </c>
      <c r="C6" s="14" t="s">
        <v>59</v>
      </c>
      <c r="D6" s="14"/>
      <c r="E6" s="14"/>
      <c r="F6" s="14"/>
      <c r="G6"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 spans="2:9" s="21" customFormat="1" ht="21" hidden="1" customHeight="1">
      <c r="B7" s="75"/>
      <c r="C7" s="10"/>
      <c r="D7" s="10"/>
      <c r="E7" s="10"/>
      <c r="F7" s="10"/>
      <c r="G7"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 spans="2:9" s="21" customFormat="1" ht="21" customHeight="1">
      <c r="B8" s="75" t="s">
        <v>162</v>
      </c>
      <c r="C8" s="12"/>
      <c r="D8" s="10"/>
      <c r="E8" s="10"/>
      <c r="F8" s="10"/>
      <c r="G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{"value":"ACT","key":"ACT"}</v>
      </c>
      <c r="H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{"value":"ACT","key":"ACT"}</v>
      </c>
      <c r="I8"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{"label":"ACT","value":"ACT"}</v>
      </c>
    </row>
    <row r="9" spans="2:9" s="21" customFormat="1" ht="21" customHeight="1">
      <c r="B9" s="75" t="s">
        <v>163</v>
      </c>
      <c r="C9" s="12"/>
      <c r="D9" s="10"/>
      <c r="E9" s="10"/>
      <c r="F9" s="10"/>
      <c r="G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{"value":"NSW","key":"NSW"}</v>
      </c>
      <c r="H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{"value":"NSW","key":"NSW"}</v>
      </c>
      <c r="I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{"label":"NSW","value":"NSW"}</v>
      </c>
    </row>
    <row r="10" spans="2:9" s="21" customFormat="1" ht="21" customHeight="1">
      <c r="B10" s="75" t="s">
        <v>164</v>
      </c>
      <c r="C10" s="12"/>
      <c r="D10" s="10"/>
      <c r="E10" s="10"/>
      <c r="F10" s="10"/>
      <c r="G10"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{"value":"NT","key":"NT"}</v>
      </c>
      <c r="H10"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{"value":"NT","key":"NT"}</v>
      </c>
      <c r="I10"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{"label":"NT","value":"NT"}</v>
      </c>
    </row>
    <row r="11" spans="2:9" s="21" customFormat="1" ht="21" customHeight="1">
      <c r="B11" s="75" t="s">
        <v>165</v>
      </c>
      <c r="C11" s="12"/>
      <c r="D11" s="10"/>
      <c r="E11" s="10"/>
      <c r="F11" s="10"/>
      <c r="G11"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{"value":"QLD","key":"QLD"}</v>
      </c>
      <c r="H11"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{"value":"QLD","key":"QLD"}</v>
      </c>
      <c r="I1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{"label":"QLD","value":"QLD"}</v>
      </c>
    </row>
    <row r="12" spans="2:9" s="21" customFormat="1" ht="21" customHeight="1">
      <c r="B12" s="75" t="s">
        <v>166</v>
      </c>
      <c r="C12" s="12"/>
      <c r="D12" s="10"/>
      <c r="E12" s="10"/>
      <c r="F12" s="11"/>
      <c r="G12"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{"value":"SA","key":"SA"}</v>
      </c>
      <c r="H12"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{"value":"SA","key":"SA"}</v>
      </c>
      <c r="I12"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{"label":"SA","value":"SA"}</v>
      </c>
    </row>
    <row r="13" spans="2:9" s="21" customFormat="1" ht="21" customHeight="1">
      <c r="B13" s="75" t="s">
        <v>167</v>
      </c>
      <c r="C13" s="52"/>
      <c r="D13" s="26"/>
      <c r="E13" s="26"/>
      <c r="F13" s="26"/>
      <c r="G13" s="2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{"value":"TAS","key":"TAS"}</v>
      </c>
      <c r="H13"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{"value":"TAS","key":"TAS"}</v>
      </c>
      <c r="I13"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{"label":"TAS","value":"TAS"}</v>
      </c>
    </row>
    <row r="14" spans="2:9" s="21" customFormat="1" ht="21" customHeight="1">
      <c r="B14" s="75" t="s">
        <v>62</v>
      </c>
      <c r="C14" s="52"/>
      <c r="D14" s="26"/>
      <c r="E14" s="26"/>
      <c r="F14" s="26"/>
      <c r="G14" s="2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{"value":"VIC","key":"VIC"}</v>
      </c>
      <c r="H14"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{"value":"VIC","key":"VIC"}</v>
      </c>
      <c r="I14"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{"label":"VIC","value":"VIC"}</v>
      </c>
    </row>
    <row r="15" spans="2:9" s="21" customFormat="1" ht="21" customHeight="1">
      <c r="B15" s="75" t="s">
        <v>168</v>
      </c>
      <c r="C15" s="52"/>
      <c r="D15" s="26"/>
      <c r="E15" s="26"/>
      <c r="F15" s="26"/>
      <c r="G15" s="2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{"value":"WA","key":"WA"}</v>
      </c>
      <c r="H15"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{"value":"WA","key":"WA"}</v>
      </c>
      <c r="I15"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{"label":"WA","value":"WA"}</v>
      </c>
    </row>
    <row r="16" spans="2:9" ht="29.4" thickBot="1">
      <c r="B16" s="82" t="s">
        <v>66</v>
      </c>
      <c r="C16" s="14" t="s">
        <v>59</v>
      </c>
      <c r="D16" s="14"/>
      <c r="E16" s="14"/>
      <c r="F16" s="14"/>
      <c r="G16"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6"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6"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7" spans="2:9" s="21" customFormat="1" ht="21" hidden="1" customHeight="1">
      <c r="B17" s="75"/>
      <c r="C17" s="10"/>
      <c r="D17" s="10"/>
      <c r="E17" s="10"/>
      <c r="F17" s="10"/>
      <c r="G17"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7"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8" spans="2:9" s="21" customFormat="1" ht="21" customHeight="1">
      <c r="B18" s="10" t="s">
        <v>59</v>
      </c>
      <c r="C18" s="10"/>
      <c r="D18" s="10"/>
      <c r="E18" s="11" t="s">
        <v>173</v>
      </c>
      <c r="F18" s="10"/>
      <c r="G1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{"value":"Yes","key":"Yes","icon":"glyphicon glyphicon-ok md"}</v>
      </c>
      <c r="H18"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{"value":"Yes","key":"Yes"}</v>
      </c>
      <c r="I18"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{"label":"Yes","value":"Yes"}</v>
      </c>
    </row>
    <row r="19" spans="2:9" s="21" customFormat="1" ht="21" customHeight="1">
      <c r="B19" s="10" t="s">
        <v>67</v>
      </c>
      <c r="C19" s="10"/>
      <c r="D19" s="10"/>
      <c r="E19" s="11" t="s">
        <v>170</v>
      </c>
      <c r="F19" s="10"/>
      <c r="G1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{"value":"No","key":"No","icon":"glyphicon glyphicon-remove md"}</v>
      </c>
      <c r="H19" s="1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{"value":"No","key":"No"}</v>
      </c>
      <c r="I19"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{"label":"No","value":"No"}</v>
      </c>
    </row>
    <row r="20" spans="2:9" ht="29.4" thickBot="1">
      <c r="B20" s="82" t="s">
        <v>992</v>
      </c>
      <c r="C20" s="14" t="s">
        <v>59</v>
      </c>
      <c r="D20" s="14"/>
      <c r="E20" s="14"/>
      <c r="F20" s="14"/>
      <c r="G20"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0"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0"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1" spans="2:9" s="21" customFormat="1" ht="21" hidden="1" customHeight="1">
      <c r="B21" s="80"/>
      <c r="C21" s="26"/>
      <c r="D21" s="26"/>
      <c r="E21" s="26"/>
      <c r="F21" s="26"/>
      <c r="G2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2" spans="2:9" s="21" customFormat="1" ht="21" customHeight="1">
      <c r="B22" s="6" t="s">
        <v>1038</v>
      </c>
      <c r="C22" s="26"/>
      <c r="D22" s="26"/>
      <c r="E22" s="11"/>
      <c r="F22" s="26"/>
      <c r="G22"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{"value":"Gift","key":"Gift"}</v>
      </c>
      <c r="H22"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{"value":"Gift","key":"Gift"}</v>
      </c>
      <c r="I22"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{"label":"Gift","value":"Gift"}</v>
      </c>
    </row>
    <row r="23" spans="2:9" s="21" customFormat="1" ht="21" customHeight="1">
      <c r="B23" s="6" t="s">
        <v>1039</v>
      </c>
      <c r="C23" s="26"/>
      <c r="D23" s="26"/>
      <c r="E23" s="26"/>
      <c r="F23" s="26"/>
      <c r="G23" s="2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{"value":"Sale of property","key":"Sale of property"}</v>
      </c>
      <c r="H23"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{"value":"Sale of property","key":"Sale of property"}</v>
      </c>
      <c r="I23"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{"label":"Sale of property","value":"Sale of property"}</v>
      </c>
    </row>
    <row r="24" spans="2:9" s="21" customFormat="1" ht="21" customHeight="1">
      <c r="B24" s="6" t="s">
        <v>1040</v>
      </c>
      <c r="C24" s="26"/>
      <c r="D24" s="26"/>
      <c r="E24" s="26"/>
      <c r="F24" s="26"/>
      <c r="G24" s="2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{"value":"Court Order","key":"Court Order"}</v>
      </c>
      <c r="H24"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{"value":"Court Order","key":"Court Order"}</v>
      </c>
      <c r="I24"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{"label":"Court Order","value":"Court Order"}</v>
      </c>
    </row>
    <row r="25" spans="2:9" s="21" customFormat="1" ht="21" customHeight="1">
      <c r="B25" s="6" t="s">
        <v>217</v>
      </c>
      <c r="C25" s="26"/>
      <c r="D25" s="26"/>
      <c r="E25" s="26"/>
      <c r="F25" s="26"/>
      <c r="G25" s="2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{"value":"Other","key":"Other"}</v>
      </c>
      <c r="H25"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{"value":"Other","key":"Other"}</v>
      </c>
      <c r="I25"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{"label":"Other","value":"Other"}</v>
      </c>
    </row>
    <row r="26" spans="2:9" ht="29.4" thickBot="1">
      <c r="B26" s="82" t="s">
        <v>172</v>
      </c>
      <c r="C26" s="14" t="s">
        <v>59</v>
      </c>
      <c r="D26" s="14"/>
      <c r="E26" s="14"/>
      <c r="F26" s="14"/>
      <c r="G26"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6"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6"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7" spans="2:9" s="21" customFormat="1" ht="21" hidden="1" customHeight="1">
      <c r="B27" s="80"/>
      <c r="C27" s="26"/>
      <c r="D27" s="26"/>
      <c r="E27" s="26"/>
      <c r="F27" s="26"/>
      <c r="G27"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7"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7"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8" spans="2:9" s="21" customFormat="1" ht="21" customHeight="1">
      <c r="B28" s="80"/>
      <c r="C28" s="26"/>
      <c r="D28" s="26"/>
      <c r="E28" s="11"/>
      <c r="F28" s="26"/>
      <c r="G28"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8" s="2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8"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9" spans="2:9" s="21" customFormat="1" ht="21" customHeight="1">
      <c r="B29" s="80"/>
      <c r="C29" s="26"/>
      <c r="D29" s="26"/>
      <c r="E29" s="11"/>
      <c r="F29" s="26"/>
      <c r="G29"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9" s="2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9"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0" spans="2:9" ht="29.4" thickBot="1">
      <c r="B30" s="82" t="s">
        <v>172</v>
      </c>
      <c r="C30" s="14" t="s">
        <v>59</v>
      </c>
      <c r="D30" s="14"/>
      <c r="E30" s="14"/>
      <c r="F30" s="14"/>
      <c r="G30"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0"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0"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1" spans="2:9" s="21" customFormat="1" ht="21" hidden="1" customHeight="1">
      <c r="B31" s="80"/>
      <c r="C31" s="26"/>
      <c r="D31" s="26"/>
      <c r="E31" s="26"/>
      <c r="F31" s="26"/>
      <c r="G3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1" s="26"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2" spans="2:9" s="21" customFormat="1" ht="21" customHeight="1">
      <c r="B32" s="75"/>
      <c r="C32" s="10"/>
      <c r="D32" s="10"/>
      <c r="E32" s="26"/>
      <c r="F32" s="26"/>
      <c r="G32"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2"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2"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3" spans="2:9" s="21" customFormat="1" ht="21" customHeight="1">
      <c r="B33" s="75"/>
      <c r="C33" s="10"/>
      <c r="D33" s="10"/>
      <c r="E33" s="26"/>
      <c r="F33" s="26"/>
      <c r="G33"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3"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3"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4" spans="2:9" s="21" customFormat="1" ht="21" customHeight="1">
      <c r="B34" s="75"/>
      <c r="C34" s="10"/>
      <c r="D34" s="10"/>
      <c r="E34" s="26"/>
      <c r="F34" s="26"/>
      <c r="G34"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4"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4"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5" spans="2:9" s="21" customFormat="1" ht="21" customHeight="1">
      <c r="B35" s="75"/>
      <c r="C35" s="10"/>
      <c r="D35" s="10"/>
      <c r="E35" s="26"/>
      <c r="F35" s="26"/>
      <c r="G35"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5"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5"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6" spans="2:9" s="21" customFormat="1" ht="21" customHeight="1">
      <c r="B36" s="75"/>
      <c r="C36" s="10"/>
      <c r="D36" s="10"/>
      <c r="E36" s="26"/>
      <c r="F36" s="26"/>
      <c r="G36"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6"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6"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7" spans="2:9" s="21" customFormat="1" ht="21" customHeight="1">
      <c r="B37" s="75"/>
      <c r="C37" s="10"/>
      <c r="D37" s="10"/>
      <c r="E37" s="26"/>
      <c r="F37" s="26"/>
      <c r="G37"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7"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7"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8" spans="2:9" s="21" customFormat="1" ht="21" customHeight="1">
      <c r="B38" s="75"/>
      <c r="C38" s="10"/>
      <c r="D38" s="10"/>
      <c r="E38" s="26"/>
      <c r="F38" s="26"/>
      <c r="G38"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8"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8"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9" spans="2:9" s="21" customFormat="1" ht="21" customHeight="1">
      <c r="B39" s="75"/>
      <c r="C39" s="10"/>
      <c r="D39" s="10"/>
      <c r="E39" s="26"/>
      <c r="F39" s="26"/>
      <c r="G39"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9"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9"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0" spans="2:9" ht="29.4" thickBot="1">
      <c r="B40" s="82" t="s">
        <v>172</v>
      </c>
      <c r="C40" s="14" t="s">
        <v>59</v>
      </c>
      <c r="D40" s="14"/>
      <c r="E40" s="14"/>
      <c r="F40" s="14"/>
      <c r="G40"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0"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0"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1" spans="2:9" s="21" customFormat="1" ht="21" hidden="1" customHeight="1">
      <c r="B41" s="80"/>
      <c r="C41" s="65"/>
      <c r="D41" s="26"/>
      <c r="E41" s="26"/>
      <c r="F41" s="26"/>
      <c r="G4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1"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1"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2" spans="2:9" ht="29.4" thickBot="1">
      <c r="B42" s="82" t="s">
        <v>174</v>
      </c>
      <c r="C42" s="14" t="s">
        <v>59</v>
      </c>
      <c r="D42" s="14"/>
      <c r="E42" s="14"/>
      <c r="F42" s="14"/>
      <c r="G42"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2"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2"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3" spans="2:9" s="21" customFormat="1" ht="21" hidden="1" customHeight="1">
      <c r="B43" s="80"/>
      <c r="C43" s="65"/>
      <c r="D43" s="26"/>
      <c r="E43" s="26"/>
      <c r="F43" s="26"/>
      <c r="G43"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3"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3"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4" spans="2:9" ht="29.4" thickBot="1">
      <c r="B44" s="82" t="s">
        <v>175</v>
      </c>
      <c r="C44" s="14" t="s">
        <v>59</v>
      </c>
      <c r="D44" s="14"/>
      <c r="E44" s="14"/>
      <c r="F44" s="14"/>
      <c r="G44"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4"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4"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5" spans="2:9" s="21" customFormat="1" ht="21" hidden="1" customHeight="1">
      <c r="B45" s="80"/>
      <c r="C45" s="65"/>
      <c r="D45" s="26"/>
      <c r="E45" s="26"/>
      <c r="F45" s="26"/>
      <c r="G45"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5"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5"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6" spans="2:9" ht="29.4" thickBot="1">
      <c r="B46" s="82" t="s">
        <v>176</v>
      </c>
      <c r="C46" s="14" t="s">
        <v>59</v>
      </c>
      <c r="D46" s="14"/>
      <c r="E46" s="14"/>
      <c r="F46" s="14"/>
      <c r="G46"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6"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6"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7" spans="2:9" s="21" customFormat="1" ht="21" hidden="1" customHeight="1">
      <c r="B47" s="80"/>
      <c r="C47" s="65"/>
      <c r="D47" s="26"/>
      <c r="E47" s="26"/>
      <c r="F47" s="26"/>
      <c r="G47"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7"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7"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8" spans="2:9" ht="29.4" thickBot="1">
      <c r="B48" s="82" t="s">
        <v>177</v>
      </c>
      <c r="C48" s="14" t="s">
        <v>59</v>
      </c>
      <c r="D48" s="14"/>
      <c r="E48" s="14"/>
      <c r="F48" s="14"/>
      <c r="G48"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8"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8"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9" spans="2:9" s="21" customFormat="1" ht="21" hidden="1" customHeight="1">
      <c r="B49" s="80"/>
      <c r="C49" s="65"/>
      <c r="D49" s="26"/>
      <c r="E49" s="26"/>
      <c r="F49" s="26"/>
      <c r="G49"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9"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9"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0" spans="2:9" ht="29.4" thickBot="1">
      <c r="B50" s="82" t="s">
        <v>178</v>
      </c>
      <c r="C50" s="14" t="s">
        <v>59</v>
      </c>
      <c r="D50" s="14"/>
      <c r="E50" s="14"/>
      <c r="F50" s="14"/>
      <c r="G50"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0"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0"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1" spans="2:9" s="21" customFormat="1" ht="21" hidden="1" customHeight="1">
      <c r="B51" s="80"/>
      <c r="C51" s="65"/>
      <c r="D51" s="26"/>
      <c r="E51" s="26"/>
      <c r="F51" s="26"/>
      <c r="G5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1"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1"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2" spans="2:9" ht="29.4" thickBot="1">
      <c r="B52" s="82" t="s">
        <v>179</v>
      </c>
      <c r="C52" s="14" t="s">
        <v>59</v>
      </c>
      <c r="D52" s="14"/>
      <c r="E52" s="14"/>
      <c r="F52" s="14"/>
      <c r="G52"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2"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2"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3" spans="2:9" s="21" customFormat="1" ht="21" hidden="1" customHeight="1">
      <c r="B53" s="80"/>
      <c r="C53" s="65"/>
      <c r="D53" s="26"/>
      <c r="E53" s="26"/>
      <c r="F53" s="26"/>
      <c r="G53"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3"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3"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4" spans="2:9" ht="29.4" thickBot="1">
      <c r="B54" s="82" t="s">
        <v>180</v>
      </c>
      <c r="C54" s="14" t="s">
        <v>59</v>
      </c>
      <c r="D54" s="14"/>
      <c r="E54" s="14"/>
      <c r="F54" s="14"/>
      <c r="G54"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4"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4"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5" spans="2:9" s="21" customFormat="1" ht="21" hidden="1" customHeight="1">
      <c r="B55" s="80"/>
      <c r="C55" s="65"/>
      <c r="D55" s="26"/>
      <c r="E55" s="26"/>
      <c r="F55" s="26"/>
      <c r="G55"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5"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5"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6" spans="2:9" ht="29.4" thickBot="1">
      <c r="B56" s="82" t="s">
        <v>181</v>
      </c>
      <c r="C56" s="14" t="s">
        <v>59</v>
      </c>
      <c r="D56" s="14"/>
      <c r="E56" s="14"/>
      <c r="F56" s="14"/>
      <c r="G56"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6"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6"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7" spans="2:9" s="21" customFormat="1" ht="21" hidden="1" customHeight="1">
      <c r="B57" s="80"/>
      <c r="C57" s="65"/>
      <c r="D57" s="26"/>
      <c r="E57" s="26"/>
      <c r="F57" s="26"/>
      <c r="G57"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7"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7"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8" spans="2:9" ht="29.4" thickBot="1">
      <c r="B58" s="82" t="s">
        <v>182</v>
      </c>
      <c r="C58" s="14" t="s">
        <v>59</v>
      </c>
      <c r="D58" s="14"/>
      <c r="E58" s="14"/>
      <c r="F58" s="14"/>
      <c r="G58"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8"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8"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9" spans="2:9" s="21" customFormat="1" ht="21" hidden="1" customHeight="1">
      <c r="B59" s="80"/>
      <c r="C59" s="65"/>
      <c r="D59" s="26"/>
      <c r="E59" s="26"/>
      <c r="F59" s="26"/>
      <c r="G59"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9"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9"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0" spans="2:9" ht="29.4" thickBot="1">
      <c r="B60" s="82" t="s">
        <v>183</v>
      </c>
      <c r="C60" s="14" t="s">
        <v>59</v>
      </c>
      <c r="D60" s="14"/>
      <c r="E60" s="14"/>
      <c r="F60" s="14"/>
      <c r="G60"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0"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0"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1" spans="2:9" s="21" customFormat="1" ht="21" hidden="1" customHeight="1">
      <c r="B61" s="80"/>
      <c r="C61" s="65"/>
      <c r="D61" s="26"/>
      <c r="E61" s="26"/>
      <c r="F61" s="26"/>
      <c r="G6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1"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1"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2" spans="2:9" ht="29.4" thickBot="1">
      <c r="B62" s="82" t="s">
        <v>184</v>
      </c>
      <c r="C62" s="14" t="s">
        <v>59</v>
      </c>
      <c r="D62" s="14"/>
      <c r="E62" s="14"/>
      <c r="F62" s="14"/>
      <c r="G62"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2"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2"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3" spans="2:9" s="21" customFormat="1" ht="21" hidden="1" customHeight="1">
      <c r="B63" s="80"/>
      <c r="C63" s="65"/>
      <c r="D63" s="26"/>
      <c r="E63" s="26"/>
      <c r="F63" s="26"/>
      <c r="G63"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3"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3"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4" spans="2:9" ht="29.4" thickBot="1">
      <c r="B64" s="82" t="s">
        <v>185</v>
      </c>
      <c r="C64" s="14" t="s">
        <v>59</v>
      </c>
      <c r="D64" s="14"/>
      <c r="E64" s="14"/>
      <c r="F64" s="14"/>
      <c r="G64"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4"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4"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5" spans="2:9" s="21" customFormat="1" ht="21" hidden="1" customHeight="1">
      <c r="B65" s="80"/>
      <c r="C65" s="65"/>
      <c r="D65" s="26"/>
      <c r="E65" s="26"/>
      <c r="F65" s="26"/>
      <c r="G65"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5"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5"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6" spans="2:9" ht="29.4" thickBot="1">
      <c r="B66" s="82" t="s">
        <v>186</v>
      </c>
      <c r="C66" s="14" t="s">
        <v>59</v>
      </c>
      <c r="D66" s="14"/>
      <c r="E66" s="14"/>
      <c r="F66" s="14"/>
      <c r="G66"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6"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6"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7" spans="2:9" s="21" customFormat="1" ht="21" hidden="1" customHeight="1">
      <c r="B67" s="80"/>
      <c r="C67" s="65"/>
      <c r="D67" s="26"/>
      <c r="E67" s="26"/>
      <c r="F67" s="26"/>
      <c r="G67"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7"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7"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8" spans="2:9" ht="29.4" thickBot="1">
      <c r="B68" s="82" t="s">
        <v>187</v>
      </c>
      <c r="C68" s="14" t="s">
        <v>59</v>
      </c>
      <c r="D68" s="14"/>
      <c r="E68" s="14"/>
      <c r="F68" s="14"/>
      <c r="G68"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8"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8"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9" spans="2:9" s="21" customFormat="1" ht="21" hidden="1" customHeight="1">
      <c r="B69" s="80"/>
      <c r="C69" s="65"/>
      <c r="D69" s="26"/>
      <c r="E69" s="26"/>
      <c r="F69" s="26"/>
      <c r="G69"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9"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9"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0" spans="2:9" ht="29.4" thickBot="1">
      <c r="B70" s="82" t="s">
        <v>188</v>
      </c>
      <c r="C70" s="14" t="s">
        <v>59</v>
      </c>
      <c r="D70" s="14"/>
      <c r="E70" s="14"/>
      <c r="F70" s="14"/>
      <c r="G70"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0" s="14"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0" s="14"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1" spans="2:9" s="21" customFormat="1" ht="21" customHeight="1">
      <c r="B71" s="80"/>
      <c r="C71" s="65"/>
      <c r="D71" s="26"/>
      <c r="E71" s="26"/>
      <c r="F71" s="26"/>
      <c r="G71"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1"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1"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2" spans="2:9" s="21" customFormat="1" ht="29.4" thickBot="1">
      <c r="B72" s="82" t="s">
        <v>104</v>
      </c>
      <c r="C72" s="47" t="s">
        <v>59</v>
      </c>
      <c r="D72" s="47"/>
      <c r="E72" s="47"/>
      <c r="F72" s="47"/>
      <c r="G72" s="4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2" s="4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2" s="4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3" spans="2:9" s="21" customFormat="1" ht="21" customHeight="1">
      <c r="B73" s="80"/>
      <c r="C73" s="65"/>
      <c r="D73" s="26"/>
      <c r="E73" s="26"/>
      <c r="F73" s="26"/>
      <c r="G73"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3"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3"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4" spans="2:9" s="21" customFormat="1" ht="21" customHeight="1">
      <c r="B74" s="80" t="s">
        <v>189</v>
      </c>
      <c r="C74" s="65"/>
      <c r="D74" s="26"/>
      <c r="E74" s="26"/>
      <c r="F74" s="26" t="str">
        <f>IF(Payment_Option_Annual&lt;&gt;"","false","true")</f>
        <v>false</v>
      </c>
      <c r="G74" s="2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{"value":"Yearly","key":"Yearly","hideCondition":"false"}</v>
      </c>
      <c r="H74"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{"value":"Yearly","key":"Yearly","hideCondition":"false"}</v>
      </c>
      <c r="I74"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{"label":"Yearly","value":"Yearly","hideCondition":"false"}</v>
      </c>
    </row>
    <row r="75" spans="2:9" s="21" customFormat="1" ht="21" customHeight="1">
      <c r="B75" s="80" t="s">
        <v>190</v>
      </c>
      <c r="C75" s="65"/>
      <c r="D75" s="26"/>
      <c r="E75" s="26"/>
      <c r="F75" s="26" t="str">
        <f>IF(Payment_Option_Monthly&lt;&gt;"","false","true")</f>
        <v>false</v>
      </c>
      <c r="G75" s="2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{"value":"Monthly","key":"Monthly","hideCondition":"false"}</v>
      </c>
      <c r="H75"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{"value":"Monthly","key":"Monthly","hideCondition":"false"}</v>
      </c>
      <c r="I75"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{"label":"Monthly","value":"Monthly","hideCondition":"false"}</v>
      </c>
    </row>
    <row r="76" spans="2:9" s="21" customFormat="1" ht="21" customHeight="1">
      <c r="B76" s="80" t="s">
        <v>191</v>
      </c>
      <c r="C76" s="65"/>
      <c r="D76" s="26"/>
      <c r="E76" s="26"/>
      <c r="F76" s="26" t="str">
        <f>IF(Payment_Option_Fortnightly&lt;&gt;"","false","true")</f>
        <v>true</v>
      </c>
      <c r="G76" s="2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{"value":"Fortnightly","key":"Fortnightly","hideCondition":"true"}</v>
      </c>
      <c r="H76"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{"value":"Fortnightly","key":"Fortnightly","hideCondition":"true"}</v>
      </c>
      <c r="I76"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{"label":"Fortnightly","value":"Fortnightly","hideCondition":"true"}</v>
      </c>
    </row>
    <row r="77" spans="2:9" s="21" customFormat="1" ht="21" customHeight="1">
      <c r="B77" s="80" t="s">
        <v>192</v>
      </c>
      <c r="C77" s="65"/>
      <c r="D77" s="26"/>
      <c r="E77" s="26"/>
      <c r="F77" s="26" t="str">
        <f>IF(Payment_Option_Weekly&lt;&gt;"","false","true")</f>
        <v>true</v>
      </c>
      <c r="G77" s="25"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{"value":"Weekly","key":"Weekly","hideCondition":"true"}</v>
      </c>
      <c r="H77"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{"value":"Weekly","key":"Weekly","hideCondition":"true"}</v>
      </c>
      <c r="I77"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{"label":"Weekly","value":"Weekly","hideCondition":"true"}</v>
      </c>
    </row>
    <row r="78" spans="2:9" s="21" customFormat="1" ht="29.4" thickBot="1">
      <c r="B78" s="82" t="s">
        <v>106</v>
      </c>
      <c r="C78" s="47" t="s">
        <v>59</v>
      </c>
      <c r="D78" s="47"/>
      <c r="E78" s="47"/>
      <c r="F78" s="47"/>
      <c r="G78" s="4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8" s="4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8" s="4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9" spans="2:9" s="21" customFormat="1" ht="21" customHeight="1">
      <c r="B79" s="80"/>
      <c r="C79" s="65"/>
      <c r="D79" s="26"/>
      <c r="E79" s="26"/>
      <c r="F79" s="26"/>
      <c r="G79" s="2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9" s="66"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9" s="25"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0" spans="2:9" s="21" customFormat="1" ht="21" customHeight="1">
      <c r="B80" s="80" t="s">
        <v>935</v>
      </c>
      <c r="C80" s="65"/>
      <c r="D80" s="26"/>
      <c r="E80" s="26"/>
      <c r="F80" s="26"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'Fortnightly' || paymentOption == 'Weekly'</v>
      </c>
      <c r="G80" s="66"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{"value":"Pay now with credit card","key":"Pay now with credit card","hideCondition":"paymentOption == 'Fortnightly' || paymentOption == 'Weekly'"}</v>
      </c>
      <c r="H80" s="66"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{"value":"Pay now with credit card","key":"Pay now with credit card","hideCondition":"paymentOption == 'Fortnightly' || paymentOption == 'Weekly'"}</v>
      </c>
      <c r="I80" s="25"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{"label":"Pay now with credit card","value":"Pay now with credit card","hideCondition":"paymentOption == 'Fortnightly' || paymentOption == 'Weekly'"}</v>
      </c>
    </row>
    <row r="81" spans="2:9" s="21" customFormat="1" ht="21" customHeight="1">
      <c r="B81" s="80" t="s">
        <v>934</v>
      </c>
      <c r="C81" s="65"/>
      <c r="D81" s="26"/>
      <c r="E81" s="26"/>
      <c r="F81" s="26"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'Fortnightly' || paymentOption == 'Weekly'</v>
      </c>
      <c r="G81" s="66"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{"value":"Send me an invoice","key":"Send me an invoice","hideCondition":"paymentOption == 'Fortnightly' || paymentOption == 'Weekly'"}</v>
      </c>
      <c r="H81" s="66"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{"value":"Send me an invoice","key":"Send me an invoice","hideCondition":"paymentOption == 'Fortnightly' || paymentOption == 'Weekly'"}</v>
      </c>
      <c r="I81" s="25"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{"label":"Send me an invoice","value":"Send me an invoice","hideCondition":"paymentOption == 'Fortnightly' || paymentOption == 'Weekly'"}</v>
      </c>
    </row>
    <row r="82" spans="2:9" s="21" customFormat="1" ht="29.4" thickBot="1">
      <c r="B82" s="47" t="s">
        <v>196</v>
      </c>
      <c r="C82" s="47" t="s">
        <v>59</v>
      </c>
      <c r="D82" s="47"/>
      <c r="E82" s="47"/>
      <c r="F82" s="47"/>
      <c r="G82" s="4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2" s="4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2" s="4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sheetData>
  <sheetProtection insertRows="0" deleteRows="0"/>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F5F34"/>
  </sheetPr>
  <dimension ref="B2:P15"/>
  <sheetViews>
    <sheetView workbookViewId="0">
      <selection activeCell="P30" sqref="P30:P31"/>
    </sheetView>
  </sheetViews>
  <sheetFormatPr defaultColWidth="9.109375" defaultRowHeight="21" customHeight="1"/>
  <cols>
    <col min="1" max="1" width="9.109375" style="20" customWidth="1"/>
    <col min="2" max="2" width="57.109375" style="20" customWidth="1"/>
    <col min="3" max="3" width="13.88671875" style="20" hidden="1" customWidth="1"/>
    <col min="4" max="4" width="24" style="20" hidden="1" customWidth="1"/>
    <col min="5" max="6" width="34" style="20" hidden="1" customWidth="1"/>
    <col min="7" max="7" width="30.44140625" style="20" hidden="1" customWidth="1"/>
    <col min="8" max="10" width="69.6640625" style="20" hidden="1" customWidth="1"/>
    <col min="11" max="13" width="31.33203125" style="20" hidden="1" customWidth="1"/>
    <col min="14" max="14" width="33.5546875" style="20" hidden="1" customWidth="1"/>
    <col min="15" max="15" width="28.5546875" style="20" customWidth="1"/>
    <col min="16" max="16" width="250.6640625" style="20" customWidth="1"/>
    <col min="17" max="21" width="9.109375" style="20"/>
    <col min="22" max="22" width="20.6640625" style="20" customWidth="1"/>
    <col min="23" max="16384" width="9.109375" style="20"/>
  </cols>
  <sheetData>
    <row r="2" spans="2:16" ht="46.8" thickBot="1">
      <c r="B2" s="18" t="s">
        <v>197</v>
      </c>
      <c r="C2" s="18"/>
      <c r="D2" s="18"/>
      <c r="E2" s="18"/>
      <c r="F2" s="18"/>
      <c r="G2" s="18"/>
      <c r="H2" s="18"/>
      <c r="I2" s="18"/>
      <c r="J2" s="18"/>
      <c r="K2" s="18"/>
      <c r="L2" s="18"/>
      <c r="M2" s="18"/>
      <c r="N2" s="18"/>
      <c r="O2" s="18"/>
      <c r="P2" s="18"/>
    </row>
    <row r="4" spans="2:16" ht="14.4">
      <c r="B4" s="15" t="s">
        <v>1</v>
      </c>
      <c r="C4" s="15" t="s">
        <v>2</v>
      </c>
      <c r="D4" s="15" t="s">
        <v>3</v>
      </c>
      <c r="E4" s="15" t="s">
        <v>4</v>
      </c>
      <c r="F4" s="15" t="s">
        <v>5</v>
      </c>
      <c r="G4" s="15" t="s">
        <v>37</v>
      </c>
      <c r="H4" s="15" t="s">
        <v>198</v>
      </c>
      <c r="I4" s="148" t="s">
        <v>48</v>
      </c>
      <c r="J4" s="148" t="s">
        <v>49</v>
      </c>
      <c r="K4" s="16" t="s">
        <v>56</v>
      </c>
      <c r="L4" s="16" t="s">
        <v>54</v>
      </c>
      <c r="M4" s="16" t="s">
        <v>55</v>
      </c>
      <c r="N4" s="16" t="s">
        <v>58</v>
      </c>
      <c r="O4" s="15" t="s">
        <v>6</v>
      </c>
      <c r="P4" s="15" t="s">
        <v>199</v>
      </c>
    </row>
    <row r="5" spans="2:16" ht="29.4" thickBot="1">
      <c r="B5" s="14" t="s">
        <v>200</v>
      </c>
      <c r="C5" s="14" t="s">
        <v>59</v>
      </c>
      <c r="D5" s="14"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5" s="14"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softReferral</v>
      </c>
      <c r="F5" s="14" t="str">
        <f>IF(Table_Triggers[[#This Row],[Header]]="Yes","",IF(Table_Triggers[[#This Row],[Property]]&lt;&gt;"",SUBSTITUTE(Table_Triggers[[#This Row],[Type]]," ","")&amp;SUBSTITUTE(Table_Triggers[[#This Row],[Property]]," ",""),""))</f>
        <v/>
      </c>
      <c r="G5" s="14" t="str">
        <f>IF(Table_Triggers[[#This Row],[Header]]&lt;&gt;"Yes",IF(Table_Triggers[[#This Row],[Value]]=FALSE,"false",IF(Table_Triggers[[#This Row],[Value]]=TRUE,"true","")),"")</f>
        <v/>
      </c>
      <c r="H5" s="14" t="str">
        <f xml:space="preserve">
IF(AND(Table_Triggers[[#This Row],[Header]]&lt;&gt;"Yes",Table_Triggers[[#This Row],[Property]]&lt;&gt;"",Table_Triggers[[#This Row],[Text]]&lt;&gt;""),
"""" &amp;  Table_Triggers[[#This Row],[Key]] &amp; """: """ &amp; Table_Triggers[[#This Row],[Message]] &amp; """",
"")</f>
        <v/>
      </c>
      <c r="I5" s="14"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"softReferral":{"history": "","insolvency": ""},</v>
      </c>
      <c r="J5" s="14">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1</v>
      </c>
      <c r="K5" s="14" t="str">
        <f ca="1">IF(ISNUMBER(Table_Triggers[[#This Row],[Config Use Row]]),INDEX(Table_Triggers[Config Rollup],Table_Triggers[[#This Row],[Config Use Row]]),"")</f>
        <v>"softReferral":{"history": "","insolvency": ""},</v>
      </c>
      <c r="L5" s="14" t="str">
        <f xml:space="preserve">
IF(AND(Table_Triggers[[#This Row],[Header]]&lt;&gt;"Yes",Table_Triggers[[#This Row],[Property]]&lt;&gt;"",Table_Triggers[[#This Row],[Text]]&lt;&gt;""),
""""&amp;Table_Triggers[[#This Row],[Key]]&amp;""":"&amp;Table_Triggers[[#This Row],[Text]],
"")</f>
        <v/>
      </c>
      <c r="M5" s="14"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"softReferral":{"history":false,"insolvency":false},</v>
      </c>
      <c r="N5" s="14" t="str">
        <f ca="1">IF(ISNUMBER(Table_Triggers[[#This Row],[Config Use Row]]),INDEX(Table_Triggers[Calculation Rollup],Table_Triggers[[#This Row],[Config Use Row]]),"")</f>
        <v>"softReferral":{"history":false,"insolvency":false},</v>
      </c>
      <c r="O5" s="14"/>
      <c r="P5" s="14"/>
    </row>
    <row r="6" spans="2:16" s="21" customFormat="1" ht="21" hidden="1" customHeight="1">
      <c r="B6" s="26"/>
      <c r="C6" s="26"/>
      <c r="D6" s="26"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6" s="26"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6" s="26" t="str">
        <f>IF(Table_Triggers[[#This Row],[Header]]="Yes","",IF(Table_Triggers[[#This Row],[Property]]&lt;&gt;"",SUBSTITUTE(Table_Triggers[[#This Row],[Type]]," ","")&amp;SUBSTITUTE(Table_Triggers[[#This Row],[Property]]," ",""),""))</f>
        <v/>
      </c>
      <c r="G6" s="26" t="str">
        <f>IF(Table_Triggers[[#This Row],[Header]]&lt;&gt;"Yes",IF(Table_Triggers[[#This Row],[Value]]=FALSE,"false",IF(Table_Triggers[[#This Row],[Value]]=TRUE,"true","")),"")</f>
        <v>false</v>
      </c>
      <c r="H6" s="26" t="str">
        <f xml:space="preserve">
IF(AND(Table_Triggers[[#This Row],[Header]]&lt;&gt;"Yes",Table_Triggers[[#This Row],[Property]]&lt;&gt;"",Table_Triggers[[#This Row],[Text]]&lt;&gt;""),
"""" &amp;  Table_Triggers[[#This Row],[Key]] &amp; """: """ &amp; Table_Triggers[[#This Row],[Message]] &amp; """",
"")</f>
        <v/>
      </c>
      <c r="I6" s="26"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6" s="26">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5</v>
      </c>
      <c r="K6" s="26" t="str">
        <f ca="1">IF(ISNUMBER(Table_Triggers[[#This Row],[Config Use Row]]),INDEX(Table_Triggers[Config Rollup],Table_Triggers[[#This Row],[Config Use Row]]),"")</f>
        <v>"hardReferral":{},</v>
      </c>
      <c r="L6" s="26" t="str">
        <f xml:space="preserve">
IF(AND(Table_Triggers[[#This Row],[Header]]&lt;&gt;"Yes",Table_Triggers[[#This Row],[Property]]&lt;&gt;"",Table_Triggers[[#This Row],[Text]]&lt;&gt;""),
""""&amp;Table_Triggers[[#This Row],[Key]]&amp;""":"&amp;Table_Triggers[[#This Row],[Text]],
"")</f>
        <v/>
      </c>
      <c r="M6" s="26"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6" s="26" t="str">
        <f ca="1">IF(ISNUMBER(Table_Triggers[[#This Row],[Config Use Row]]),INDEX(Table_Triggers[Calculation Rollup],Table_Triggers[[#This Row],[Config Use Row]]),"")</f>
        <v>"hardReferral":{},</v>
      </c>
      <c r="O6" s="26"/>
      <c r="P6" s="26"/>
    </row>
    <row r="7" spans="2:16" s="21" customFormat="1" ht="21" customHeight="1">
      <c r="B7" s="10" t="s">
        <v>91</v>
      </c>
      <c r="C7" s="10"/>
      <c r="D7" s="10"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7" s="10"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history</v>
      </c>
      <c r="F7" s="10" t="str">
        <f ca="1">IF(Table_Triggers[[#This Row],[Header]]="Yes","",IF(Table_Triggers[[#This Row],[Property]]&lt;&gt;"",SUBSTITUTE(Table_Triggers[[#This Row],[Type]]," ","")&amp;SUBSTITUTE(Table_Triggers[[#This Row],[Property]]," ",""),""))</f>
        <v>SoftReferralHistory</v>
      </c>
      <c r="G7" s="10" t="str">
        <f>IF(Table_Triggers[[#This Row],[Header]]&lt;&gt;"Yes",IF(Table_Triggers[[#This Row],[Value]]=FALSE,"false",IF(Table_Triggers[[#This Row],[Value]]=TRUE,"true","")),"")</f>
        <v>false</v>
      </c>
      <c r="H7" s="10" t="str">
        <f xml:space="preserve">
IF(AND(Table_Triggers[[#This Row],[Header]]&lt;&gt;"Yes",Table_Triggers[[#This Row],[Property]]&lt;&gt;"",Table_Triggers[[#This Row],[Text]]&lt;&gt;""),
"""" &amp;  Table_Triggers[[#This Row],[Key]] &amp; """: """ &amp; Table_Triggers[[#This Row],[Message]] &amp; """",
"")</f>
        <v>"history": ""</v>
      </c>
      <c r="I7" s="10"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7" s="10">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7</v>
      </c>
      <c r="K7" s="10" t="str">
        <f ca="1">IF(ISNUMBER(Table_Triggers[[#This Row],[Config Use Row]]),INDEX(Table_Triggers[Config Rollup],Table_Triggers[[#This Row],[Config Use Row]]),"")</f>
        <v>"decline":{},</v>
      </c>
      <c r="L7" s="10" t="str">
        <f xml:space="preserve">
IF(AND(Table_Triggers[[#This Row],[Header]]&lt;&gt;"Yes",Table_Triggers[[#This Row],[Property]]&lt;&gt;"",Table_Triggers[[#This Row],[Text]]&lt;&gt;""),
""""&amp;Table_Triggers[[#This Row],[Key]]&amp;""":"&amp;Table_Triggers[[#This Row],[Text]],
"")</f>
        <v>"history":false</v>
      </c>
      <c r="M7" s="10"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7" s="10" t="str">
        <f ca="1">IF(ISNUMBER(Table_Triggers[[#This Row],[Config Use Row]]),INDEX(Table_Triggers[Calculation Rollup],Table_Triggers[[#This Row],[Config Use Row]]),"")</f>
        <v>"decline":{},</v>
      </c>
      <c r="O7" s="10" t="b">
        <f>'Question Sets'!AM59="TRUE"</f>
        <v>0</v>
      </c>
      <c r="P7" s="162"/>
    </row>
    <row r="8" spans="2:16" s="21" customFormat="1" ht="21" customHeight="1">
      <c r="B8" s="10" t="s">
        <v>96</v>
      </c>
      <c r="C8" s="26"/>
      <c r="D8" s="26"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8" s="26"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insolvency</v>
      </c>
      <c r="F8" s="26" t="str">
        <f ca="1">IF(Table_Triggers[[#This Row],[Header]]="Yes","",IF(Table_Triggers[[#This Row],[Property]]&lt;&gt;"",SUBSTITUTE(Table_Triggers[[#This Row],[Type]]," ","")&amp;SUBSTITUTE(Table_Triggers[[#This Row],[Property]]," ",""),""))</f>
        <v>SoftReferralInsolvency</v>
      </c>
      <c r="G8" s="26" t="str">
        <f>IF(Table_Triggers[[#This Row],[Header]]&lt;&gt;"Yes",IF(Table_Triggers[[#This Row],[Value]]=FALSE,"false",IF(Table_Triggers[[#This Row],[Value]]=TRUE,"true","")),"")</f>
        <v>false</v>
      </c>
      <c r="H8" s="26" t="str">
        <f xml:space="preserve">
IF(AND(Table_Triggers[[#This Row],[Header]]&lt;&gt;"Yes",Table_Triggers[[#This Row],[Property]]&lt;&gt;"",Table_Triggers[[#This Row],[Text]]&lt;&gt;""),
"""" &amp;  Table_Triggers[[#This Row],[Key]] &amp; """: """ &amp; Table_Triggers[[#This Row],[Message]] &amp; """",
"")</f>
        <v>"insolvency": ""</v>
      </c>
      <c r="I8" s="26"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"insolvency": ""</v>
      </c>
      <c r="J8" s="26">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9</v>
      </c>
      <c r="K8" s="26" t="str">
        <f ca="1">IF(ISNUMBER(Table_Triggers[[#This Row],[Config Use Row]]),INDEX(Table_Triggers[Config Rollup],Table_Triggers[[#This Row],[Config Use Row]]),"")</f>
        <v>"error":{"noCoverSelected": ""},</v>
      </c>
      <c r="L8" s="26" t="str">
        <f xml:space="preserve">
IF(AND(Table_Triggers[[#This Row],[Header]]&lt;&gt;"Yes",Table_Triggers[[#This Row],[Property]]&lt;&gt;"",Table_Triggers[[#This Row],[Text]]&lt;&gt;""),
""""&amp;Table_Triggers[[#This Row],[Key]]&amp;""":"&amp;Table_Triggers[[#This Row],[Text]],
"")</f>
        <v>"insolvency":false</v>
      </c>
      <c r="M8" s="26"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"insolvency":false</v>
      </c>
      <c r="N8" s="26" t="str">
        <f ca="1">IF(ISNUMBER(Table_Triggers[[#This Row],[Config Use Row]]),INDEX(Table_Triggers[Calculation Rollup],Table_Triggers[[#This Row],[Config Use Row]]),"")</f>
        <v>"error":{"noCoverSelected":false},</v>
      </c>
      <c r="O8" s="26" t="b">
        <f>'Question Sets'!AM61="TRUE"</f>
        <v>0</v>
      </c>
      <c r="P8" s="10"/>
    </row>
    <row r="9" spans="2:16" ht="29.4" thickBot="1">
      <c r="B9" s="14" t="s">
        <v>201</v>
      </c>
      <c r="C9" s="14" t="s">
        <v>59</v>
      </c>
      <c r="D9" s="14"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9" s="14"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hardReferral</v>
      </c>
      <c r="F9" s="14" t="str">
        <f>IF(Table_Triggers[[#This Row],[Header]]="Yes","",IF(Table_Triggers[[#This Row],[Property]]&lt;&gt;"",SUBSTITUTE(Table_Triggers[[#This Row],[Type]]," ","")&amp;SUBSTITUTE(Table_Triggers[[#This Row],[Property]]," ",""),""))</f>
        <v/>
      </c>
      <c r="G9" s="14" t="str">
        <f>IF(Table_Triggers[[#This Row],[Header]]&lt;&gt;"Yes",IF(Table_Triggers[[#This Row],[Value]]=FALSE,"false",IF(Table_Triggers[[#This Row],[Value]]=TRUE,"true","")),"")</f>
        <v/>
      </c>
      <c r="H9" s="14" t="str">
        <f xml:space="preserve">
IF(AND(Table_Triggers[[#This Row],[Header]]&lt;&gt;"Yes",Table_Triggers[[#This Row],[Property]]&lt;&gt;"",Table_Triggers[[#This Row],[Text]]&lt;&gt;""),
"""" &amp;  Table_Triggers[[#This Row],[Key]] &amp; """: """ &amp; Table_Triggers[[#This Row],[Message]] &amp; """",
"")</f>
        <v/>
      </c>
      <c r="I9" s="14"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"hardReferral":{},</v>
      </c>
      <c r="J9" s="14"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9" s="14" t="str">
        <f ca="1">IF(ISNUMBER(Table_Triggers[[#This Row],[Config Use Row]]),INDEX(Table_Triggers[Config Rollup],Table_Triggers[[#This Row],[Config Use Row]]),"")</f>
        <v/>
      </c>
      <c r="L9" s="14" t="str">
        <f xml:space="preserve">
IF(AND(Table_Triggers[[#This Row],[Header]]&lt;&gt;"Yes",Table_Triggers[[#This Row],[Property]]&lt;&gt;"",Table_Triggers[[#This Row],[Text]]&lt;&gt;""),
""""&amp;Table_Triggers[[#This Row],[Key]]&amp;""":"&amp;Table_Triggers[[#This Row],[Text]],
"")</f>
        <v/>
      </c>
      <c r="M9" s="14"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"hardReferral":{},</v>
      </c>
      <c r="N9" s="14" t="str">
        <f ca="1">IF(ISNUMBER(Table_Triggers[[#This Row],[Config Use Row]]),INDEX(Table_Triggers[Calculation Rollup],Table_Triggers[[#This Row],[Config Use Row]]),"")</f>
        <v/>
      </c>
      <c r="O9" s="14"/>
      <c r="P9" s="14"/>
    </row>
    <row r="10" spans="2:16" s="21" customFormat="1" ht="21" hidden="1" customHeight="1">
      <c r="B10" s="26"/>
      <c r="C10" s="26"/>
      <c r="D10" s="26"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Hard Referral</v>
      </c>
      <c r="E10" s="26"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0" s="26" t="str">
        <f>IF(Table_Triggers[[#This Row],[Header]]="Yes","",IF(Table_Triggers[[#This Row],[Property]]&lt;&gt;"",SUBSTITUTE(Table_Triggers[[#This Row],[Type]]," ","")&amp;SUBSTITUTE(Table_Triggers[[#This Row],[Property]]," ",""),""))</f>
        <v/>
      </c>
      <c r="G10" s="26" t="str">
        <f>IF(Table_Triggers[[#This Row],[Header]]&lt;&gt;"Yes",IF(Table_Triggers[[#This Row],[Value]]=FALSE,"false",IF(Table_Triggers[[#This Row],[Value]]=TRUE,"true","")),"")</f>
        <v>false</v>
      </c>
      <c r="H10" s="26" t="str">
        <f xml:space="preserve">
IF(AND(Table_Triggers[[#This Row],[Header]]&lt;&gt;"Yes",Table_Triggers[[#This Row],[Property]]&lt;&gt;"",Table_Triggers[[#This Row],[Text]]&lt;&gt;""),
"""" &amp;  Table_Triggers[[#This Row],[Key]] &amp; """: """ &amp; Table_Triggers[[#This Row],[Message]] &amp; """",
"")</f>
        <v/>
      </c>
      <c r="I10" s="26"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0" s="26"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0" s="26" t="str">
        <f ca="1">IF(ISNUMBER(Table_Triggers[[#This Row],[Config Use Row]]),INDEX(Table_Triggers[Config Rollup],Table_Triggers[[#This Row],[Config Use Row]]),"")</f>
        <v/>
      </c>
      <c r="L10" s="26" t="str">
        <f xml:space="preserve">
IF(AND(Table_Triggers[[#This Row],[Header]]&lt;&gt;"Yes",Table_Triggers[[#This Row],[Property]]&lt;&gt;"",Table_Triggers[[#This Row],[Text]]&lt;&gt;""),
""""&amp;Table_Triggers[[#This Row],[Key]]&amp;""":"&amp;Table_Triggers[[#This Row],[Text]],
"")</f>
        <v/>
      </c>
      <c r="M10" s="26"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0" s="26" t="str">
        <f ca="1">IF(ISNUMBER(Table_Triggers[[#This Row],[Config Use Row]]),INDEX(Table_Triggers[Calculation Rollup],Table_Triggers[[#This Row],[Config Use Row]]),"")</f>
        <v/>
      </c>
      <c r="O10" s="26"/>
      <c r="P10" s="26"/>
    </row>
    <row r="11" spans="2:16" ht="29.4" thickBot="1">
      <c r="B11" s="14" t="s">
        <v>202</v>
      </c>
      <c r="C11" s="14" t="s">
        <v>59</v>
      </c>
      <c r="D11" s="14"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1" s="14"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decline</v>
      </c>
      <c r="F11" s="14" t="str">
        <f>IF(Table_Triggers[[#This Row],[Header]]="Yes","",IF(Table_Triggers[[#This Row],[Property]]&lt;&gt;"",SUBSTITUTE(Table_Triggers[[#This Row],[Type]]," ","")&amp;SUBSTITUTE(Table_Triggers[[#This Row],[Property]]," ",""),""))</f>
        <v/>
      </c>
      <c r="G11" s="14" t="str">
        <f>IF(Table_Triggers[[#This Row],[Header]]&lt;&gt;"Yes",IF(Table_Triggers[[#This Row],[Value]]=FALSE,"false",IF(Table_Triggers[[#This Row],[Value]]=TRUE,"true","")),"")</f>
        <v/>
      </c>
      <c r="H11" s="14" t="str">
        <f xml:space="preserve">
IF(AND(Table_Triggers[[#This Row],[Header]]&lt;&gt;"Yes",Table_Triggers[[#This Row],[Property]]&lt;&gt;"",Table_Triggers[[#This Row],[Text]]&lt;&gt;""),
"""" &amp;  Table_Triggers[[#This Row],[Key]] &amp; """: """ &amp; Table_Triggers[[#This Row],[Message]] &amp; """",
"")</f>
        <v/>
      </c>
      <c r="I11" s="14"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"decline":{},</v>
      </c>
      <c r="J11" s="14"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1" s="14" t="str">
        <f ca="1">IF(ISNUMBER(Table_Triggers[[#This Row],[Config Use Row]]),INDEX(Table_Triggers[Config Rollup],Table_Triggers[[#This Row],[Config Use Row]]),"")</f>
        <v/>
      </c>
      <c r="L11" s="14" t="str">
        <f xml:space="preserve">
IF(AND(Table_Triggers[[#This Row],[Header]]&lt;&gt;"Yes",Table_Triggers[[#This Row],[Property]]&lt;&gt;"",Table_Triggers[[#This Row],[Text]]&lt;&gt;""),
""""&amp;Table_Triggers[[#This Row],[Key]]&amp;""":"&amp;Table_Triggers[[#This Row],[Text]],
"")</f>
        <v/>
      </c>
      <c r="M11" s="14"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"decline":{},</v>
      </c>
      <c r="N11" s="14" t="str">
        <f ca="1">IF(ISNUMBER(Table_Triggers[[#This Row],[Config Use Row]]),INDEX(Table_Triggers[Calculation Rollup],Table_Triggers[[#This Row],[Config Use Row]]),"")</f>
        <v/>
      </c>
      <c r="O11" s="14"/>
      <c r="P11" s="14"/>
    </row>
    <row r="12" spans="2:16" s="21" customFormat="1" ht="21" hidden="1" customHeight="1">
      <c r="B12" s="26"/>
      <c r="C12" s="26"/>
      <c r="D12" s="26"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Decline</v>
      </c>
      <c r="E12" s="26"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2" s="26" t="str">
        <f>IF(Table_Triggers[[#This Row],[Header]]="Yes","",IF(Table_Triggers[[#This Row],[Property]]&lt;&gt;"",SUBSTITUTE(Table_Triggers[[#This Row],[Type]]," ","")&amp;SUBSTITUTE(Table_Triggers[[#This Row],[Property]]," ",""),""))</f>
        <v/>
      </c>
      <c r="G12" s="26" t="str">
        <f>IF(Table_Triggers[[#This Row],[Header]]&lt;&gt;"Yes",IF(Table_Triggers[[#This Row],[Value]]=FALSE,"false",IF(Table_Triggers[[#This Row],[Value]]=TRUE,"true","")),"")</f>
        <v>false</v>
      </c>
      <c r="H12" s="26" t="str">
        <f xml:space="preserve">
IF(AND(Table_Triggers[[#This Row],[Header]]&lt;&gt;"Yes",Table_Triggers[[#This Row],[Property]]&lt;&gt;"",Table_Triggers[[#This Row],[Text]]&lt;&gt;""),
"""" &amp;  Table_Triggers[[#This Row],[Key]] &amp; """: """ &amp; Table_Triggers[[#This Row],[Message]] &amp; """",
"")</f>
        <v/>
      </c>
      <c r="I12" s="26"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2" s="26"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2" s="26" t="str">
        <f ca="1">IF(ISNUMBER(Table_Triggers[[#This Row],[Config Use Row]]),INDEX(Table_Triggers[Config Rollup],Table_Triggers[[#This Row],[Config Use Row]]),"")</f>
        <v/>
      </c>
      <c r="L12" s="26" t="str">
        <f xml:space="preserve">
IF(AND(Table_Triggers[[#This Row],[Header]]&lt;&gt;"Yes",Table_Triggers[[#This Row],[Property]]&lt;&gt;"",Table_Triggers[[#This Row],[Text]]&lt;&gt;""),
""""&amp;Table_Triggers[[#This Row],[Key]]&amp;""":"&amp;Table_Triggers[[#This Row],[Text]],
"")</f>
        <v/>
      </c>
      <c r="M12" s="26"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2" s="26" t="str">
        <f ca="1">IF(ISNUMBER(Table_Triggers[[#This Row],[Config Use Row]]),INDEX(Table_Triggers[Calculation Rollup],Table_Triggers[[#This Row],[Config Use Row]]),"")</f>
        <v/>
      </c>
      <c r="O12" s="26"/>
      <c r="P12" s="26"/>
    </row>
    <row r="13" spans="2:16" ht="29.4" thickBot="1">
      <c r="B13" s="14" t="s">
        <v>203</v>
      </c>
      <c r="C13" s="14" t="s">
        <v>59</v>
      </c>
      <c r="D13" s="14"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3" s="14"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error</v>
      </c>
      <c r="F13" s="14" t="str">
        <f>IF(Table_Triggers[[#This Row],[Header]]="Yes","",IF(Table_Triggers[[#This Row],[Property]]&lt;&gt;"",SUBSTITUTE(Table_Triggers[[#This Row],[Type]]," ","")&amp;SUBSTITUTE(Table_Triggers[[#This Row],[Property]]," ",""),""))</f>
        <v/>
      </c>
      <c r="G13" s="14" t="str">
        <f>IF(Table_Triggers[[#This Row],[Header]]&lt;&gt;"Yes",IF(Table_Triggers[[#This Row],[Value]]=FALSE,"false",IF(Table_Triggers[[#This Row],[Value]]=TRUE,"true","")),"")</f>
        <v/>
      </c>
      <c r="H13" s="14" t="str">
        <f xml:space="preserve">
IF(AND(Table_Triggers[[#This Row],[Header]]&lt;&gt;"Yes",Table_Triggers[[#This Row],[Property]]&lt;&gt;"",Table_Triggers[[#This Row],[Text]]&lt;&gt;""),
"""" &amp;  Table_Triggers[[#This Row],[Key]] &amp; """: """ &amp; Table_Triggers[[#This Row],[Message]] &amp; """",
"")</f>
        <v/>
      </c>
      <c r="I13" s="14"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"error":{"noCoverSelected": ""},</v>
      </c>
      <c r="J13" s="14"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3" s="14" t="str">
        <f ca="1">IF(ISNUMBER(Table_Triggers[[#This Row],[Config Use Row]]),INDEX(Table_Triggers[Config Rollup],Table_Triggers[[#This Row],[Config Use Row]]),"")</f>
        <v/>
      </c>
      <c r="L13" s="14" t="str">
        <f xml:space="preserve">
IF(AND(Table_Triggers[[#This Row],[Header]]&lt;&gt;"Yes",Table_Triggers[[#This Row],[Property]]&lt;&gt;"",Table_Triggers[[#This Row],[Text]]&lt;&gt;""),
""""&amp;Table_Triggers[[#This Row],[Key]]&amp;""":"&amp;Table_Triggers[[#This Row],[Text]],
"")</f>
        <v/>
      </c>
      <c r="M13" s="14"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"error":{"noCoverSelected":false},</v>
      </c>
      <c r="N13" s="14" t="str">
        <f ca="1">IF(ISNUMBER(Table_Triggers[[#This Row],[Config Use Row]]),INDEX(Table_Triggers[Calculation Rollup],Table_Triggers[[#This Row],[Config Use Row]]),"")</f>
        <v/>
      </c>
      <c r="O13" s="14"/>
      <c r="P13" s="14"/>
    </row>
    <row r="14" spans="2:16" s="21" customFormat="1" ht="21" hidden="1" customHeight="1">
      <c r="B14" s="26"/>
      <c r="C14" s="26"/>
      <c r="D14" s="26"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4" s="26"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4" s="26" t="str">
        <f>IF(Table_Triggers[[#This Row],[Header]]="Yes","",IF(Table_Triggers[[#This Row],[Property]]&lt;&gt;"",SUBSTITUTE(Table_Triggers[[#This Row],[Type]]," ","")&amp;SUBSTITUTE(Table_Triggers[[#This Row],[Property]]," ",""),""))</f>
        <v/>
      </c>
      <c r="G14" s="26" t="str">
        <f>IF(Table_Triggers[[#This Row],[Header]]&lt;&gt;"Yes",IF(Table_Triggers[[#This Row],[Value]]=FALSE,"false",IF(Table_Triggers[[#This Row],[Value]]=TRUE,"true","")),"")</f>
        <v>false</v>
      </c>
      <c r="H14" s="26" t="str">
        <f xml:space="preserve">
IF(AND(Table_Triggers[[#This Row],[Header]]&lt;&gt;"Yes",Table_Triggers[[#This Row],[Property]]&lt;&gt;"",Table_Triggers[[#This Row],[Text]]&lt;&gt;""),
"""" &amp;  Table_Triggers[[#This Row],[Key]] &amp; """: """ &amp; Table_Triggers[[#This Row],[Message]] &amp; """",
"")</f>
        <v/>
      </c>
      <c r="I14" s="26"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4" s="26"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4" s="26" t="str">
        <f ca="1">IF(ISNUMBER(Table_Triggers[[#This Row],[Config Use Row]]),INDEX(Table_Triggers[Config Rollup],Table_Triggers[[#This Row],[Config Use Row]]),"")</f>
        <v/>
      </c>
      <c r="L14" s="26" t="str">
        <f xml:space="preserve">
IF(AND(Table_Triggers[[#This Row],[Header]]&lt;&gt;"Yes",Table_Triggers[[#This Row],[Property]]&lt;&gt;"",Table_Triggers[[#This Row],[Text]]&lt;&gt;""),
""""&amp;Table_Triggers[[#This Row],[Key]]&amp;""":"&amp;Table_Triggers[[#This Row],[Text]],
"")</f>
        <v/>
      </c>
      <c r="M14" s="26"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4" s="26" t="str">
        <f ca="1">IF(ISNUMBER(Table_Triggers[[#This Row],[Config Use Row]]),INDEX(Table_Triggers[Calculation Rollup],Table_Triggers[[#This Row],[Config Use Row]]),"")</f>
        <v/>
      </c>
      <c r="O14" s="26"/>
      <c r="P14" s="26"/>
    </row>
    <row r="15" spans="2:16" s="21" customFormat="1" ht="21" customHeight="1">
      <c r="B15" s="26" t="s">
        <v>204</v>
      </c>
      <c r="C15" s="26"/>
      <c r="D15" s="26"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5" s="26"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noCoverSelected</v>
      </c>
      <c r="F15" s="26" t="str">
        <f ca="1">IF(Table_Triggers[[#This Row],[Header]]="Yes","",IF(Table_Triggers[[#This Row],[Property]]&lt;&gt;"",SUBSTITUTE(Table_Triggers[[#This Row],[Type]]," ","")&amp;SUBSTITUTE(Table_Triggers[[#This Row],[Property]]," ",""),""))</f>
        <v>ErrorNoCoverSelected</v>
      </c>
      <c r="G15" s="26" t="str">
        <f>IF(Table_Triggers[[#This Row],[Header]]&lt;&gt;"Yes",IF(Table_Triggers[[#This Row],[Value]]=FALSE,"false",IF(Table_Triggers[[#This Row],[Value]]=TRUE,"true","")),"")</f>
        <v>false</v>
      </c>
      <c r="H15" s="26" t="str">
        <f xml:space="preserve">
IF(AND(Table_Triggers[[#This Row],[Header]]&lt;&gt;"Yes",Table_Triggers[[#This Row],[Property]]&lt;&gt;"",Table_Triggers[[#This Row],[Text]]&lt;&gt;""),
"""" &amp;  Table_Triggers[[#This Row],[Key]] &amp; """: """ &amp; Table_Triggers[[#This Row],[Message]] &amp; """",
"")</f>
        <v>"noCoverSelected": ""</v>
      </c>
      <c r="I15" s="26"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5" s="26"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5" s="26" t="str">
        <f ca="1">IF(ISNUMBER(Table_Triggers[[#This Row],[Config Use Row]]),INDEX(Table_Triggers[Config Rollup],Table_Triggers[[#This Row],[Config Use Row]]),"")</f>
        <v/>
      </c>
      <c r="L15" s="26" t="str">
        <f xml:space="preserve">
IF(AND(Table_Triggers[[#This Row],[Header]]&lt;&gt;"Yes",Table_Triggers[[#This Row],[Property]]&lt;&gt;"",Table_Triggers[[#This Row],[Text]]&lt;&gt;""),
""""&amp;Table_Triggers[[#This Row],[Key]]&amp;""":"&amp;Table_Triggers[[#This Row],[Text]],
"")</f>
        <v>"noCoverSelected":false</v>
      </c>
      <c r="M15" s="26"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5" s="26" t="str">
        <f ca="1">IF(ISNUMBER(Table_Triggers[[#This Row],[Config Use Row]]),INDEX(Table_Triggers[Calculation Rollup],Table_Triggers[[#This Row],[Config Use Row]]),"")</f>
        <v/>
      </c>
      <c r="O15" s="26" t="b">
        <f>FALSE</f>
        <v>0</v>
      </c>
      <c r="P15" s="10"/>
    </row>
  </sheetData>
  <sheetProtection insertRows="0" deleteRows="0"/>
  <conditionalFormatting sqref="O5:O15">
    <cfRule type="cellIs" dxfId="2" priority="1" operator="equal">
      <formula>TRUE</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5F34"/>
  </sheetPr>
  <dimension ref="B2:N37"/>
  <sheetViews>
    <sheetView topLeftCell="A27" workbookViewId="0">
      <selection activeCell="B11" sqref="B11"/>
    </sheetView>
  </sheetViews>
  <sheetFormatPr defaultColWidth="9.109375" defaultRowHeight="21" customHeight="1"/>
  <cols>
    <col min="1" max="1" width="9.109375" style="20" customWidth="1"/>
    <col min="2" max="2" width="57.109375" style="20" customWidth="1"/>
    <col min="3" max="3" width="12.44140625" style="20" hidden="1" customWidth="1"/>
    <col min="4" max="4" width="19.88671875" style="20" hidden="1" customWidth="1"/>
    <col min="5" max="7" width="36.5546875" style="20" hidden="1" customWidth="1"/>
    <col min="8" max="8" width="29.88671875" style="20" hidden="1" customWidth="1"/>
    <col min="9" max="9" width="1.33203125" style="20" hidden="1" customWidth="1"/>
    <col min="10" max="10" width="29.88671875" style="20" customWidth="1"/>
    <col min="11" max="14" width="24.88671875" style="20" hidden="1" customWidth="1"/>
    <col min="15" max="18" width="15" style="20" customWidth="1"/>
    <col min="19" max="22" width="9.109375" style="20"/>
    <col min="23" max="23" width="41.6640625" style="20" customWidth="1"/>
    <col min="24" max="24" width="34.6640625" style="20" customWidth="1"/>
    <col min="25" max="16384" width="9.109375" style="20"/>
  </cols>
  <sheetData>
    <row r="2" spans="2:14" ht="46.8" thickBot="1">
      <c r="B2" s="18" t="str">
        <f>"Risk 1 - " &amp; Risk_1_Name</f>
        <v>Risk 1 - Something</v>
      </c>
      <c r="C2" s="18"/>
      <c r="D2" s="18"/>
      <c r="E2" s="18"/>
      <c r="F2" s="18"/>
      <c r="G2" s="18"/>
      <c r="H2" s="18"/>
      <c r="I2" s="18"/>
      <c r="J2" s="18"/>
      <c r="K2" s="18"/>
      <c r="L2" s="18"/>
      <c r="M2" s="18"/>
      <c r="N2" s="18"/>
    </row>
    <row r="4" spans="2:14" ht="14.4">
      <c r="B4" s="15" t="s">
        <v>1</v>
      </c>
      <c r="C4" s="15" t="s">
        <v>2</v>
      </c>
      <c r="D4" s="15" t="s">
        <v>3</v>
      </c>
      <c r="E4" s="15" t="s">
        <v>4</v>
      </c>
      <c r="F4" s="15" t="s">
        <v>5</v>
      </c>
      <c r="G4" s="15" t="s">
        <v>37</v>
      </c>
      <c r="H4" s="15" t="s">
        <v>38</v>
      </c>
      <c r="I4" s="16" t="s">
        <v>58</v>
      </c>
      <c r="J4" s="15" t="s">
        <v>6</v>
      </c>
      <c r="K4" s="15" t="s">
        <v>205</v>
      </c>
      <c r="L4" s="15" t="s">
        <v>206</v>
      </c>
      <c r="M4" s="15" t="s">
        <v>207</v>
      </c>
      <c r="N4" s="15" t="s">
        <v>208</v>
      </c>
    </row>
    <row r="5" spans="2:14" ht="29.4" thickBot="1">
      <c r="B5" s="14" t="s">
        <v>209</v>
      </c>
      <c r="C5" s="14" t="s">
        <v>59</v>
      </c>
      <c r="D5" s="14"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 s="14"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settings</v>
      </c>
      <c r="F5" s="14" t="str">
        <f>IF(Table_Risk_1[[#This Row],[Header]]="Yes","",IF(Table_Risk_1[[#This Row],[Property]]&lt;&gt;"",Risk_1_Prefix&amp;SUBSTITUTE(Table_Risk_1[[#This Row],[Type]]," ","")&amp;SUBSTITUTE(Table_Risk_1[[#This Row],[Property]]," ",""),""))</f>
        <v/>
      </c>
      <c r="G5" s="14"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 s="14" t="str">
        <f>IF(OR(Table_Risk_1[[#This Row],[Header]]="Yes",Table_Risk_1[[#This Row],[Property]]=""),"",IF(OR(Table_Risk_1[[#This Row],[Text]]="true",Table_Risk_1[[#This Row],[Text]]="false",ISNUMBER(Table_Risk_1[[#This Row],[Text]])),Table_Risk_1[[#This Row],[Text]],""""&amp;Table_Risk_1[[#This Row],[Text]]&amp;""""))</f>
        <v/>
      </c>
      <c r="I5" s="14"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"settings":{</v>
      </c>
      <c r="J5" s="14"/>
      <c r="K5" s="14"/>
      <c r="L5" s="14"/>
      <c r="M5" s="14"/>
      <c r="N5" s="14"/>
    </row>
    <row r="6" spans="2:14" s="21" customFormat="1" ht="21" hidden="1" customHeight="1">
      <c r="B6" s="26"/>
      <c r="C6" s="26"/>
      <c r="D6"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6"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6" s="25" t="str">
        <f>IF(Table_Risk_1[[#This Row],[Header]]="Yes","",IF(Table_Risk_1[[#This Row],[Property]]&lt;&gt;"",Risk_1_Prefix&amp;SUBSTITUTE(Table_Risk_1[[#This Row],[Type]]," ","")&amp;SUBSTITUTE(Table_Risk_1[[#This Row],[Property]]," ",""),""))</f>
        <v/>
      </c>
      <c r="G6" s="25"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6" s="10" t="str">
        <f>IF(OR(Table_Risk_1[[#This Row],[Header]]="Yes",Table_Risk_1[[#This Row],[Property]]=""),"",IF(OR(Table_Risk_1[[#This Row],[Text]]="true",Table_Risk_1[[#This Row],[Text]]="false",ISNUMBER(Table_Risk_1[[#This Row],[Text]])),Table_Risk_1[[#This Row],[Text]],""""&amp;Table_Risk_1[[#This Row],[Text]]&amp;""""))</f>
        <v/>
      </c>
      <c r="I6"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6" s="26"/>
      <c r="K6" s="26"/>
      <c r="L6" s="26"/>
      <c r="M6" s="26"/>
      <c r="N6" s="26"/>
    </row>
    <row r="7" spans="2:14" s="21" customFormat="1" ht="21" customHeight="1">
      <c r="B7" s="10" t="s">
        <v>210</v>
      </c>
      <c r="C7" s="10"/>
      <c r="D7"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7"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riskName</v>
      </c>
      <c r="F7" s="10" t="str">
        <f ca="1">IF(Table_Risk_1[[#This Row],[Header]]="Yes","",IF(Table_Risk_1[[#This Row],[Property]]&lt;&gt;"",Risk_1_Prefix&amp;SUBSTITUTE(Table_Risk_1[[#This Row],[Type]]," ","")&amp;SUBSTITUTE(Table_Risk_1[[#This Row],[Property]]," ",""),""))</f>
        <v>SSettingRiskName</v>
      </c>
      <c r="G7"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Something</v>
      </c>
      <c r="H7" s="10" t="str">
        <f ca="1">IF(OR(Table_Risk_1[[#This Row],[Header]]="Yes",Table_Risk_1[[#This Row],[Property]]=""),"",IF(OR(Table_Risk_1[[#This Row],[Text]]="true",Table_Risk_1[[#This Row],[Text]]="false",ISNUMBER(Table_Risk_1[[#This Row],[Text]])),Table_Risk_1[[#This Row],[Text]],""""&amp;Table_Risk_1[[#This Row],[Text]]&amp;""""))</f>
        <v>"Something"</v>
      </c>
      <c r="I7"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"riskName":"Something",</v>
      </c>
      <c r="J7" s="232" t="s">
        <v>897</v>
      </c>
      <c r="K7" s="10"/>
      <c r="L7" s="10"/>
      <c r="M7" s="10"/>
      <c r="N7" s="10"/>
    </row>
    <row r="8" spans="2:14" s="21" customFormat="1" ht="21" customHeight="1">
      <c r="B8" s="10" t="s">
        <v>211</v>
      </c>
      <c r="C8" s="10"/>
      <c r="D8"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8"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fieldCodePrefix</v>
      </c>
      <c r="F8" s="10" t="str">
        <f ca="1">IF(Table_Risk_1[[#This Row],[Header]]="Yes","",IF(Table_Risk_1[[#This Row],[Property]]&lt;&gt;"",Risk_1_Prefix&amp;SUBSTITUTE(Table_Risk_1[[#This Row],[Type]]," ","")&amp;SUBSTITUTE(Table_Risk_1[[#This Row],[Property]]," ",""),""))</f>
        <v>SSettingFieldCodePrefix</v>
      </c>
      <c r="G8"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S</v>
      </c>
      <c r="H8" s="10" t="str">
        <f ca="1">IF(OR(Table_Risk_1[[#This Row],[Header]]="Yes",Table_Risk_1[[#This Row],[Property]]=""),"",IF(OR(Table_Risk_1[[#This Row],[Text]]="true",Table_Risk_1[[#This Row],[Text]]="false",ISNUMBER(Table_Risk_1[[#This Row],[Text]])),Table_Risk_1[[#This Row],[Text]],""""&amp;Table_Risk_1[[#This Row],[Text]]&amp;""""))</f>
        <v>"S"</v>
      </c>
      <c r="I8"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"fieldCodePrefix":"S"},</v>
      </c>
      <c r="J8" s="232" t="s">
        <v>15</v>
      </c>
      <c r="K8" s="10"/>
      <c r="L8" s="10"/>
      <c r="M8" s="10"/>
      <c r="N8" s="10"/>
    </row>
    <row r="9" spans="2:14" ht="29.4" thickBot="1">
      <c r="B9" s="14" t="s">
        <v>212</v>
      </c>
      <c r="C9" s="14" t="s">
        <v>59</v>
      </c>
      <c r="D9" s="14"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9" s="14"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ratingFactors</v>
      </c>
      <c r="F9" s="14" t="str">
        <f>IF(Table_Risk_1[[#This Row],[Header]]="Yes","",IF(Table_Risk_1[[#This Row],[Property]]&lt;&gt;"",Risk_1_Prefix&amp;SUBSTITUTE(Table_Risk_1[[#This Row],[Type]]," ","")&amp;SUBSTITUTE(Table_Risk_1[[#This Row],[Property]]," ",""),""))</f>
        <v/>
      </c>
      <c r="G9" s="14"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9" s="14" t="str">
        <f>IF(OR(Table_Risk_1[[#This Row],[Header]]="Yes",Table_Risk_1[[#This Row],[Property]]=""),"",IF(OR(Table_Risk_1[[#This Row],[Text]]="true",Table_Risk_1[[#This Row],[Text]]="false",ISNUMBER(Table_Risk_1[[#This Row],[Text]])),Table_Risk_1[[#This Row],[Text]],""""&amp;Table_Risk_1[[#This Row],[Text]]&amp;""""))</f>
        <v/>
      </c>
      <c r="I9" s="14"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"ratingFactors":{</v>
      </c>
      <c r="J9" s="14"/>
      <c r="K9" s="14"/>
      <c r="L9" s="14"/>
      <c r="M9" s="14"/>
      <c r="N9" s="14"/>
    </row>
    <row r="10" spans="2:14" s="21" customFormat="1" ht="21" hidden="1" customHeight="1">
      <c r="B10" s="26"/>
      <c r="C10" s="26"/>
      <c r="D10"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0"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0" s="25" t="str">
        <f>IF(Table_Risk_1[[#This Row],[Header]]="Yes","",IF(Table_Risk_1[[#This Row],[Property]]&lt;&gt;"",Risk_1_Prefix&amp;SUBSTITUTE(Table_Risk_1[[#This Row],[Type]]," ","")&amp;SUBSTITUTE(Table_Risk_1[[#This Row],[Property]]," ",""),""))</f>
        <v/>
      </c>
      <c r="G10" s="25"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0" s="10" t="str">
        <f>IF(OR(Table_Risk_1[[#This Row],[Header]]="Yes",Table_Risk_1[[#This Row],[Property]]=""),"",IF(OR(Table_Risk_1[[#This Row],[Text]]="true",Table_Risk_1[[#This Row],[Text]]="false",ISNUMBER(Table_Risk_1[[#This Row],[Text]])),Table_Risk_1[[#This Row],[Text]],""""&amp;Table_Risk_1[[#This Row],[Text]]&amp;""""))</f>
        <v/>
      </c>
      <c r="I10"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0" s="26"/>
      <c r="K10" s="26"/>
      <c r="L10" s="26"/>
      <c r="M10" s="26"/>
      <c r="N10" s="26"/>
    </row>
    <row r="11" spans="2:14" s="21" customFormat="1" ht="21" customHeight="1">
      <c r="B11" s="26" t="s">
        <v>984</v>
      </c>
      <c r="C11" s="26"/>
      <c r="D11"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1"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primaryApplicantFirstName</v>
      </c>
      <c r="F11" s="135" t="str">
        <f ca="1">IF(Table_Risk_1[[#This Row],[Header]]="Yes","",IF(Table_Risk_1[[#This Row],[Property]]&lt;&gt;"",Risk_1_Prefix&amp;SUBSTITUTE(Table_Risk_1[[#This Row],[Type]]," ","")&amp;SUBSTITUTE(Table_Risk_1[[#This Row],[Property]]," ",""),""))</f>
        <v>SRatingFactorPrimaryApplicantFirstName</v>
      </c>
      <c r="G11" s="135" t="e">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#N/A</v>
      </c>
      <c r="H11" s="25" t="e">
        <f ca="1">IF(OR(Table_Risk_1[[#This Row],[Header]]="Yes",Table_Risk_1[[#This Row],[Property]]=""),"",IF(OR(Table_Risk_1[[#This Row],[Text]]="true",Table_Risk_1[[#This Row],[Text]]="false",ISNUMBER(Table_Risk_1[[#This Row],[Text]])),Table_Risk_1[[#This Row],[Text]],""""&amp;Table_Risk_1[[#This Row],[Text]]&amp;""""))</f>
        <v>#N/A</v>
      </c>
      <c r="I11" s="135" t="e">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#N/A</v>
      </c>
      <c r="J11" s="43">
        <v>1</v>
      </c>
      <c r="K11" s="13">
        <v>42948</v>
      </c>
      <c r="L11" s="13">
        <v>42948</v>
      </c>
      <c r="M11" s="13">
        <v>42948</v>
      </c>
      <c r="N11" s="13">
        <v>42948</v>
      </c>
    </row>
    <row r="12" spans="2:14" ht="29.4" thickBot="1">
      <c r="B12" s="14" t="s">
        <v>213</v>
      </c>
      <c r="C12" s="14" t="s">
        <v>59</v>
      </c>
      <c r="D12" s="14"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12" s="14"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checks</v>
      </c>
      <c r="F12" s="14" t="str">
        <f>IF(Table_Risk_1[[#This Row],[Header]]="Yes","",IF(Table_Risk_1[[#This Row],[Property]]&lt;&gt;"",Risk_1_Prefix&amp;SUBSTITUTE(Table_Risk_1[[#This Row],[Type]]," ","")&amp;SUBSTITUTE(Table_Risk_1[[#This Row],[Property]]," ",""),""))</f>
        <v/>
      </c>
      <c r="G12" s="14"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2" s="14" t="str">
        <f>IF(OR(Table_Risk_1[[#This Row],[Header]]="Yes",Table_Risk_1[[#This Row],[Property]]=""),"",IF(OR(Table_Risk_1[[#This Row],[Text]]="true",Table_Risk_1[[#This Row],[Text]]="false",ISNUMBER(Table_Risk_1[[#This Row],[Text]])),Table_Risk_1[[#This Row],[Text]],""""&amp;Table_Risk_1[[#This Row],[Text]]&amp;""""))</f>
        <v/>
      </c>
      <c r="I12" s="14"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"checks":{</v>
      </c>
      <c r="J12" s="14"/>
      <c r="K12" s="14"/>
      <c r="L12" s="14"/>
      <c r="M12" s="14"/>
      <c r="N12" s="14"/>
    </row>
    <row r="13" spans="2:14" s="21" customFormat="1" ht="21" hidden="1" customHeight="1">
      <c r="B13" s="26"/>
      <c r="C13" s="26"/>
      <c r="D13"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13"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3" s="25" t="str">
        <f>IF(Table_Risk_1[[#This Row],[Header]]="Yes","",IF(Table_Risk_1[[#This Row],[Property]]&lt;&gt;"",Risk_1_Prefix&amp;SUBSTITUTE(Table_Risk_1[[#This Row],[Type]]," ","")&amp;SUBSTITUTE(Table_Risk_1[[#This Row],[Property]]," ",""),""))</f>
        <v/>
      </c>
      <c r="G13" s="25"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3" s="10" t="str">
        <f>IF(OR(Table_Risk_1[[#This Row],[Header]]="Yes",Table_Risk_1[[#This Row],[Property]]=""),"",IF(OR(Table_Risk_1[[#This Row],[Text]]="true",Table_Risk_1[[#This Row],[Text]]="false",ISNUMBER(Table_Risk_1[[#This Row],[Text]])),Table_Risk_1[[#This Row],[Text]],""""&amp;Table_Risk_1[[#This Row],[Text]]&amp;""""))</f>
        <v/>
      </c>
      <c r="I13"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3" s="26"/>
      <c r="K13" s="26"/>
      <c r="L13" s="26"/>
      <c r="M13" s="26"/>
      <c r="N13" s="26"/>
    </row>
    <row r="14" spans="2:14" s="21" customFormat="1" ht="21" customHeight="1">
      <c r="B14" s="10" t="s">
        <v>214</v>
      </c>
      <c r="C14" s="10"/>
      <c r="D14"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14"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includeRisk</v>
      </c>
      <c r="F14" s="10" t="str">
        <f ca="1">IF(Table_Risk_1[[#This Row],[Header]]="Yes","",IF(Table_Risk_1[[#This Row],[Property]]&lt;&gt;"",Risk_1_Prefix&amp;SUBSTITUTE(Table_Risk_1[[#This Row],[Type]]," ","")&amp;SUBSTITUTE(Table_Risk_1[[#This Row],[Property]]," ",""),""))</f>
        <v>SCheckIncludeRisk</v>
      </c>
      <c r="G14"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false</v>
      </c>
      <c r="H14" s="10" t="str">
        <f ca="1">IF(OR(Table_Risk_1[[#This Row],[Header]]="Yes",Table_Risk_1[[#This Row],[Property]]=""),"",IF(OR(Table_Risk_1[[#This Row],[Text]]="true",Table_Risk_1[[#This Row],[Text]]="false",ISNUMBER(Table_Risk_1[[#This Row],[Text]])),Table_Risk_1[[#This Row],[Text]],""""&amp;Table_Risk_1[[#This Row],[Text]]&amp;""""))</f>
        <v>false</v>
      </c>
      <c r="I14"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"includeRisk":false},</v>
      </c>
      <c r="J14" s="10" t="b">
        <v>0</v>
      </c>
      <c r="K14" s="10" t="b">
        <v>1</v>
      </c>
      <c r="L14" s="10" t="b">
        <v>1</v>
      </c>
      <c r="M14" s="10" t="b">
        <v>1</v>
      </c>
      <c r="N14" s="10" t="b">
        <v>1</v>
      </c>
    </row>
    <row r="15" spans="2:14" ht="29.4" thickBot="1">
      <c r="B15" s="14" t="s">
        <v>215</v>
      </c>
      <c r="C15" s="14" t="s">
        <v>59</v>
      </c>
      <c r="D15" s="14"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15" s="14"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15" s="14" t="str">
        <f>IF(Table_Risk_1[[#This Row],[Header]]="Yes","",IF(Table_Risk_1[[#This Row],[Property]]&lt;&gt;"",Risk_1_Prefix&amp;SUBSTITUTE(Table_Risk_1[[#This Row],[Type]]," ","")&amp;SUBSTITUTE(Table_Risk_1[[#This Row],[Property]]," ",""),""))</f>
        <v/>
      </c>
      <c r="G15" s="14"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5" s="14" t="str">
        <f>IF(OR(Table_Risk_1[[#This Row],[Header]]="Yes",Table_Risk_1[[#This Row],[Property]]=""),"",IF(OR(Table_Risk_1[[#This Row],[Text]]="true",Table_Risk_1[[#This Row],[Text]]="false",ISNUMBER(Table_Risk_1[[#This Row],[Text]])),Table_Risk_1[[#This Row],[Text]],""""&amp;Table_Risk_1[[#This Row],[Text]]&amp;""""))</f>
        <v/>
      </c>
      <c r="I15" s="14"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v>
      </c>
      <c r="J15" s="14"/>
      <c r="K15" s="14"/>
      <c r="L15" s="14"/>
      <c r="M15" s="14"/>
      <c r="N15" s="14"/>
    </row>
    <row r="16" spans="2:14" s="21" customFormat="1" ht="21" hidden="1" customHeight="1">
      <c r="B16" s="26"/>
      <c r="C16" s="26"/>
      <c r="D16"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16"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6" s="25" t="str">
        <f>IF(Table_Risk_1[[#This Row],[Header]]="Yes","",IF(Table_Risk_1[[#This Row],[Property]]&lt;&gt;"",Risk_1_Prefix&amp;SUBSTITUTE(Table_Risk_1[[#This Row],[Type]]," ","")&amp;SUBSTITUTE(Table_Risk_1[[#This Row],[Property]]," ",""),""))</f>
        <v/>
      </c>
      <c r="G16" s="25"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6" s="10" t="str">
        <f>IF(OR(Table_Risk_1[[#This Row],[Header]]="Yes",Table_Risk_1[[#This Row],[Property]]=""),"",IF(OR(Table_Risk_1[[#This Row],[Text]]="true",Table_Risk_1[[#This Row],[Text]]="false",ISNUMBER(Table_Risk_1[[#This Row],[Text]])),Table_Risk_1[[#This Row],[Text]],""""&amp;Table_Risk_1[[#This Row],[Text]]&amp;""""))</f>
        <v/>
      </c>
      <c r="I16"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6" s="26"/>
      <c r="K16" s="26"/>
      <c r="L16" s="26"/>
      <c r="M16" s="26"/>
      <c r="N16" s="26"/>
    </row>
    <row r="17" spans="2:14" s="21" customFormat="1" ht="21" customHeight="1">
      <c r="B17" s="26" t="s">
        <v>216</v>
      </c>
      <c r="C17" s="26"/>
      <c r="D17"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17"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totalPremium</v>
      </c>
      <c r="F17" s="135" t="str">
        <f ca="1">IF(Table_Risk_1[[#This Row],[Header]]="Yes","",IF(Table_Risk_1[[#This Row],[Property]]&lt;&gt;"",Risk_1_Prefix&amp;SUBSTITUTE(Table_Risk_1[[#This Row],[Type]]," ","")&amp;SUBSTITUTE(Table_Risk_1[[#This Row],[Property]]," ",""),""))</f>
        <v>SPremiumTotalPremium</v>
      </c>
      <c r="G17" s="135">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17" s="25">
        <f ca="1">IF(OR(Table_Risk_1[[#This Row],[Header]]="Yes",Table_Risk_1[[#This Row],[Property]]=""),"",IF(OR(Table_Risk_1[[#This Row],[Text]]="true",Table_Risk_1[[#This Row],[Text]]="false",ISNUMBER(Table_Risk_1[[#This Row],[Text]])),Table_Risk_1[[#This Row],[Text]],""""&amp;Table_Risk_1[[#This Row],[Text]]&amp;""""))</f>
        <v>0</v>
      </c>
      <c r="I17" s="13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"totalPremium":0,</v>
      </c>
      <c r="J17" s="142">
        <v>0</v>
      </c>
      <c r="K17" s="142" t="e">
        <f>SUM(#REF!)</f>
        <v>#REF!</v>
      </c>
      <c r="L17" s="142" t="e">
        <f>SUM(#REF!)</f>
        <v>#REF!</v>
      </c>
      <c r="M17" s="142" t="e">
        <f>SUM(#REF!)</f>
        <v>#REF!</v>
      </c>
      <c r="N17" s="142" t="e">
        <f>SUM(#REF!)</f>
        <v>#REF!</v>
      </c>
    </row>
    <row r="18" spans="2:14" s="21" customFormat="1" ht="21" customHeight="1">
      <c r="B18" s="26" t="s">
        <v>799</v>
      </c>
      <c r="C18" s="26"/>
      <c r="D18"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18"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basePremium</v>
      </c>
      <c r="F18" s="135" t="str">
        <f ca="1">IF(Table_Risk_1[[#This Row],[Header]]="Yes","",IF(Table_Risk_1[[#This Row],[Property]]&lt;&gt;"",Risk_1_Prefix&amp;SUBSTITUTE(Table_Risk_1[[#This Row],[Type]]," ","")&amp;SUBSTITUTE(Table_Risk_1[[#This Row],[Property]]," ",""),""))</f>
        <v>SPremiumBasePremium</v>
      </c>
      <c r="G18" s="135">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18" s="25">
        <f ca="1">IF(OR(Table_Risk_1[[#This Row],[Header]]="Yes",Table_Risk_1[[#This Row],[Property]]=""),"",IF(OR(Table_Risk_1[[#This Row],[Text]]="true",Table_Risk_1[[#This Row],[Text]]="false",ISNUMBER(Table_Risk_1[[#This Row],[Text]])),Table_Risk_1[[#This Row],[Text]],""""&amp;Table_Risk_1[[#This Row],[Text]]&amp;""""))</f>
        <v>0</v>
      </c>
      <c r="I18" s="13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"basePremium":0},</v>
      </c>
      <c r="J18" s="52">
        <v>0</v>
      </c>
      <c r="K18" s="52" t="e">
        <f ca="1">((K17/(1+K30))/(1+K29))</f>
        <v>#REF!</v>
      </c>
      <c r="L18" s="52" t="e">
        <f ca="1">((L17/(1+L30))/(1+L29))</f>
        <v>#REF!</v>
      </c>
      <c r="M18" s="52" t="e">
        <f ca="1">((M17/(1+M30))/(1+M29))</f>
        <v>#REF!</v>
      </c>
      <c r="N18" s="52" t="e">
        <f ca="1">((N17/(1+N30))/(1+N29))</f>
        <v>#REF!</v>
      </c>
    </row>
    <row r="19" spans="2:14" ht="29.4" thickBot="1">
      <c r="B19" s="14" t="s">
        <v>217</v>
      </c>
      <c r="C19" s="14" t="s">
        <v>59</v>
      </c>
      <c r="D19" s="14"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19" s="14"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other</v>
      </c>
      <c r="F19" s="14" t="str">
        <f>IF(Table_Risk_1[[#This Row],[Header]]="Yes","",IF(Table_Risk_1[[#This Row],[Property]]&lt;&gt;"",Risk_1_Prefix&amp;SUBSTITUTE(Table_Risk_1[[#This Row],[Type]]," ","")&amp;SUBSTITUTE(Table_Risk_1[[#This Row],[Property]]," ",""),""))</f>
        <v/>
      </c>
      <c r="G19" s="14"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9" s="14" t="str">
        <f>IF(OR(Table_Risk_1[[#This Row],[Header]]="Yes",Table_Risk_1[[#This Row],[Property]]=""),"",IF(OR(Table_Risk_1[[#This Row],[Text]]="true",Table_Risk_1[[#This Row],[Text]]="false",ISNUMBER(Table_Risk_1[[#This Row],[Text]])),Table_Risk_1[[#This Row],[Text]],""""&amp;Table_Risk_1[[#This Row],[Text]]&amp;""""))</f>
        <v/>
      </c>
      <c r="I19" s="14"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"other":{</v>
      </c>
      <c r="J19" s="14"/>
      <c r="K19" s="14"/>
      <c r="L19" s="14"/>
      <c r="M19" s="14"/>
      <c r="N19" s="14"/>
    </row>
    <row r="20" spans="2:14" s="21" customFormat="1" ht="21" hidden="1" customHeight="1">
      <c r="B20" s="26"/>
      <c r="C20" s="26"/>
      <c r="D20"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20"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0" s="25" t="str">
        <f>IF(Table_Risk_1[[#This Row],[Header]]="Yes","",IF(Table_Risk_1[[#This Row],[Property]]&lt;&gt;"",Risk_1_Prefix&amp;SUBSTITUTE(Table_Risk_1[[#This Row],[Type]]," ","")&amp;SUBSTITUTE(Table_Risk_1[[#This Row],[Property]]," ",""),""))</f>
        <v/>
      </c>
      <c r="G20" s="25"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0" s="10" t="str">
        <f>IF(OR(Table_Risk_1[[#This Row],[Header]]="Yes",Table_Risk_1[[#This Row],[Property]]=""),"",IF(OR(Table_Risk_1[[#This Row],[Text]]="true",Table_Risk_1[[#This Row],[Text]]="false",ISNUMBER(Table_Risk_1[[#This Row],[Text]])),Table_Risk_1[[#This Row],[Text]],""""&amp;Table_Risk_1[[#This Row],[Text]]&amp;""""))</f>
        <v/>
      </c>
      <c r="I20"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0" s="26"/>
      <c r="K20" s="26"/>
      <c r="L20" s="26"/>
      <c r="M20" s="26"/>
      <c r="N20" s="26"/>
    </row>
    <row r="21" spans="2:14" s="21" customFormat="1" ht="21" customHeight="1">
      <c r="B21" s="26" t="s">
        <v>897</v>
      </c>
      <c r="C21" s="26"/>
      <c r="D21"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Other</v>
      </c>
      <c r="E21"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something</v>
      </c>
      <c r="F21" s="25" t="str">
        <f ca="1">IF(Table_Risk_1[[#This Row],[Header]]="Yes","",IF(Table_Risk_1[[#This Row],[Property]]&lt;&gt;"",Risk_1_Prefix&amp;SUBSTITUTE(Table_Risk_1[[#This Row],[Type]]," ","")&amp;SUBSTITUTE(Table_Risk_1[[#This Row],[Property]]," ",""),""))</f>
        <v>SOtherSomething</v>
      </c>
      <c r="G21" s="25"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Val</v>
      </c>
      <c r="H21" s="25" t="str">
        <f ca="1">IF(OR(Table_Risk_1[[#This Row],[Header]]="Yes",Table_Risk_1[[#This Row],[Property]]=""),"",IF(OR(Table_Risk_1[[#This Row],[Text]]="true",Table_Risk_1[[#This Row],[Text]]="false",ISNUMBER(Table_Risk_1[[#This Row],[Text]])),Table_Risk_1[[#This Row],[Text]],""""&amp;Table_Risk_1[[#This Row],[Text]]&amp;""""))</f>
        <v>"Val"</v>
      </c>
      <c r="I21" s="25"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"something":"Val"},</v>
      </c>
      <c r="J21" s="26" t="s">
        <v>236</v>
      </c>
      <c r="K21" s="26"/>
      <c r="L21" s="26"/>
      <c r="M21" s="26"/>
      <c r="N21" s="26"/>
    </row>
    <row r="22" spans="2:14" ht="29.4" thickBot="1">
      <c r="B22" s="14" t="s">
        <v>218</v>
      </c>
      <c r="C22" s="14" t="s">
        <v>59</v>
      </c>
      <c r="D22" s="14"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2" s="14"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statutoryRates</v>
      </c>
      <c r="F22" s="14" t="str">
        <f>IF(Table_Risk_1[[#This Row],[Header]]="Yes","",IF(Table_Risk_1[[#This Row],[Property]]&lt;&gt;"",Risk_1_Prefix&amp;SUBSTITUTE(Table_Risk_1[[#This Row],[Type]]," ","")&amp;SUBSTITUTE(Table_Risk_1[[#This Row],[Property]]," ",""),""))</f>
        <v/>
      </c>
      <c r="G22" s="14"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2" s="14" t="str">
        <f>IF(OR(Table_Risk_1[[#This Row],[Header]]="Yes",Table_Risk_1[[#This Row],[Property]]=""),"",IF(OR(Table_Risk_1[[#This Row],[Text]]="true",Table_Risk_1[[#This Row],[Text]]="false",ISNUMBER(Table_Risk_1[[#This Row],[Text]])),Table_Risk_1[[#This Row],[Text]],""""&amp;Table_Risk_1[[#This Row],[Text]]&amp;""""))</f>
        <v/>
      </c>
      <c r="I22" s="14"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"statutoryRates":{</v>
      </c>
      <c r="J22" s="14"/>
      <c r="K22" s="14"/>
      <c r="L22" s="14"/>
      <c r="M22" s="14"/>
      <c r="N22" s="14"/>
    </row>
    <row r="23" spans="2:14" s="21" customFormat="1" ht="21" hidden="1" customHeight="1">
      <c r="B23" s="26"/>
      <c r="C23" s="26"/>
      <c r="D23"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3"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3" s="25" t="str">
        <f>IF(Table_Risk_1[[#This Row],[Header]]="Yes","",IF(Table_Risk_1[[#This Row],[Property]]&lt;&gt;"",Risk_1_Prefix&amp;SUBSTITUTE(Table_Risk_1[[#This Row],[Type]]," ","")&amp;SUBSTITUTE(Table_Risk_1[[#This Row],[Property]]," ",""),""))</f>
        <v/>
      </c>
      <c r="G23" s="25"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3" s="10" t="str">
        <f>IF(OR(Table_Risk_1[[#This Row],[Header]]="Yes",Table_Risk_1[[#This Row],[Property]]=""),"",IF(OR(Table_Risk_1[[#This Row],[Text]]="true",Table_Risk_1[[#This Row],[Text]]="false",ISNUMBER(Table_Risk_1[[#This Row],[Text]])),Table_Risk_1[[#This Row],[Text]],""""&amp;Table_Risk_1[[#This Row],[Text]]&amp;""""))</f>
        <v/>
      </c>
      <c r="I23"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3" s="26"/>
      <c r="K23" s="26"/>
      <c r="L23" s="26"/>
      <c r="M23" s="26"/>
      <c r="N23" s="26"/>
    </row>
    <row r="24" spans="2:14" s="21" customFormat="1" ht="21" customHeight="1">
      <c r="B24" s="10" t="s">
        <v>219</v>
      </c>
      <c r="C24" s="10"/>
      <c r="D24"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4"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riskType</v>
      </c>
      <c r="F24" s="10" t="str">
        <f ca="1">IF(Table_Risk_1[[#This Row],[Header]]="Yes","",IF(Table_Risk_1[[#This Row],[Property]]&lt;&gt;"",Risk_1_Prefix&amp;SUBSTITUTE(Table_Risk_1[[#This Row],[Type]]," ","")&amp;SUBSTITUTE(Table_Risk_1[[#This Row],[Property]]," ",""),""))</f>
        <v>SStatutoryRateRiskType</v>
      </c>
      <c r="G24" s="10"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General</v>
      </c>
      <c r="H24" s="10" t="str">
        <f ca="1">IF(OR(Table_Risk_1[[#This Row],[Header]]="Yes",Table_Risk_1[[#This Row],[Property]]=""),"",IF(OR(Table_Risk_1[[#This Row],[Text]]="true",Table_Risk_1[[#This Row],[Text]]="false",ISNUMBER(Table_Risk_1[[#This Row],[Text]])),Table_Risk_1[[#This Row],[Text]],""""&amp;Table_Risk_1[[#This Row],[Text]]&amp;""""))</f>
        <v>"General"</v>
      </c>
      <c r="I24"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"riskType":"General",</v>
      </c>
      <c r="J24" s="10" t="s">
        <v>220</v>
      </c>
      <c r="K24" s="10" t="s">
        <v>220</v>
      </c>
      <c r="L24" s="10" t="s">
        <v>220</v>
      </c>
      <c r="M24" s="10" t="s">
        <v>220</v>
      </c>
      <c r="N24" s="10" t="s">
        <v>220</v>
      </c>
    </row>
    <row r="25" spans="2:14" s="21" customFormat="1" ht="21" customHeight="1">
      <c r="B25" s="27" t="s">
        <v>221</v>
      </c>
      <c r="C25" s="26"/>
      <c r="D25"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5"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ESLApplicability</v>
      </c>
      <c r="F25" s="26" t="str">
        <f ca="1">IF(Table_Risk_1[[#This Row],[Header]]="Yes","",IF(Table_Risk_1[[#This Row],[Property]]&lt;&gt;"",Risk_1_Prefix&amp;SUBSTITUTE(Table_Risk_1[[#This Row],[Type]]," ","")&amp;SUBSTITUTE(Table_Risk_1[[#This Row],[Property]]," ",""),""))</f>
        <v>SStatutoryRateESLApplicability</v>
      </c>
      <c r="G25" s="26"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Not Applicable</v>
      </c>
      <c r="H25" s="10" t="str">
        <f ca="1">IF(OR(Table_Risk_1[[#This Row],[Header]]="Yes",Table_Risk_1[[#This Row],[Property]]=""),"",IF(OR(Table_Risk_1[[#This Row],[Text]]="true",Table_Risk_1[[#This Row],[Text]]="false",ISNUMBER(Table_Risk_1[[#This Row],[Text]])),Table_Risk_1[[#This Row],[Text]],""""&amp;Table_Risk_1[[#This Row],[Text]]&amp;""""))</f>
        <v>"Not Applicable"</v>
      </c>
      <c r="I25"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"ESLApplicability":"Not Applicable",</v>
      </c>
      <c r="J25" s="26" t="s">
        <v>246</v>
      </c>
      <c r="K25" s="26" t="s">
        <v>246</v>
      </c>
      <c r="L25" s="26" t="s">
        <v>246</v>
      </c>
      <c r="M25" s="26" t="s">
        <v>246</v>
      </c>
      <c r="N25" s="26" t="s">
        <v>246</v>
      </c>
    </row>
    <row r="26" spans="2:14" s="21" customFormat="1" ht="21" customHeight="1">
      <c r="B26" s="26" t="s">
        <v>223</v>
      </c>
      <c r="C26" s="26"/>
      <c r="D26"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6"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jurisdiction</v>
      </c>
      <c r="F26" s="25" t="str">
        <f ca="1">IF(Table_Risk_1[[#This Row],[Header]]="Yes","",IF(Table_Risk_1[[#This Row],[Property]]&lt;&gt;"",Risk_1_Prefix&amp;SUBSTITUTE(Table_Risk_1[[#This Row],[Type]]," ","")&amp;SUBSTITUTE(Table_Risk_1[[#This Row],[Property]]," ",""),""))</f>
        <v>SStatutoryRateJurisdiction</v>
      </c>
      <c r="G26" s="25">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6" s="10">
        <f ca="1">IF(OR(Table_Risk_1[[#This Row],[Header]]="Yes",Table_Risk_1[[#This Row],[Property]]=""),"",IF(OR(Table_Risk_1[[#This Row],[Text]]="true",Table_Risk_1[[#This Row],[Text]]="false",ISNUMBER(Table_Risk_1[[#This Row],[Text]])),Table_Risk_1[[#This Row],[Text]],""""&amp;Table_Risk_1[[#This Row],[Text]]&amp;""""))</f>
        <v>0</v>
      </c>
      <c r="I26"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"jurisdiction":0,</v>
      </c>
      <c r="J26" s="26">
        <v>0</v>
      </c>
      <c r="K26" s="26" t="e">
        <f>#REF!</f>
        <v>#REF!</v>
      </c>
      <c r="L26" s="26" t="e">
        <f>#REF!</f>
        <v>#REF!</v>
      </c>
      <c r="M26" s="26" t="e">
        <f>#REF!</f>
        <v>#REF!</v>
      </c>
      <c r="N26" s="26" t="e">
        <f>#REF!</f>
        <v>#REF!</v>
      </c>
    </row>
    <row r="27" spans="2:14" s="21" customFormat="1" ht="21" customHeight="1">
      <c r="B27" s="27" t="s">
        <v>69</v>
      </c>
      <c r="C27" s="26"/>
      <c r="D27"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7" s="26"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27" s="26" t="str">
        <f ca="1">IF(Table_Risk_1[[#This Row],[Header]]="Yes","",IF(Table_Risk_1[[#This Row],[Property]]&lt;&gt;"",Risk_1_Prefix&amp;SUBSTITUTE(Table_Risk_1[[#This Row],[Type]]," ","")&amp;SUBSTITUTE(Table_Risk_1[[#This Row],[Property]]," ",""),""))</f>
        <v>SStatutoryRatePolicyStartDate</v>
      </c>
      <c r="G27" s="26">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v>
      </c>
      <c r="H27" s="10">
        <f ca="1">IF(OR(Table_Risk_1[[#This Row],[Header]]="Yes",Table_Risk_1[[#This Row],[Property]]=""),"",IF(OR(Table_Risk_1[[#This Row],[Text]]="true",Table_Risk_1[[#This Row],[Text]]="false",ISNUMBER(Table_Risk_1[[#This Row],[Text]])),Table_Risk_1[[#This Row],[Text]],""""&amp;Table_Risk_1[[#This Row],[Text]]&amp;""""))</f>
        <v>1</v>
      </c>
      <c r="I27"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"policyStartDate":1,</v>
      </c>
      <c r="J27" s="38">
        <f t="shared" ref="J27:N27" si="0">J11</f>
        <v>1</v>
      </c>
      <c r="K27" s="38">
        <f t="shared" si="0"/>
        <v>42948</v>
      </c>
      <c r="L27" s="38">
        <f t="shared" si="0"/>
        <v>42948</v>
      </c>
      <c r="M27" s="38">
        <f t="shared" si="0"/>
        <v>42948</v>
      </c>
      <c r="N27" s="38">
        <f t="shared" si="0"/>
        <v>42948</v>
      </c>
    </row>
    <row r="28" spans="2:14" s="21" customFormat="1" ht="21" customHeight="1">
      <c r="B28" s="26" t="s">
        <v>224</v>
      </c>
      <c r="C28" s="26"/>
      <c r="D28"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8"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ESLRate</v>
      </c>
      <c r="F28" s="25" t="str">
        <f ca="1">IF(Table_Risk_1[[#This Row],[Header]]="Yes","",IF(Table_Risk_1[[#This Row],[Property]]&lt;&gt;"",Risk_1_Prefix&amp;SUBSTITUTE(Table_Risk_1[[#This Row],[Type]]," ","")&amp;SUBSTITUTE(Table_Risk_1[[#This Row],[Property]]," ",""),""))</f>
        <v>SStatutoryRateESLRate</v>
      </c>
      <c r="G28" s="25">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8" s="10">
        <f ca="1">IF(OR(Table_Risk_1[[#This Row],[Header]]="Yes",Table_Risk_1[[#This Row],[Property]]=""),"",IF(OR(Table_Risk_1[[#This Row],[Text]]="true",Table_Risk_1[[#This Row],[Text]]="false",ISNUMBER(Table_Risk_1[[#This Row],[Text]])),Table_Risk_1[[#This Row],[Text]],""""&amp;Table_Risk_1[[#This Row],[Text]]&amp;""""))</f>
        <v>0</v>
      </c>
      <c r="I28"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"ESLRate":0,</v>
      </c>
      <c r="J28" s="51">
        <f t="array" ref="J28">IF(AND(Risk_1_ESL="Applicable",NOT(ISNA(MATCH(J26,Table_Statutory_Rates[#Headers],0)))),
INDEX(
Table_Statutory_Rates[],
MATCH(1,(Table_Statutory_Rates[Type]="ESL")*(Table_Statutory_Rates[Next Value]&gt;J27),0),
MATCH(J26,Table_Statutory_Rates[#Headers],0)
),0)</f>
        <v>0</v>
      </c>
      <c r="K28" s="51">
        <f t="array" ref="K28">IF(AND(Risk_1_ESL="Applicable",NOT(ISNA(MATCH(K26,Table_Statutory_Rates[#Headers],0)))),
INDEX(
Table_Statutory_Rates[],
MATCH(1,(Table_Statutory_Rates[Type]="ESL")*(Table_Statutory_Rates[Next Value]&gt;K27),0),
MATCH(K26,Table_Statutory_Rates[#Headers],0)
),0)</f>
        <v>0</v>
      </c>
      <c r="L28" s="51">
        <f t="array" ref="L28">IF(AND(Risk_1_ESL="Applicable",NOT(ISNA(MATCH(L26,Table_Statutory_Rates[#Headers],0)))),
INDEX(
Table_Statutory_Rates[],
MATCH(1,(Table_Statutory_Rates[Type]="ESL")*(Table_Statutory_Rates[Next Value]&gt;L27),0),
MATCH(L26,Table_Statutory_Rates[#Headers],0)
),0)</f>
        <v>0</v>
      </c>
      <c r="M28" s="51">
        <f t="array" ref="M28">IF(AND(Risk_1_ESL="Applicable",NOT(ISNA(MATCH(M26,Table_Statutory_Rates[#Headers],0)))),
INDEX(
Table_Statutory_Rates[],
MATCH(1,(Table_Statutory_Rates[Type]="ESL")*(Table_Statutory_Rates[Next Value]&gt;M27),0),
MATCH(M26,Table_Statutory_Rates[#Headers],0)
),0)</f>
        <v>0</v>
      </c>
      <c r="N28" s="51">
        <f t="array" ref="N28">IF(AND(Risk_1_ESL="Applicable",NOT(ISNA(MATCH(N26,Table_Statutory_Rates[#Headers],0)))),
INDEX(
Table_Statutory_Rates[],
MATCH(1,(Table_Statutory_Rates[Type]="ESL")*(Table_Statutory_Rates[Next Value]&gt;N27),0),
MATCH(N26,Table_Statutory_Rates[#Headers],0)
),0)</f>
        <v>0</v>
      </c>
    </row>
    <row r="29" spans="2:14" s="21" customFormat="1" ht="21" customHeight="1">
      <c r="B29" s="10" t="s">
        <v>225</v>
      </c>
      <c r="C29" s="10"/>
      <c r="D29"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29"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GSTRate</v>
      </c>
      <c r="F29" s="10" t="str">
        <f ca="1">IF(Table_Risk_1[[#This Row],[Header]]="Yes","",IF(Table_Risk_1[[#This Row],[Property]]&lt;&gt;"",Risk_1_Prefix&amp;SUBSTITUTE(Table_Risk_1[[#This Row],[Type]]," ","")&amp;SUBSTITUTE(Table_Risk_1[[#This Row],[Property]]," ",""),""))</f>
        <v>SStatutoryRateGSTRate</v>
      </c>
      <c r="G29"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29" s="10">
        <f ca="1">IF(OR(Table_Risk_1[[#This Row],[Header]]="Yes",Table_Risk_1[[#This Row],[Property]]=""),"",IF(OR(Table_Risk_1[[#This Row],[Text]]="true",Table_Risk_1[[#This Row],[Text]]="false",ISNUMBER(Table_Risk_1[[#This Row],[Text]])),Table_Risk_1[[#This Row],[Text]],""""&amp;Table_Risk_1[[#This Row],[Text]]&amp;""""))</f>
        <v>0</v>
      </c>
      <c r="I29"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"GSTRate":0,</v>
      </c>
      <c r="J29" s="29">
        <v>0</v>
      </c>
      <c r="K29" s="29" t="e">
        <f t="array" aca="1" ref="K29" ca="1">IF(NOT(ISNA(MATCH(K26,Table_Statutory_Rates[#Headers],0))),
INDEX(
Table_Statutory_Rates[],
MATCH(1,(Table_Statutory_Rates[Type]="GST")*(Table_Statutory_Rates[Next Value]&gt;K27),0),
MATCH(K26,Table_Statutory_Rates[#Headers],0)
),0)</f>
        <v>#REF!</v>
      </c>
      <c r="L29" s="29" t="e">
        <f t="array" aca="1" ref="L29" ca="1">IF(NOT(ISNA(MATCH(L26,Table_Statutory_Rates[#Headers],0))),
INDEX(
Table_Statutory_Rates[],
MATCH(1,(Table_Statutory_Rates[Type]="GST")*(Table_Statutory_Rates[Next Value]&gt;L27),0),
MATCH(L26,Table_Statutory_Rates[#Headers],0)
),0)</f>
        <v>#REF!</v>
      </c>
      <c r="M29" s="29" t="e">
        <f t="array" aca="1" ref="M29" ca="1">IF(NOT(ISNA(MATCH(M26,Table_Statutory_Rates[#Headers],0))),
INDEX(
Table_Statutory_Rates[],
MATCH(1,(Table_Statutory_Rates[Type]="GST")*(Table_Statutory_Rates[Next Value]&gt;M27),0),
MATCH(M26,Table_Statutory_Rates[#Headers],0)
),0)</f>
        <v>#REF!</v>
      </c>
      <c r="N29" s="29" t="e">
        <f t="array" aca="1" ref="N29" ca="1">IF(NOT(ISNA(MATCH(N26,Table_Statutory_Rates[#Headers],0))),
INDEX(
Table_Statutory_Rates[],
MATCH(1,(Table_Statutory_Rates[Type]="GST")*(Table_Statutory_Rates[Next Value]&gt;N27),0),
MATCH(N26,Table_Statutory_Rates[#Headers],0)
),0)</f>
        <v>#REF!</v>
      </c>
    </row>
    <row r="30" spans="2:14" s="21" customFormat="1" ht="21" customHeight="1">
      <c r="B30" s="10" t="s">
        <v>226</v>
      </c>
      <c r="C30" s="10"/>
      <c r="D30"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30"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v>
      </c>
      <c r="F30" s="10" t="str">
        <f ca="1">IF(Table_Risk_1[[#This Row],[Header]]="Yes","",IF(Table_Risk_1[[#This Row],[Property]]&lt;&gt;"",Risk_1_Prefix&amp;SUBSTITUTE(Table_Risk_1[[#This Row],[Type]]," ","")&amp;SUBSTITUTE(Table_Risk_1[[#This Row],[Property]]," ",""),""))</f>
        <v>SStatutoryRateSDRate</v>
      </c>
      <c r="G30"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0" s="10">
        <f ca="1">IF(OR(Table_Risk_1[[#This Row],[Header]]="Yes",Table_Risk_1[[#This Row],[Property]]=""),"",IF(OR(Table_Risk_1[[#This Row],[Text]]="true",Table_Risk_1[[#This Row],[Text]]="false",ISNUMBER(Table_Risk_1[[#This Row],[Text]])),Table_Risk_1[[#This Row],[Text]],""""&amp;Table_Risk_1[[#This Row],[Text]]&amp;""""))</f>
        <v>0</v>
      </c>
      <c r="I30"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"SDRate":0},</v>
      </c>
      <c r="J30" s="29">
        <f t="array" ref="J30">IF(NOT(ISNA(MATCH(J26,Table_Statutory_Rates[#Headers],0))),
INDEX(
Table_Statutory_Rates[],
MATCH(1,(Table_Statutory_Rates[Type]=Risk_1_Type)*(Table_Statutory_Rates[Next Value]&gt;J27),0),
MATCH(J26,Table_Statutory_Rates[#Headers],0)
),0)</f>
        <v>0</v>
      </c>
      <c r="K30" s="29" t="e">
        <f t="array" aca="1" ref="K30" ca="1">IF(NOT(ISNA(MATCH(K26,Table_Statutory_Rates[#Headers],0))),
INDEX(
Table_Statutory_Rates[],
MATCH(1,(Table_Statutory_Rates[Type]=Risk_1_Type)*(Table_Statutory_Rates[Next Value]&gt;K27),0),
MATCH(K26,Table_Statutory_Rates[#Headers],0)
),0)</f>
        <v>#REF!</v>
      </c>
      <c r="L30" s="29" t="e">
        <f t="array" aca="1" ref="L30" ca="1">IF(NOT(ISNA(MATCH(L26,Table_Statutory_Rates[#Headers],0))),
INDEX(
Table_Statutory_Rates[],
MATCH(1,(Table_Statutory_Rates[Type]=Risk_1_Type)*(Table_Statutory_Rates[Next Value]&gt;L27),0),
MATCH(L26,Table_Statutory_Rates[#Headers],0)
),0)</f>
        <v>#REF!</v>
      </c>
      <c r="M30" s="29" t="e">
        <f t="array" aca="1" ref="M30" ca="1">IF(NOT(ISNA(MATCH(M26,Table_Statutory_Rates[#Headers],0))),
INDEX(
Table_Statutory_Rates[],
MATCH(1,(Table_Statutory_Rates[Type]=Risk_1_Type)*(Table_Statutory_Rates[Next Value]&gt;M27),0),
MATCH(M26,Table_Statutory_Rates[#Headers],0)
),0)</f>
        <v>#REF!</v>
      </c>
      <c r="N30" s="29" t="e">
        <f t="array" aca="1" ref="N30" ca="1">IF(NOT(ISNA(MATCH(N26,Table_Statutory_Rates[#Headers],0))),
INDEX(
Table_Statutory_Rates[],
MATCH(1,(Table_Statutory_Rates[Type]=Risk_1_Type)*(Table_Statutory_Rates[Next Value]&gt;N27),0),
MATCH(N26,Table_Statutory_Rates[#Headers],0)
),0)</f>
        <v>#REF!</v>
      </c>
    </row>
    <row r="31" spans="2:14" ht="29.4" thickBot="1">
      <c r="B31" s="14" t="s">
        <v>227</v>
      </c>
      <c r="C31" s="14" t="s">
        <v>59</v>
      </c>
      <c r="D31" s="14"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1" s="14"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payment</v>
      </c>
      <c r="F31" s="14" t="str">
        <f>IF(Table_Risk_1[[#This Row],[Header]]="Yes","",IF(Table_Risk_1[[#This Row],[Property]]&lt;&gt;"",Risk_1_Prefix&amp;SUBSTITUTE(Table_Risk_1[[#This Row],[Type]]," ","")&amp;SUBSTITUTE(Table_Risk_1[[#This Row],[Property]]," ",""),""))</f>
        <v/>
      </c>
      <c r="G31" s="14"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1" s="14" t="str">
        <f>IF(OR(Table_Risk_1[[#This Row],[Header]]="Yes",Table_Risk_1[[#This Row],[Property]]=""),"",IF(OR(Table_Risk_1[[#This Row],[Text]]="true",Table_Risk_1[[#This Row],[Text]]="false",ISNUMBER(Table_Risk_1[[#This Row],[Text]])),Table_Risk_1[[#This Row],[Text]],""""&amp;Table_Risk_1[[#This Row],[Text]]&amp;""""))</f>
        <v/>
      </c>
      <c r="I31" s="14"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"payment":{</v>
      </c>
      <c r="J31" s="14"/>
      <c r="K31" s="14"/>
      <c r="L31" s="14"/>
      <c r="M31" s="14"/>
      <c r="N31" s="14"/>
    </row>
    <row r="32" spans="2:14" s="21" customFormat="1" ht="21" hidden="1" customHeight="1">
      <c r="B32" s="26"/>
      <c r="C32" s="26"/>
      <c r="D32"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2"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32" s="25" t="str">
        <f>IF(Table_Risk_1[[#This Row],[Header]]="Yes","",IF(Table_Risk_1[[#This Row],[Property]]&lt;&gt;"",Risk_1_Prefix&amp;SUBSTITUTE(Table_Risk_1[[#This Row],[Type]]," ","")&amp;SUBSTITUTE(Table_Risk_1[[#This Row],[Property]]," ",""),""))</f>
        <v/>
      </c>
      <c r="G32" s="25"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2" s="10" t="str">
        <f>IF(OR(Table_Risk_1[[#This Row],[Header]]="Yes",Table_Risk_1[[#This Row],[Property]]=""),"",IF(OR(Table_Risk_1[[#This Row],[Text]]="true",Table_Risk_1[[#This Row],[Text]]="false",ISNUMBER(Table_Risk_1[[#This Row],[Text]])),Table_Risk_1[[#This Row],[Text]],""""&amp;Table_Risk_1[[#This Row],[Text]]&amp;""""))</f>
        <v/>
      </c>
      <c r="I32"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32" s="26"/>
      <c r="K32" s="26"/>
      <c r="L32" s="26"/>
      <c r="M32" s="26"/>
      <c r="N32" s="26"/>
    </row>
    <row r="33" spans="2:14" s="21" customFormat="1" ht="21" customHeight="1">
      <c r="B33" s="26" t="s">
        <v>215</v>
      </c>
      <c r="C33" s="26"/>
      <c r="D33"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3"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33" s="25" t="str">
        <f ca="1">IF(Table_Risk_1[[#This Row],[Header]]="Yes","",IF(Table_Risk_1[[#This Row],[Property]]&lt;&gt;"",Risk_1_Prefix&amp;SUBSTITUTE(Table_Risk_1[[#This Row],[Type]]," ","")&amp;SUBSTITUTE(Table_Risk_1[[#This Row],[Property]]," ",""),""))</f>
        <v>SPaymentPremium</v>
      </c>
      <c r="G33" s="25">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3" s="10">
        <f ca="1">IF(OR(Table_Risk_1[[#This Row],[Header]]="Yes",Table_Risk_1[[#This Row],[Property]]=""),"",IF(OR(Table_Risk_1[[#This Row],[Text]]="true",Table_Risk_1[[#This Row],[Text]]="false",ISNUMBER(Table_Risk_1[[#This Row],[Text]])),Table_Risk_1[[#This Row],[Text]],""""&amp;Table_Risk_1[[#This Row],[Text]]&amp;""""))</f>
        <v>0</v>
      </c>
      <c r="I33"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"premium":0,</v>
      </c>
      <c r="J33" s="44">
        <f>J18</f>
        <v>0</v>
      </c>
      <c r="K33" s="44" t="e">
        <f ca="1">K18</f>
        <v>#REF!</v>
      </c>
      <c r="L33" s="44" t="e">
        <f ca="1">L18</f>
        <v>#REF!</v>
      </c>
      <c r="M33" s="44" t="e">
        <f ca="1">M18</f>
        <v>#REF!</v>
      </c>
      <c r="N33" s="44" t="e">
        <f ca="1">N18</f>
        <v>#REF!</v>
      </c>
    </row>
    <row r="34" spans="2:14" s="21" customFormat="1" ht="21" customHeight="1">
      <c r="B34" s="26" t="s">
        <v>228</v>
      </c>
      <c r="C34" s="26"/>
      <c r="D34" s="26"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4" s="25"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v>
      </c>
      <c r="F34" s="25" t="str">
        <f ca="1">IF(Table_Risk_1[[#This Row],[Header]]="Yes","",IF(Table_Risk_1[[#This Row],[Property]]&lt;&gt;"",Risk_1_Prefix&amp;SUBSTITUTE(Table_Risk_1[[#This Row],[Type]]," ","")&amp;SUBSTITUTE(Table_Risk_1[[#This Row],[Property]]," ",""),""))</f>
        <v>SPaymentESL</v>
      </c>
      <c r="G34" s="25">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4" s="10">
        <f ca="1">IF(OR(Table_Risk_1[[#This Row],[Header]]="Yes",Table_Risk_1[[#This Row],[Property]]=""),"",IF(OR(Table_Risk_1[[#This Row],[Text]]="true",Table_Risk_1[[#This Row],[Text]]="false",ISNUMBER(Table_Risk_1[[#This Row],[Text]])),Table_Risk_1[[#This Row],[Text]],""""&amp;Table_Risk_1[[#This Row],[Text]]&amp;""""))</f>
        <v>0</v>
      </c>
      <c r="I34" s="26"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"ESL":0,</v>
      </c>
      <c r="J34" s="52">
        <f>J33*J28</f>
        <v>0</v>
      </c>
      <c r="K34" s="52" t="e">
        <f ca="1">K33*K28</f>
        <v>#REF!</v>
      </c>
      <c r="L34" s="52" t="e">
        <f ca="1">L33*L28</f>
        <v>#REF!</v>
      </c>
      <c r="M34" s="52" t="e">
        <f ca="1">M33*M28</f>
        <v>#REF!</v>
      </c>
      <c r="N34" s="52" t="e">
        <f ca="1">N33*N28</f>
        <v>#REF!</v>
      </c>
    </row>
    <row r="35" spans="2:14" s="21" customFormat="1" ht="21" customHeight="1">
      <c r="B35" s="10" t="s">
        <v>229</v>
      </c>
      <c r="C35" s="10"/>
      <c r="D35"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5"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v>
      </c>
      <c r="F35" s="10" t="str">
        <f ca="1">IF(Table_Risk_1[[#This Row],[Header]]="Yes","",IF(Table_Risk_1[[#This Row],[Property]]&lt;&gt;"",Risk_1_Prefix&amp;SUBSTITUTE(Table_Risk_1[[#This Row],[Type]]," ","")&amp;SUBSTITUTE(Table_Risk_1[[#This Row],[Property]]," ",""),""))</f>
        <v>SPaymentGST</v>
      </c>
      <c r="G35"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5" s="10">
        <f ca="1">IF(OR(Table_Risk_1[[#This Row],[Header]]="Yes",Table_Risk_1[[#This Row],[Property]]=""),"",IF(OR(Table_Risk_1[[#This Row],[Text]]="true",Table_Risk_1[[#This Row],[Text]]="false",ISNUMBER(Table_Risk_1[[#This Row],[Text]])),Table_Risk_1[[#This Row],[Text]],""""&amp;Table_Risk_1[[#This Row],[Text]]&amp;""""))</f>
        <v>0</v>
      </c>
      <c r="I35"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"GST":0,</v>
      </c>
      <c r="J35" s="53">
        <f>SUM(J33:J34)*J29</f>
        <v>0</v>
      </c>
      <c r="K35" s="53" t="e">
        <f ca="1">SUM(K33:K34)*K29</f>
        <v>#REF!</v>
      </c>
      <c r="L35" s="53" t="e">
        <f ca="1">SUM(L33:L34)*L29</f>
        <v>#REF!</v>
      </c>
      <c r="M35" s="53" t="e">
        <f ca="1">SUM(M33:M34)*M29</f>
        <v>#REF!</v>
      </c>
      <c r="N35" s="53" t="e">
        <f ca="1">SUM(N33:N34)*N29</f>
        <v>#REF!</v>
      </c>
    </row>
    <row r="36" spans="2:14" s="21" customFormat="1" ht="21" customHeight="1">
      <c r="B36" s="10" t="s">
        <v>230</v>
      </c>
      <c r="C36" s="10"/>
      <c r="D36"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6"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v>
      </c>
      <c r="F36" s="10" t="str">
        <f ca="1">IF(Table_Risk_1[[#This Row],[Header]]="Yes","",IF(Table_Risk_1[[#This Row],[Property]]&lt;&gt;"",Risk_1_Prefix&amp;SUBSTITUTE(Table_Risk_1[[#This Row],[Type]]," ","")&amp;SUBSTITUTE(Table_Risk_1[[#This Row],[Property]]," ",""),""))</f>
        <v>SPaymentSD</v>
      </c>
      <c r="G36"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6" s="10">
        <f ca="1">IF(OR(Table_Risk_1[[#This Row],[Header]]="Yes",Table_Risk_1[[#This Row],[Property]]=""),"",IF(OR(Table_Risk_1[[#This Row],[Text]]="true",Table_Risk_1[[#This Row],[Text]]="false",ISNUMBER(Table_Risk_1[[#This Row],[Text]])),Table_Risk_1[[#This Row],[Text]],""""&amp;Table_Risk_1[[#This Row],[Text]]&amp;""""))</f>
        <v>0</v>
      </c>
      <c r="I36"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"SD":0,</v>
      </c>
      <c r="J36" s="53">
        <f>SUM(J33:J35)*J30</f>
        <v>0</v>
      </c>
      <c r="K36" s="53" t="e">
        <f ca="1">SUM(K33:K35)*K30</f>
        <v>#REF!</v>
      </c>
      <c r="L36" s="53" t="e">
        <f ca="1">SUM(L33:L35)*L30</f>
        <v>#REF!</v>
      </c>
      <c r="M36" s="53" t="e">
        <f ca="1">SUM(M33:M35)*M30</f>
        <v>#REF!</v>
      </c>
      <c r="N36" s="53" t="e">
        <f ca="1">SUM(N33:N35)*N30</f>
        <v>#REF!</v>
      </c>
    </row>
    <row r="37" spans="2:14" s="21" customFormat="1" ht="21" customHeight="1">
      <c r="B37" s="10" t="s">
        <v>121</v>
      </c>
      <c r="C37" s="10"/>
      <c r="D37" s="1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37" s="1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v>
      </c>
      <c r="F37" s="10" t="str">
        <f ca="1">IF(Table_Risk_1[[#This Row],[Header]]="Yes","",IF(Table_Risk_1[[#This Row],[Property]]&lt;&gt;"",Risk_1_Prefix&amp;SUBSTITUTE(Table_Risk_1[[#This Row],[Type]]," ","")&amp;SUBSTITUTE(Table_Risk_1[[#This Row],[Property]]," ",""),""))</f>
        <v>SPaymentTotal</v>
      </c>
      <c r="G37" s="10">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7" s="10">
        <f ca="1">IF(OR(Table_Risk_1[[#This Row],[Header]]="Yes",Table_Risk_1[[#This Row],[Property]]=""),"",IF(OR(Table_Risk_1[[#This Row],[Text]]="true",Table_Risk_1[[#This Row],[Text]]="false",ISNUMBER(Table_Risk_1[[#This Row],[Text]])),Table_Risk_1[[#This Row],[Text]],""""&amp;Table_Risk_1[[#This Row],[Text]]&amp;""""))</f>
        <v>0</v>
      </c>
      <c r="I37" s="1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"total":0}</v>
      </c>
      <c r="J37" s="12">
        <f>SUM(J33:J36)</f>
        <v>0</v>
      </c>
      <c r="K37" s="12" t="e">
        <f ca="1">SUM(K33:K36)</f>
        <v>#REF!</v>
      </c>
      <c r="L37" s="12" t="e">
        <f ca="1">SUM(L33:L36)</f>
        <v>#REF!</v>
      </c>
      <c r="M37" s="12" t="e">
        <f ca="1">SUM(M33:M36)</f>
        <v>#REF!</v>
      </c>
      <c r="N37" s="12" t="e">
        <f ca="1">SUM(N33:N36)</f>
        <v>#REF!</v>
      </c>
    </row>
  </sheetData>
  <sheetProtection insertRows="0" deleteRows="0"/>
  <conditionalFormatting sqref="J13:N14">
    <cfRule type="cellIs" dxfId="1" priority="2" operator="equal">
      <formula>FALSE</formula>
    </cfRule>
  </conditionalFormatting>
  <dataValidations count="4">
    <dataValidation type="list" allowBlank="1" showInputMessage="1" showErrorMessage="1" sqref="J24:N24" xr:uid="{00000000-0002-0000-0400-000000000000}">
      <formula1>Select_Risk_Type</formula1>
    </dataValidation>
    <dataValidation type="list" allowBlank="1" showInputMessage="1" showErrorMessage="1" sqref="J23 J25:N25" xr:uid="{00000000-0002-0000-0400-000001000000}">
      <formula1>Select_ESL_Eligibility</formula1>
    </dataValidation>
    <dataValidation type="list" allowBlank="1" showInputMessage="1" showErrorMessage="1" sqref="K10:N10" xr:uid="{00000000-0002-0000-0400-000002000000}">
      <formula1>#REF!</formula1>
    </dataValidation>
    <dataValidation type="list" allowBlank="1" showInputMessage="1" showErrorMessage="1" sqref="B10:B11" xr:uid="{00000000-0002-0000-0400-000003000000}">
      <formula1>Select_Rating_Factor</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5F34"/>
  </sheetPr>
  <dimension ref="B2:N37"/>
  <sheetViews>
    <sheetView workbookViewId="0">
      <selection activeCell="O3" sqref="O3"/>
    </sheetView>
  </sheetViews>
  <sheetFormatPr defaultColWidth="9.109375" defaultRowHeight="21" customHeight="1"/>
  <cols>
    <col min="1" max="1" width="9.109375" style="20" customWidth="1"/>
    <col min="2" max="2" width="57.109375" style="20" customWidth="1"/>
    <col min="3" max="3" width="12.88671875" style="20" hidden="1" customWidth="1"/>
    <col min="4" max="4" width="34.88671875" style="20" hidden="1" customWidth="1"/>
    <col min="5" max="6" width="35.109375" style="20" hidden="1" customWidth="1"/>
    <col min="7" max="7" width="36.33203125" style="20" hidden="1" customWidth="1"/>
    <col min="8" max="8" width="43.6640625" style="20" hidden="1" customWidth="1"/>
    <col min="9" max="9" width="55.109375" style="20" hidden="1" customWidth="1"/>
    <col min="10" max="10" width="42.88671875" style="20" customWidth="1"/>
    <col min="11" max="13" width="20.109375" style="20" hidden="1" customWidth="1"/>
    <col min="14" max="14" width="0.33203125" style="20" hidden="1" customWidth="1"/>
    <col min="15" max="18" width="15" style="20" customWidth="1"/>
    <col min="19" max="22" width="9.109375" style="20"/>
    <col min="23" max="23" width="41.6640625" style="20" customWidth="1"/>
    <col min="24" max="24" width="34.6640625" style="20" customWidth="1"/>
    <col min="25" max="16384" width="9.109375" style="20"/>
  </cols>
  <sheetData>
    <row r="2" spans="2:14" ht="46.8" thickBot="1">
      <c r="B2" s="18" t="str">
        <f>"Risk 2 - "&amp;Risk_2_Name</f>
        <v>Risk 2 - Public Liability</v>
      </c>
      <c r="C2" s="18"/>
      <c r="D2" s="18"/>
      <c r="E2" s="18"/>
      <c r="F2" s="18"/>
      <c r="G2" s="18"/>
      <c r="H2" s="18"/>
      <c r="I2" s="18"/>
      <c r="J2" s="18"/>
      <c r="K2" s="18"/>
      <c r="L2" s="18"/>
      <c r="M2" s="18"/>
      <c r="N2" s="18"/>
    </row>
    <row r="4" spans="2:14" ht="14.4">
      <c r="B4" s="15" t="s">
        <v>1</v>
      </c>
      <c r="C4" s="15" t="s">
        <v>2</v>
      </c>
      <c r="D4" s="15" t="s">
        <v>3</v>
      </c>
      <c r="E4" s="15" t="s">
        <v>4</v>
      </c>
      <c r="F4" s="15" t="s">
        <v>5</v>
      </c>
      <c r="G4" s="15" t="s">
        <v>37</v>
      </c>
      <c r="H4" s="15" t="s">
        <v>38</v>
      </c>
      <c r="I4" s="16" t="s">
        <v>58</v>
      </c>
      <c r="J4" s="15" t="s">
        <v>6</v>
      </c>
      <c r="K4" s="15" t="s">
        <v>205</v>
      </c>
      <c r="L4" s="15" t="s">
        <v>206</v>
      </c>
      <c r="M4" s="15" t="s">
        <v>207</v>
      </c>
      <c r="N4" s="15" t="s">
        <v>208</v>
      </c>
    </row>
    <row r="5" spans="2:14" ht="29.4" thickBot="1">
      <c r="B5" s="14" t="s">
        <v>209</v>
      </c>
      <c r="C5" s="14" t="s">
        <v>59</v>
      </c>
      <c r="D5" s="14"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5" s="14"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settings</v>
      </c>
      <c r="F5" s="14" t="str">
        <f>IF(Table_Risk_2[[#This Row],[Header]]="Yes","",IF(Table_Risk_2[[#This Row],[Property]]&lt;&gt;"",Risk_2_Prefix&amp;SUBSTITUTE(Table_Risk_2[[#This Row],[Type]]," ","")&amp;SUBSTITUTE(Table_Risk_2[[#This Row],[Property]]," ",""),""))</f>
        <v/>
      </c>
      <c r="G5" s="32"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5" s="32" t="str">
        <f>IF(OR(Table_Risk_2[[#This Row],[Header]]="Yes",Table_Risk_2[[#This Row],[Property]]=""),"",IF(OR(Table_Risk_2[[#This Row],[Text]]="true",Table_Risk_2[[#This Row],[Text]]="false",ISNUMBER(Table_Risk_2[[#This Row],[Text]])),Table_Risk_2[[#This Row],[Text]],""""&amp;Table_Risk_2[[#This Row],[Text]]&amp;""""))</f>
        <v/>
      </c>
      <c r="I5" s="14"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"settings":{</v>
      </c>
      <c r="J5" s="14"/>
      <c r="K5" s="14"/>
      <c r="L5" s="14"/>
      <c r="M5" s="14"/>
      <c r="N5" s="14"/>
    </row>
    <row r="6" spans="2:14" s="21" customFormat="1" ht="21" hidden="1" customHeight="1">
      <c r="B6" s="26"/>
      <c r="C6" s="26"/>
      <c r="D6"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6" s="2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6" s="25" t="str">
        <f>IF(Table_Risk_2[[#This Row],[Header]]="Yes","",IF(Table_Risk_2[[#This Row],[Property]]&lt;&gt;"",Risk_2_Prefix&amp;SUBSTITUTE(Table_Risk_2[[#This Row],[Type]]," ","")&amp;SUBSTITUTE(Table_Risk_2[[#This Row],[Property]]," ",""),""))</f>
        <v/>
      </c>
      <c r="G6" s="24"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6" s="24" t="str">
        <f>IF(OR(Table_Risk_2[[#This Row],[Header]]="Yes",Table_Risk_2[[#This Row],[Property]]=""),"",IF(OR(Table_Risk_2[[#This Row],[Text]]="true",Table_Risk_2[[#This Row],[Text]]="false",ISNUMBER(Table_Risk_2[[#This Row],[Text]])),Table_Risk_2[[#This Row],[Text]],""""&amp;Table_Risk_2[[#This Row],[Text]]&amp;""""))</f>
        <v/>
      </c>
      <c r="I6"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6" s="26"/>
      <c r="K6" s="26"/>
      <c r="L6" s="26"/>
      <c r="M6" s="26"/>
      <c r="N6" s="26"/>
    </row>
    <row r="7" spans="2:14" s="21" customFormat="1" ht="21" customHeight="1">
      <c r="B7" s="10" t="s">
        <v>210</v>
      </c>
      <c r="C7" s="10"/>
      <c r="D7"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7"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riskName</v>
      </c>
      <c r="F7" s="10" t="str">
        <f ca="1">IF(Table_Risk_2[[#This Row],[Header]]="Yes","",IF(Table_Risk_2[[#This Row],[Property]]&lt;&gt;"",Risk_2_Prefix&amp;SUBSTITUTE(Table_Risk_2[[#This Row],[Type]]," ","")&amp;SUBSTITUTE(Table_Risk_2[[#This Row],[Property]]," ",""),""))</f>
        <v>PLSettingRiskName</v>
      </c>
      <c r="G7" s="24"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Public Liability</v>
      </c>
      <c r="H7" s="24" t="str">
        <f ca="1">IF(OR(Table_Risk_2[[#This Row],[Header]]="Yes",Table_Risk_2[[#This Row],[Property]]=""),"",IF(OR(Table_Risk_2[[#This Row],[Text]]="true",Table_Risk_2[[#This Row],[Text]]="false",ISNUMBER(Table_Risk_2[[#This Row],[Text]])),Table_Risk_2[[#This Row],[Text]],""""&amp;Table_Risk_2[[#This Row],[Text]]&amp;""""))</f>
        <v>"Public Liability"</v>
      </c>
      <c r="I7"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"riskName":"Public Liability",</v>
      </c>
      <c r="J7" s="10" t="s">
        <v>231</v>
      </c>
      <c r="K7" s="10"/>
      <c r="L7" s="10"/>
      <c r="M7" s="10"/>
      <c r="N7" s="10"/>
    </row>
    <row r="8" spans="2:14" s="21" customFormat="1" ht="21" customHeight="1">
      <c r="B8" s="10" t="s">
        <v>232</v>
      </c>
      <c r="C8" s="10"/>
      <c r="D8"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8"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keyPrefix</v>
      </c>
      <c r="F8" s="10" t="str">
        <f ca="1">IF(Table_Risk_2[[#This Row],[Header]]="Yes","",IF(Table_Risk_2[[#This Row],[Property]]&lt;&gt;"",Risk_2_Prefix&amp;SUBSTITUTE(Table_Risk_2[[#This Row],[Type]]," ","")&amp;SUBSTITUTE(Table_Risk_2[[#This Row],[Property]]," ",""),""))</f>
        <v>PLSettingKeyPrefix</v>
      </c>
      <c r="G8" s="24"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PL</v>
      </c>
      <c r="H8" s="24" t="str">
        <f ca="1">IF(OR(Table_Risk_2[[#This Row],[Header]]="Yes",Table_Risk_2[[#This Row],[Property]]=""),"",IF(OR(Table_Risk_2[[#This Row],[Text]]="true",Table_Risk_2[[#This Row],[Text]]="false",ISNUMBER(Table_Risk_2[[#This Row],[Text]])),Table_Risk_2[[#This Row],[Text]],""""&amp;Table_Risk_2[[#This Row],[Text]]&amp;""""))</f>
        <v>"PL"</v>
      </c>
      <c r="I8"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"keyPrefix":"PL"},</v>
      </c>
      <c r="J8" s="10" t="s">
        <v>233</v>
      </c>
      <c r="K8" s="10"/>
      <c r="L8" s="10"/>
      <c r="M8" s="10"/>
      <c r="N8" s="10"/>
    </row>
    <row r="9" spans="2:14" ht="29.4" thickBot="1">
      <c r="B9" s="14" t="s">
        <v>212</v>
      </c>
      <c r="C9" s="14" t="s">
        <v>59</v>
      </c>
      <c r="D9" s="14"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9" s="14"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ratingFactors</v>
      </c>
      <c r="F9" s="14" t="str">
        <f>IF(Table_Risk_2[[#This Row],[Header]]="Yes","",IF(Table_Risk_2[[#This Row],[Property]]&lt;&gt;"",Risk_2_Prefix&amp;SUBSTITUTE(Table_Risk_2[[#This Row],[Type]]," ","")&amp;SUBSTITUTE(Table_Risk_2[[#This Row],[Property]]," ",""),""))</f>
        <v/>
      </c>
      <c r="G9" s="32"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9" s="32" t="str">
        <f>IF(OR(Table_Risk_2[[#This Row],[Header]]="Yes",Table_Risk_2[[#This Row],[Property]]=""),"",IF(OR(Table_Risk_2[[#This Row],[Text]]="true",Table_Risk_2[[#This Row],[Text]]="false",ISNUMBER(Table_Risk_2[[#This Row],[Text]])),Table_Risk_2[[#This Row],[Text]],""""&amp;Table_Risk_2[[#This Row],[Text]]&amp;""""))</f>
        <v/>
      </c>
      <c r="I9" s="14"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"ratingFactors":{</v>
      </c>
      <c r="J9" s="14"/>
      <c r="K9" s="14"/>
      <c r="L9" s="14"/>
      <c r="M9" s="14"/>
      <c r="N9" s="14"/>
    </row>
    <row r="10" spans="2:14" s="21" customFormat="1" ht="21" hidden="1" customHeight="1">
      <c r="B10" s="26"/>
      <c r="C10" s="26"/>
      <c r="D10"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0" s="2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0" s="25" t="str">
        <f>IF(Table_Risk_2[[#This Row],[Header]]="Yes","",IF(Table_Risk_2[[#This Row],[Property]]&lt;&gt;"",Risk_2_Prefix&amp;SUBSTITUTE(Table_Risk_2[[#This Row],[Type]]," ","")&amp;SUBSTITUTE(Table_Risk_2[[#This Row],[Property]]," ",""),""))</f>
        <v/>
      </c>
      <c r="G10" s="24"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0" s="24" t="str">
        <f>IF(OR(Table_Risk_2[[#This Row],[Header]]="Yes",Table_Risk_2[[#This Row],[Property]]=""),"",IF(OR(Table_Risk_2[[#This Row],[Text]]="true",Table_Risk_2[[#This Row],[Text]]="false",ISNUMBER(Table_Risk_2[[#This Row],[Text]])),Table_Risk_2[[#This Row],[Text]],""""&amp;Table_Risk_2[[#This Row],[Text]]&amp;""""))</f>
        <v/>
      </c>
      <c r="I10"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0" s="26"/>
      <c r="K10" s="26"/>
      <c r="L10" s="26"/>
      <c r="M10" s="26"/>
      <c r="N10" s="26"/>
    </row>
    <row r="11" spans="2:14" s="21" customFormat="1" ht="21" customHeight="1">
      <c r="B11" s="26" t="s">
        <v>984</v>
      </c>
      <c r="C11" s="26"/>
      <c r="D11"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1" s="2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primaryApplicantFirstName</v>
      </c>
      <c r="F11" s="25" t="str">
        <f ca="1">IF(Table_Risk_2[[#This Row],[Header]]="Yes","",IF(Table_Risk_2[[#This Row],[Property]]&lt;&gt;"",Risk_2_Prefix&amp;SUBSTITUTE(Table_Risk_2[[#This Row],[Type]]," ","")&amp;SUBSTITUTE(Table_Risk_2[[#This Row],[Property]]," ",""),""))</f>
        <v>PLRatingFactorPrimaryApplicantFirstName</v>
      </c>
      <c r="G11" s="24" t="e">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#N/A</v>
      </c>
      <c r="H11" s="24" t="e">
        <f ca="1">IF(OR(Table_Risk_2[[#This Row],[Header]]="Yes",Table_Risk_2[[#This Row],[Property]]=""),"",IF(OR(Table_Risk_2[[#This Row],[Text]]="true",Table_Risk_2[[#This Row],[Text]]="false",ISNUMBER(Table_Risk_2[[#This Row],[Text]])),Table_Risk_2[[#This Row],[Text]],""""&amp;Table_Risk_2[[#This Row],[Text]]&amp;""""))</f>
        <v>#N/A</v>
      </c>
      <c r="I11" s="26" t="e">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#N/A</v>
      </c>
      <c r="J11" s="43">
        <v>1</v>
      </c>
      <c r="K11" s="13">
        <f>Table_Risk_2[[#This Row],[Value]]</f>
        <v>1</v>
      </c>
      <c r="L11" s="13">
        <f>Table_Risk_2[[#This Row],[Value]]</f>
        <v>1</v>
      </c>
      <c r="M11" s="13">
        <f>Table_Risk_2[[#This Row],[Value]]</f>
        <v>1</v>
      </c>
      <c r="N11" s="13">
        <f>Table_Risk_2[[#This Row],[Value]]</f>
        <v>1</v>
      </c>
    </row>
    <row r="12" spans="2:14" ht="29.4" thickBot="1">
      <c r="B12" s="14" t="s">
        <v>213</v>
      </c>
      <c r="C12" s="14" t="s">
        <v>59</v>
      </c>
      <c r="D12" s="14"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2" s="14"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checks</v>
      </c>
      <c r="F12" s="14" t="str">
        <f>IF(Table_Risk_2[[#This Row],[Header]]="Yes","",IF(Table_Risk_2[[#This Row],[Property]]&lt;&gt;"",Risk_2_Prefix&amp;SUBSTITUTE(Table_Risk_2[[#This Row],[Type]]," ","")&amp;SUBSTITUTE(Table_Risk_2[[#This Row],[Property]]," ",""),""))</f>
        <v/>
      </c>
      <c r="G12" s="32"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2" s="32" t="str">
        <f>IF(OR(Table_Risk_2[[#This Row],[Header]]="Yes",Table_Risk_2[[#This Row],[Property]]=""),"",IF(OR(Table_Risk_2[[#This Row],[Text]]="true",Table_Risk_2[[#This Row],[Text]]="false",ISNUMBER(Table_Risk_2[[#This Row],[Text]])),Table_Risk_2[[#This Row],[Text]],""""&amp;Table_Risk_2[[#This Row],[Text]]&amp;""""))</f>
        <v/>
      </c>
      <c r="I12" s="14"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"checks":{</v>
      </c>
      <c r="J12" s="14"/>
      <c r="K12" s="14"/>
      <c r="L12" s="14"/>
      <c r="M12" s="14"/>
      <c r="N12" s="14"/>
    </row>
    <row r="13" spans="2:14" s="21" customFormat="1" ht="21" hidden="1" customHeight="1">
      <c r="B13" s="26"/>
      <c r="C13" s="26"/>
      <c r="D13"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3" s="2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3" s="25" t="str">
        <f>IF(Table_Risk_2[[#This Row],[Header]]="Yes","",IF(Table_Risk_2[[#This Row],[Property]]&lt;&gt;"",Risk_2_Prefix&amp;SUBSTITUTE(Table_Risk_2[[#This Row],[Type]]," ","")&amp;SUBSTITUTE(Table_Risk_2[[#This Row],[Property]]," ",""),""))</f>
        <v/>
      </c>
      <c r="G13" s="24"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3" s="24" t="str">
        <f>IF(OR(Table_Risk_2[[#This Row],[Header]]="Yes",Table_Risk_2[[#This Row],[Property]]=""),"",IF(OR(Table_Risk_2[[#This Row],[Text]]="true",Table_Risk_2[[#This Row],[Text]]="false",ISNUMBER(Table_Risk_2[[#This Row],[Text]])),Table_Risk_2[[#This Row],[Text]],""""&amp;Table_Risk_2[[#This Row],[Text]]&amp;""""))</f>
        <v/>
      </c>
      <c r="I13"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3" s="26"/>
      <c r="K13" s="26"/>
      <c r="L13" s="26"/>
      <c r="M13" s="26"/>
      <c r="N13" s="26"/>
    </row>
    <row r="14" spans="2:14" s="21" customFormat="1" ht="21" customHeight="1">
      <c r="B14" s="11" t="s">
        <v>214</v>
      </c>
      <c r="C14" s="10"/>
      <c r="D14"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4"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includeRisk</v>
      </c>
      <c r="F14" s="10" t="str">
        <f ca="1">IF(Table_Risk_2[[#This Row],[Header]]="Yes","",IF(Table_Risk_2[[#This Row],[Property]]&lt;&gt;"",Risk_2_Prefix&amp;SUBSTITUTE(Table_Risk_2[[#This Row],[Type]]," ","")&amp;SUBSTITUTE(Table_Risk_2[[#This Row],[Property]]," ",""),""))</f>
        <v>PLCheckIncludeRisk</v>
      </c>
      <c r="G14" s="24"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false</v>
      </c>
      <c r="H14" s="24" t="str">
        <f ca="1">IF(OR(Table_Risk_2[[#This Row],[Header]]="Yes",Table_Risk_2[[#This Row],[Property]]=""),"",IF(OR(Table_Risk_2[[#This Row],[Text]]="true",Table_Risk_2[[#This Row],[Text]]="false",ISNUMBER(Table_Risk_2[[#This Row],[Text]])),Table_Risk_2[[#This Row],[Text]],""""&amp;Table_Risk_2[[#This Row],[Text]]&amp;""""))</f>
        <v>false</v>
      </c>
      <c r="I14"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"includeRisk":false},</v>
      </c>
      <c r="J14" s="10" t="b">
        <f>IF(Risk_1_Name="Premises",TRUE,FALSE)</f>
        <v>0</v>
      </c>
      <c r="K14" s="10" t="e">
        <f>VLOOKUP(#REF!,Table_Mobile_PL[],MATCH("Can Buy PI and PL",Table_Mobile_PL[#Headers],0),FALSE)</f>
        <v>#REF!</v>
      </c>
      <c r="L14" s="10" t="e">
        <f>VLOOKUP(#REF!,Table_Mobile_PL[],MATCH("Can Buy PI and PL",Table_Mobile_PL[#Headers],0),FALSE)</f>
        <v>#REF!</v>
      </c>
      <c r="M14" s="10" t="e">
        <f>VLOOKUP(#REF!,Table_Mobile_PL[],MATCH("Can Buy PI and PL",Table_Mobile_PL[#Headers],0),FALSE)</f>
        <v>#REF!</v>
      </c>
      <c r="N14" s="10" t="e">
        <f>VLOOKUP(#REF!,Table_Mobile_PL[],MATCH("Can Buy PI and PL",Table_Mobile_PL[#Headers],0),FALSE)</f>
        <v>#REF!</v>
      </c>
    </row>
    <row r="15" spans="2:14" ht="29.4" thickBot="1">
      <c r="B15" s="14" t="s">
        <v>215</v>
      </c>
      <c r="C15" s="14" t="s">
        <v>59</v>
      </c>
      <c r="D15" s="14"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5" s="14"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15" s="14" t="str">
        <f>IF(Table_Risk_2[[#This Row],[Header]]="Yes","",IF(Table_Risk_2[[#This Row],[Property]]&lt;&gt;"",Risk_2_Prefix&amp;SUBSTITUTE(Table_Risk_2[[#This Row],[Type]]," ","")&amp;SUBSTITUTE(Table_Risk_2[[#This Row],[Property]]," ",""),""))</f>
        <v/>
      </c>
      <c r="G15" s="32"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5" s="32" t="str">
        <f>IF(OR(Table_Risk_2[[#This Row],[Header]]="Yes",Table_Risk_2[[#This Row],[Property]]=""),"",IF(OR(Table_Risk_2[[#This Row],[Text]]="true",Table_Risk_2[[#This Row],[Text]]="false",ISNUMBER(Table_Risk_2[[#This Row],[Text]])),Table_Risk_2[[#This Row],[Text]],""""&amp;Table_Risk_2[[#This Row],[Text]]&amp;""""))</f>
        <v/>
      </c>
      <c r="I15" s="14"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v>
      </c>
      <c r="J15" s="14"/>
      <c r="K15" s="14"/>
      <c r="L15" s="14"/>
      <c r="M15" s="14"/>
      <c r="N15" s="14"/>
    </row>
    <row r="16" spans="2:14" s="21" customFormat="1" ht="21" hidden="1" customHeight="1">
      <c r="B16" s="26"/>
      <c r="C16" s="26"/>
      <c r="D16"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6" s="2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6" s="25" t="str">
        <f>IF(Table_Risk_2[[#This Row],[Header]]="Yes","",IF(Table_Risk_2[[#This Row],[Property]]&lt;&gt;"",Risk_2_Prefix&amp;SUBSTITUTE(Table_Risk_2[[#This Row],[Type]]," ","")&amp;SUBSTITUTE(Table_Risk_2[[#This Row],[Property]]," ",""),""))</f>
        <v/>
      </c>
      <c r="G16" s="24"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6" s="24" t="str">
        <f>IF(OR(Table_Risk_2[[#This Row],[Header]]="Yes",Table_Risk_2[[#This Row],[Property]]=""),"",IF(OR(Table_Risk_2[[#This Row],[Text]]="true",Table_Risk_2[[#This Row],[Text]]="false",ISNUMBER(Table_Risk_2[[#This Row],[Text]])),Table_Risk_2[[#This Row],[Text]],""""&amp;Table_Risk_2[[#This Row],[Text]]&amp;""""))</f>
        <v/>
      </c>
      <c r="I16"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6" s="26"/>
      <c r="K16" s="26"/>
      <c r="L16" s="26"/>
      <c r="M16" s="26"/>
      <c r="N16" s="26"/>
    </row>
    <row r="17" spans="2:14" s="21" customFormat="1" ht="21" customHeight="1">
      <c r="B17" s="11" t="s">
        <v>234</v>
      </c>
      <c r="C17" s="10"/>
      <c r="D17"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7"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basepremium</v>
      </c>
      <c r="F17" s="10" t="str">
        <f ca="1">IF(Table_Risk_2[[#This Row],[Header]]="Yes","",IF(Table_Risk_2[[#This Row],[Property]]&lt;&gt;"",Risk_2_Prefix&amp;SUBSTITUTE(Table_Risk_2[[#This Row],[Type]]," ","")&amp;SUBSTITUTE(Table_Risk_2[[#This Row],[Property]]," ",""),""))</f>
        <v>PLPremiumBasepremium</v>
      </c>
      <c r="G17" s="24">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7" s="24">
        <f ca="1">IF(OR(Table_Risk_2[[#This Row],[Header]]="Yes",Table_Risk_2[[#This Row],[Property]]=""),"",IF(OR(Table_Risk_2[[#This Row],[Text]]="true",Table_Risk_2[[#This Row],[Text]]="false",ISNUMBER(Table_Risk_2[[#This Row],[Text]])),Table_Risk_2[[#This Row],[Text]],""""&amp;Table_Risk_2[[#This Row],[Text]]&amp;""""))</f>
        <v>0</v>
      </c>
      <c r="I17"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"basepremium":0,</v>
      </c>
      <c r="J17" s="12">
        <v>0</v>
      </c>
      <c r="K17" s="12" t="e">
        <f>IF(#REF!,ROUND(VLOOKUP(#REF!,#REF!,2,FALSE)*#REF!,2),0)</f>
        <v>#REF!</v>
      </c>
      <c r="L17" s="12" t="e">
        <f>IF(#REF!,ROUND(VLOOKUP(#REF!,#REF!,2,FALSE)*#REF!,2),0)</f>
        <v>#REF!</v>
      </c>
      <c r="M17" s="12" t="e">
        <f>IF(#REF!,ROUND(VLOOKUP(#REF!,#REF!,2,FALSE)*#REF!,2),0)</f>
        <v>#REF!</v>
      </c>
      <c r="N17" s="12" t="e">
        <f>IF(#REF!,ROUND(VLOOKUP(#REF!,#REF!,2,FALSE)*#REF!,2),0)</f>
        <v>#REF!</v>
      </c>
    </row>
    <row r="18" spans="2:14" s="21" customFormat="1" ht="21" customHeight="1">
      <c r="B18" s="10" t="s">
        <v>216</v>
      </c>
      <c r="C18" s="10"/>
      <c r="D18"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8"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totalPremium</v>
      </c>
      <c r="F18" s="10" t="str">
        <f ca="1">IF(Table_Risk_2[[#This Row],[Header]]="Yes","",IF(Table_Risk_2[[#This Row],[Property]]&lt;&gt;"",Risk_2_Prefix&amp;SUBSTITUTE(Table_Risk_2[[#This Row],[Type]]," ","")&amp;SUBSTITUTE(Table_Risk_2[[#This Row],[Property]]," ",""),""))</f>
        <v>PLPremiumTotalPremium</v>
      </c>
      <c r="G18" s="24">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8" s="24">
        <f ca="1">IF(OR(Table_Risk_2[[#This Row],[Header]]="Yes",Table_Risk_2[[#This Row],[Property]]=""),"",IF(OR(Table_Risk_2[[#This Row],[Text]]="true",Table_Risk_2[[#This Row],[Text]]="false",ISNUMBER(Table_Risk_2[[#This Row],[Text]])),Table_Risk_2[[#This Row],[Text]],""""&amp;Table_Risk_2[[#This Row],[Text]]&amp;""""))</f>
        <v>0</v>
      </c>
      <c r="I18"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"totalPremium":0},</v>
      </c>
      <c r="J18" s="12">
        <f>J17</f>
        <v>0</v>
      </c>
      <c r="K18" s="12" t="e">
        <f>IF(#REF!,IF(#REF!,K17,IF(#REF!,#REF!,0)),0)</f>
        <v>#REF!</v>
      </c>
      <c r="L18" s="12" t="e">
        <f>IF(#REF!,IF(#REF!,L17,IF(#REF!,#REF!,0)),0)</f>
        <v>#REF!</v>
      </c>
      <c r="M18" s="12" t="e">
        <f>IF(#REF!,IF(#REF!,M17,IF(#REF!,#REF!,0)),0)</f>
        <v>#REF!</v>
      </c>
      <c r="N18" s="12" t="e">
        <f>IF(#REF!,IF(#REF!,N17,IF(#REF!,#REF!,0)),0)</f>
        <v>#REF!</v>
      </c>
    </row>
    <row r="19" spans="2:14" ht="29.4" thickBot="1">
      <c r="B19" s="14" t="s">
        <v>217</v>
      </c>
      <c r="C19" s="14" t="s">
        <v>59</v>
      </c>
      <c r="D19" s="14"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9" s="14"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other</v>
      </c>
      <c r="F19" s="14" t="str">
        <f>IF(Table_Risk_2[[#This Row],[Header]]="Yes","",IF(Table_Risk_2[[#This Row],[Property]]&lt;&gt;"",Risk_2_Prefix&amp;SUBSTITUTE(Table_Risk_2[[#This Row],[Type]]," ","")&amp;SUBSTITUTE(Table_Risk_2[[#This Row],[Property]]," ",""),""))</f>
        <v/>
      </c>
      <c r="G19" s="32"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9" s="32" t="str">
        <f>IF(OR(Table_Risk_2[[#This Row],[Header]]="Yes",Table_Risk_2[[#This Row],[Property]]=""),"",IF(OR(Table_Risk_2[[#This Row],[Text]]="true",Table_Risk_2[[#This Row],[Text]]="false",ISNUMBER(Table_Risk_2[[#This Row],[Text]])),Table_Risk_2[[#This Row],[Text]],""""&amp;Table_Risk_2[[#This Row],[Text]]&amp;""""))</f>
        <v/>
      </c>
      <c r="I19" s="14"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"other":{</v>
      </c>
      <c r="J19" s="14"/>
      <c r="K19" s="14"/>
      <c r="L19" s="14"/>
      <c r="M19" s="14"/>
      <c r="N19" s="14"/>
    </row>
    <row r="20" spans="2:14" s="21" customFormat="1" ht="21" hidden="1" customHeight="1">
      <c r="B20" s="26"/>
      <c r="C20" s="26"/>
      <c r="D20"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0" s="2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0" s="25" t="str">
        <f>IF(Table_Risk_2[[#This Row],[Header]]="Yes","",IF(Table_Risk_2[[#This Row],[Property]]&lt;&gt;"",Risk_2_Prefix&amp;SUBSTITUTE(Table_Risk_2[[#This Row],[Type]]," ","")&amp;SUBSTITUTE(Table_Risk_2[[#This Row],[Property]]," ",""),""))</f>
        <v/>
      </c>
      <c r="G20" s="24"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0" s="24" t="str">
        <f>IF(OR(Table_Risk_2[[#This Row],[Header]]="Yes",Table_Risk_2[[#This Row],[Property]]=""),"",IF(OR(Table_Risk_2[[#This Row],[Text]]="true",Table_Risk_2[[#This Row],[Text]]="false",ISNUMBER(Table_Risk_2[[#This Row],[Text]])),Table_Risk_2[[#This Row],[Text]],""""&amp;Table_Risk_2[[#This Row],[Text]]&amp;""""))</f>
        <v/>
      </c>
      <c r="I20"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0" s="26"/>
      <c r="K20" s="26"/>
      <c r="L20" s="26"/>
      <c r="M20" s="26"/>
      <c r="N20" s="26"/>
    </row>
    <row r="21" spans="2:14" s="21" customFormat="1" ht="21" customHeight="1">
      <c r="B21" s="26" t="s">
        <v>235</v>
      </c>
      <c r="C21" s="26"/>
      <c r="D21"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1" s="25" t="s">
        <v>897</v>
      </c>
      <c r="F21" s="25" t="str">
        <f ca="1">IF(Table_Risk_2[[#This Row],[Header]]="Yes","",IF(Table_Risk_2[[#This Row],[Property]]&lt;&gt;"",Risk_2_Prefix&amp;SUBSTITUTE(Table_Risk_2[[#This Row],[Type]]," ","")&amp;SUBSTITUTE(Table_Risk_2[[#This Row],[Property]]," ",""),""))</f>
        <v>PLOtherBlah</v>
      </c>
      <c r="G21" s="50"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Val</v>
      </c>
      <c r="H21" s="48" t="str">
        <f ca="1">IF(OR(Table_Risk_2[[#This Row],[Header]]="Yes",Table_Risk_2[[#This Row],[Property]]=""),"",IF(OR(Table_Risk_2[[#This Row],[Text]]="true",Table_Risk_2[[#This Row],[Text]]="false",ISNUMBER(Table_Risk_2[[#This Row],[Text]])),Table_Risk_2[[#This Row],[Text]],""""&amp;Table_Risk_2[[#This Row],[Text]]&amp;""""))</f>
        <v>"Val"</v>
      </c>
      <c r="I21" s="25"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"Something":"Val"},</v>
      </c>
      <c r="J21" s="26" t="s">
        <v>236</v>
      </c>
      <c r="K21" s="26"/>
      <c r="L21" s="26"/>
      <c r="M21" s="26"/>
      <c r="N21" s="26"/>
    </row>
    <row r="22" spans="2:14" ht="29.4" thickBot="1">
      <c r="B22" s="14" t="s">
        <v>218</v>
      </c>
      <c r="C22" s="14" t="s">
        <v>59</v>
      </c>
      <c r="D22" s="14"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2" s="14"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statutoryRates</v>
      </c>
      <c r="F22" s="14" t="str">
        <f>IF(Table_Risk_2[[#This Row],[Header]]="Yes","",IF(Table_Risk_2[[#This Row],[Property]]&lt;&gt;"",Risk_2_Prefix&amp;SUBSTITUTE(Table_Risk_2[[#This Row],[Type]]," ","")&amp;SUBSTITUTE(Table_Risk_2[[#This Row],[Property]]," ",""),""))</f>
        <v/>
      </c>
      <c r="G22" s="32"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2" s="32" t="str">
        <f>IF(OR(Table_Risk_2[[#This Row],[Header]]="Yes",Table_Risk_2[[#This Row],[Property]]=""),"",IF(OR(Table_Risk_2[[#This Row],[Text]]="true",Table_Risk_2[[#This Row],[Text]]="false",ISNUMBER(Table_Risk_2[[#This Row],[Text]])),Table_Risk_2[[#This Row],[Text]],""""&amp;Table_Risk_2[[#This Row],[Text]]&amp;""""))</f>
        <v/>
      </c>
      <c r="I22" s="14"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"statutoryRates":{</v>
      </c>
      <c r="J22" s="14"/>
      <c r="K22" s="14"/>
      <c r="L22" s="14"/>
      <c r="M22" s="14"/>
      <c r="N22" s="14"/>
    </row>
    <row r="23" spans="2:14" s="21" customFormat="1" ht="21" hidden="1" customHeight="1">
      <c r="B23" s="26"/>
      <c r="C23" s="26"/>
      <c r="D23"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3" s="2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3" s="25" t="str">
        <f>IF(Table_Risk_2[[#This Row],[Header]]="Yes","",IF(Table_Risk_2[[#This Row],[Property]]&lt;&gt;"",Risk_2_Prefix&amp;SUBSTITUTE(Table_Risk_2[[#This Row],[Type]]," ","")&amp;SUBSTITUTE(Table_Risk_2[[#This Row],[Property]]," ",""),""))</f>
        <v/>
      </c>
      <c r="G23" s="24"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3" s="24" t="str">
        <f>IF(OR(Table_Risk_2[[#This Row],[Header]]="Yes",Table_Risk_2[[#This Row],[Property]]=""),"",IF(OR(Table_Risk_2[[#This Row],[Text]]="true",Table_Risk_2[[#This Row],[Text]]="false",ISNUMBER(Table_Risk_2[[#This Row],[Text]])),Table_Risk_2[[#This Row],[Text]],""""&amp;Table_Risk_2[[#This Row],[Text]]&amp;""""))</f>
        <v/>
      </c>
      <c r="I23"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3" s="26"/>
      <c r="K23" s="26"/>
      <c r="L23" s="26"/>
      <c r="M23" s="26"/>
      <c r="N23" s="26"/>
    </row>
    <row r="24" spans="2:14" s="21" customFormat="1" ht="21" customHeight="1">
      <c r="B24" s="10" t="s">
        <v>219</v>
      </c>
      <c r="C24" s="10"/>
      <c r="D24"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4"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riskType</v>
      </c>
      <c r="F24" s="10" t="str">
        <f ca="1">IF(Table_Risk_2[[#This Row],[Header]]="Yes","",IF(Table_Risk_2[[#This Row],[Property]]&lt;&gt;"",Risk_2_Prefix&amp;SUBSTITUTE(Table_Risk_2[[#This Row],[Type]]," ","")&amp;SUBSTITUTE(Table_Risk_2[[#This Row],[Property]]," ",""),""))</f>
        <v>PLStatutoryRateRiskType</v>
      </c>
      <c r="G24" s="24"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General</v>
      </c>
      <c r="H24" s="24" t="str">
        <f ca="1">IF(OR(Table_Risk_2[[#This Row],[Header]]="Yes",Table_Risk_2[[#This Row],[Property]]=""),"",IF(OR(Table_Risk_2[[#This Row],[Text]]="true",Table_Risk_2[[#This Row],[Text]]="false",ISNUMBER(Table_Risk_2[[#This Row],[Text]])),Table_Risk_2[[#This Row],[Text]],""""&amp;Table_Risk_2[[#This Row],[Text]]&amp;""""))</f>
        <v>"General"</v>
      </c>
      <c r="I24"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"riskType":"General",</v>
      </c>
      <c r="J24" s="10" t="s">
        <v>220</v>
      </c>
      <c r="K24" s="10" t="str">
        <f>Risk_2_Type</f>
        <v>General</v>
      </c>
      <c r="L24" s="10" t="str">
        <f>Risk_2_Type</f>
        <v>General</v>
      </c>
      <c r="M24" s="10" t="str">
        <f>Risk_2_Type</f>
        <v>General</v>
      </c>
      <c r="N24" s="10" t="str">
        <f>Risk_2_Type</f>
        <v>General</v>
      </c>
    </row>
    <row r="25" spans="2:14" s="21" customFormat="1" ht="21" customHeight="1">
      <c r="B25" s="27" t="s">
        <v>221</v>
      </c>
      <c r="C25" s="26"/>
      <c r="D25"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5"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ESLApplicability</v>
      </c>
      <c r="F25" s="26" t="str">
        <f ca="1">IF(Table_Risk_2[[#This Row],[Header]]="Yes","",IF(Table_Risk_2[[#This Row],[Property]]&lt;&gt;"",Risk_2_Prefix&amp;SUBSTITUTE(Table_Risk_2[[#This Row],[Type]]," ","")&amp;SUBSTITUTE(Table_Risk_2[[#This Row],[Property]]," ",""),""))</f>
        <v>PLStatutoryRateESLApplicability</v>
      </c>
      <c r="G25" s="24"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Applicable</v>
      </c>
      <c r="H25" s="24" t="str">
        <f ca="1">IF(OR(Table_Risk_2[[#This Row],[Header]]="Yes",Table_Risk_2[[#This Row],[Property]]=""),"",IF(OR(Table_Risk_2[[#This Row],[Text]]="true",Table_Risk_2[[#This Row],[Text]]="false",ISNUMBER(Table_Risk_2[[#This Row],[Text]])),Table_Risk_2[[#This Row],[Text]],""""&amp;Table_Risk_2[[#This Row],[Text]]&amp;""""))</f>
        <v>"Applicable"</v>
      </c>
      <c r="I25"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"ESLApplicability":"Applicable",</v>
      </c>
      <c r="J25" s="26" t="s">
        <v>222</v>
      </c>
      <c r="K25" s="26" t="str">
        <f>Risk_2_ESL</f>
        <v>Applicable</v>
      </c>
      <c r="L25" s="26" t="str">
        <f>Risk_2_ESL</f>
        <v>Applicable</v>
      </c>
      <c r="M25" s="26" t="str">
        <f>Risk_2_ESL</f>
        <v>Applicable</v>
      </c>
      <c r="N25" s="26" t="str">
        <f>Risk_2_ESL</f>
        <v>Applicable</v>
      </c>
    </row>
    <row r="26" spans="2:14" s="21" customFormat="1" ht="21" customHeight="1">
      <c r="B26" s="27" t="s">
        <v>223</v>
      </c>
      <c r="C26" s="26"/>
      <c r="D26"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6" s="2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jurisdiction</v>
      </c>
      <c r="F26" s="25" t="str">
        <f ca="1">IF(Table_Risk_2[[#This Row],[Header]]="Yes","",IF(Table_Risk_2[[#This Row],[Property]]&lt;&gt;"",Risk_2_Prefix&amp;SUBSTITUTE(Table_Risk_2[[#This Row],[Type]]," ","")&amp;SUBSTITUTE(Table_Risk_2[[#This Row],[Property]]," ",""),""))</f>
        <v>PLStatutoryRateJurisdiction</v>
      </c>
      <c r="G26" s="24">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6" s="24">
        <f ca="1">IF(OR(Table_Risk_2[[#This Row],[Header]]="Yes",Table_Risk_2[[#This Row],[Property]]=""),"",IF(OR(Table_Risk_2[[#This Row],[Text]]="true",Table_Risk_2[[#This Row],[Text]]="false",ISNUMBER(Table_Risk_2[[#This Row],[Text]])),Table_Risk_2[[#This Row],[Text]],""""&amp;Table_Risk_2[[#This Row],[Text]]&amp;""""))</f>
        <v>0</v>
      </c>
      <c r="I26"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"jurisdiction":0,</v>
      </c>
      <c r="J26" s="26">
        <v>0</v>
      </c>
      <c r="K26" s="26" t="e">
        <f>#REF!</f>
        <v>#REF!</v>
      </c>
      <c r="L26" s="26" t="e">
        <f>#REF!</f>
        <v>#REF!</v>
      </c>
      <c r="M26" s="26" t="e">
        <f>#REF!</f>
        <v>#REF!</v>
      </c>
      <c r="N26" s="26" t="e">
        <f>#REF!</f>
        <v>#REF!</v>
      </c>
    </row>
    <row r="27" spans="2:14" s="21" customFormat="1" ht="21" customHeight="1">
      <c r="B27" s="27" t="s">
        <v>69</v>
      </c>
      <c r="C27" s="26"/>
      <c r="D27"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7" s="2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27" s="25" t="str">
        <f ca="1">IF(Table_Risk_2[[#This Row],[Header]]="Yes","",IF(Table_Risk_2[[#This Row],[Property]]&lt;&gt;"",Risk_2_Prefix&amp;SUBSTITUTE(Table_Risk_2[[#This Row],[Type]]," ","")&amp;SUBSTITUTE(Table_Risk_2[[#This Row],[Property]]," ",""),""))</f>
        <v>PLStatutoryRatePolicyStartDate</v>
      </c>
      <c r="G27" s="24">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1</v>
      </c>
      <c r="H27" s="24">
        <f ca="1">IF(OR(Table_Risk_2[[#This Row],[Header]]="Yes",Table_Risk_2[[#This Row],[Property]]=""),"",IF(OR(Table_Risk_2[[#This Row],[Text]]="true",Table_Risk_2[[#This Row],[Text]]="false",ISNUMBER(Table_Risk_2[[#This Row],[Text]])),Table_Risk_2[[#This Row],[Text]],""""&amp;Table_Risk_2[[#This Row],[Text]]&amp;""""))</f>
        <v>1</v>
      </c>
      <c r="I27"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"policyStartDate":1,</v>
      </c>
      <c r="J27" s="38">
        <f>J11</f>
        <v>1</v>
      </c>
      <c r="K27" s="38">
        <f>K11</f>
        <v>1</v>
      </c>
      <c r="L27" s="38">
        <f>L11</f>
        <v>1</v>
      </c>
      <c r="M27" s="38">
        <f>M11</f>
        <v>1</v>
      </c>
      <c r="N27" s="38">
        <f>N11</f>
        <v>1</v>
      </c>
    </row>
    <row r="28" spans="2:14" s="21" customFormat="1" ht="21" customHeight="1">
      <c r="B28" s="27" t="s">
        <v>224</v>
      </c>
      <c r="C28" s="26"/>
      <c r="D28"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8" s="2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ESLRate</v>
      </c>
      <c r="F28" s="25" t="str">
        <f ca="1">IF(Table_Risk_2[[#This Row],[Header]]="Yes","",IF(Table_Risk_2[[#This Row],[Property]]&lt;&gt;"",Risk_2_Prefix&amp;SUBSTITUTE(Table_Risk_2[[#This Row],[Type]]," ","")&amp;SUBSTITUTE(Table_Risk_2[[#This Row],[Property]]," ",""),""))</f>
        <v>PLStatutoryRateESLRate</v>
      </c>
      <c r="G28" s="24">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8" s="24">
        <f ca="1">IF(OR(Table_Risk_2[[#This Row],[Header]]="Yes",Table_Risk_2[[#This Row],[Property]]=""),"",IF(OR(Table_Risk_2[[#This Row],[Text]]="true",Table_Risk_2[[#This Row],[Text]]="false",ISNUMBER(Table_Risk_2[[#This Row],[Text]])),Table_Risk_2[[#This Row],[Text]],""""&amp;Table_Risk_2[[#This Row],[Text]]&amp;""""))</f>
        <v>0</v>
      </c>
      <c r="I28"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"ESLRate":0,</v>
      </c>
      <c r="J28" s="51">
        <f t="array" ref="J28">IF(AND(Risk_2_ESL="Applicable",NOT(ISNA(MATCH(J26,Table_Statutory_Rates[#Headers],0)))),
INDEX(
Table_Statutory_Rates[],
MATCH(1,(Table_Statutory_Rates[Type]="ESL")*(Table_Statutory_Rates[Next Value]&gt;J27),0),
MATCH(J26,Table_Statutory_Rates[#Headers],0)
),0)</f>
        <v>0</v>
      </c>
      <c r="K28" s="51" t="e">
        <f t="array" aca="1" ref="K28" ca="1">IF(Risk_2_ESL="Applicable",
INDEX(
Table_Statutory_Rates[],
MATCH(1,(Table_Statutory_Rates[Type]="ESL")*(Table_Statutory_Rates[Next Value]&gt;K27),0),
MATCH(K26,Table_Statutory_Rates[#Headers],0)
),0)</f>
        <v>#REF!</v>
      </c>
      <c r="L28" s="51" t="e">
        <f t="array" aca="1" ref="L28" ca="1">IF(Risk_2_ESL="Applicable",
INDEX(
Table_Statutory_Rates[],
MATCH(1,(Table_Statutory_Rates[Type]="ESL")*(Table_Statutory_Rates[Next Value]&gt;L27),0),
MATCH(L26,Table_Statutory_Rates[#Headers],0)
),0)</f>
        <v>#REF!</v>
      </c>
      <c r="M28" s="51" t="e">
        <f t="array" aca="1" ref="M28" ca="1">IF(Risk_2_ESL="Applicable",
INDEX(
Table_Statutory_Rates[],
MATCH(1,(Table_Statutory_Rates[Type]="ESL")*(Table_Statutory_Rates[Next Value]&gt;M27),0),
MATCH(M26,Table_Statutory_Rates[#Headers],0)
),0)</f>
        <v>#REF!</v>
      </c>
      <c r="N28" s="51" t="e">
        <f t="array" aca="1" ref="N28" ca="1">IF(Risk_2_ESL="Applicable",
INDEX(
Table_Statutory_Rates[],
MATCH(1,(Table_Statutory_Rates[Type]="ESL")*(Table_Statutory_Rates[Next Value]&gt;N27),0),
MATCH(N26,Table_Statutory_Rates[#Headers],0)
),0)</f>
        <v>#REF!</v>
      </c>
    </row>
    <row r="29" spans="2:14" s="21" customFormat="1" ht="21" customHeight="1">
      <c r="B29" s="10" t="s">
        <v>225</v>
      </c>
      <c r="C29" s="10"/>
      <c r="D29"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9"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GSTRate</v>
      </c>
      <c r="F29" s="10" t="str">
        <f ca="1">IF(Table_Risk_2[[#This Row],[Header]]="Yes","",IF(Table_Risk_2[[#This Row],[Property]]&lt;&gt;"",Risk_2_Prefix&amp;SUBSTITUTE(Table_Risk_2[[#This Row],[Type]]," ","")&amp;SUBSTITUTE(Table_Risk_2[[#This Row],[Property]]," ",""),""))</f>
        <v>PLStatutoryRateGSTRate</v>
      </c>
      <c r="G29" s="24">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29" s="24">
        <f ca="1">IF(OR(Table_Risk_2[[#This Row],[Header]]="Yes",Table_Risk_2[[#This Row],[Property]]=""),"",IF(OR(Table_Risk_2[[#This Row],[Text]]="true",Table_Risk_2[[#This Row],[Text]]="false",ISNUMBER(Table_Risk_2[[#This Row],[Text]])),Table_Risk_2[[#This Row],[Text]],""""&amp;Table_Risk_2[[#This Row],[Text]]&amp;""""))</f>
        <v>0</v>
      </c>
      <c r="I29"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"GSTRate":0,</v>
      </c>
      <c r="J29" s="29">
        <f t="array" ref="J29">IF(NOT(ISNA(MATCH(J26,Table_Statutory_Rates[#Headers],0))),
INDEX(
Table_Statutory_Rates[],
MATCH(1,(Table_Statutory_Rates[Type]="GST")*(Table_Statutory_Rates[Next Value]&gt;J27),0),
MATCH(J26,Table_Statutory_Rates[#Headers],0)
),0)</f>
        <v>0</v>
      </c>
      <c r="K29" s="29" t="e">
        <f t="array" aca="1" ref="K29" ca="1">INDEX(
Table_Statutory_Rates[],
MATCH(1,(Table_Statutory_Rates[Type]="GST")*(Table_Statutory_Rates[Next Value]&gt;K27),0),
MATCH(K26,Table_Statutory_Rates[#Headers],0)
)</f>
        <v>#REF!</v>
      </c>
      <c r="L29" s="29" t="e">
        <f t="array" aca="1" ref="L29" ca="1">INDEX(
Table_Statutory_Rates[],
MATCH(1,(Table_Statutory_Rates[Type]="GST")*(Table_Statutory_Rates[Next Value]&gt;L27),0),
MATCH(L26,Table_Statutory_Rates[#Headers],0)
)</f>
        <v>#REF!</v>
      </c>
      <c r="M29" s="29" t="e">
        <f t="array" aca="1" ref="M29" ca="1">INDEX(
Table_Statutory_Rates[],
MATCH(1,(Table_Statutory_Rates[Type]="GST")*(Table_Statutory_Rates[Next Value]&gt;M27),0),
MATCH(M26,Table_Statutory_Rates[#Headers],0)
)</f>
        <v>#REF!</v>
      </c>
      <c r="N29" s="29" t="e">
        <f t="array" aca="1" ref="N29" ca="1">INDEX(
Table_Statutory_Rates[],
MATCH(1,(Table_Statutory_Rates[Type]="GST")*(Table_Statutory_Rates[Next Value]&gt;N27),0),
MATCH(N26,Table_Statutory_Rates[#Headers],0)
)</f>
        <v>#REF!</v>
      </c>
    </row>
    <row r="30" spans="2:14" s="21" customFormat="1" ht="21" customHeight="1">
      <c r="B30" s="10" t="s">
        <v>226</v>
      </c>
      <c r="C30" s="10"/>
      <c r="D30"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0"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v>
      </c>
      <c r="F30" s="10" t="str">
        <f ca="1">IF(Table_Risk_2[[#This Row],[Header]]="Yes","",IF(Table_Risk_2[[#This Row],[Property]]&lt;&gt;"",Risk_2_Prefix&amp;SUBSTITUTE(Table_Risk_2[[#This Row],[Type]]," ","")&amp;SUBSTITUTE(Table_Risk_2[[#This Row],[Property]]," ",""),""))</f>
        <v>PLStatutoryRateSDRate</v>
      </c>
      <c r="G30" s="24">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0" s="24">
        <f ca="1">IF(OR(Table_Risk_2[[#This Row],[Header]]="Yes",Table_Risk_2[[#This Row],[Property]]=""),"",IF(OR(Table_Risk_2[[#This Row],[Text]]="true",Table_Risk_2[[#This Row],[Text]]="false",ISNUMBER(Table_Risk_2[[#This Row],[Text]])),Table_Risk_2[[#This Row],[Text]],""""&amp;Table_Risk_2[[#This Row],[Text]]&amp;""""))</f>
        <v>0</v>
      </c>
      <c r="I30"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"SDRate":0},</v>
      </c>
      <c r="J30" s="29">
        <f t="array" ref="J30">IF(NOT(ISNA(MATCH(J26,Table_Statutory_Rates[#Headers],0))),
INDEX(
Table_Statutory_Rates[],
MATCH(1,(Table_Statutory_Rates[Type]=Risk_2_Type)*(Table_Statutory_Rates[Next Value]&gt;J27),0),
MATCH(J26,Table_Statutory_Rates[#Headers],0)
),0)</f>
        <v>0</v>
      </c>
      <c r="K30" s="29" t="e">
        <f t="array" aca="1" ref="K30" ca="1">INDEX(
Table_Statutory_Rates[],
MATCH(1,(Table_Statutory_Rates[Type]=Risk_2_Type)*(Table_Statutory_Rates[Next Value]&gt;K27),0),
MATCH(K26,Table_Statutory_Rates[#Headers],0)
)</f>
        <v>#REF!</v>
      </c>
      <c r="L30" s="29" t="e">
        <f t="array" aca="1" ref="L30" ca="1">INDEX(
Table_Statutory_Rates[],
MATCH(1,(Table_Statutory_Rates[Type]=Risk_2_Type)*(Table_Statutory_Rates[Next Value]&gt;L27),0),
MATCH(L26,Table_Statutory_Rates[#Headers],0)
)</f>
        <v>#REF!</v>
      </c>
      <c r="M30" s="29" t="e">
        <f t="array" aca="1" ref="M30" ca="1">INDEX(
Table_Statutory_Rates[],
MATCH(1,(Table_Statutory_Rates[Type]=Risk_2_Type)*(Table_Statutory_Rates[Next Value]&gt;M27),0),
MATCH(M26,Table_Statutory_Rates[#Headers],0)
)</f>
        <v>#REF!</v>
      </c>
      <c r="N30" s="29" t="e">
        <f t="array" aca="1" ref="N30" ca="1">INDEX(
Table_Statutory_Rates[],
MATCH(1,(Table_Statutory_Rates[Type]=Risk_2_Type)*(Table_Statutory_Rates[Next Value]&gt;N27),0),
MATCH(N26,Table_Statutory_Rates[#Headers],0)
)</f>
        <v>#REF!</v>
      </c>
    </row>
    <row r="31" spans="2:14" ht="29.4" thickBot="1">
      <c r="B31" s="14" t="s">
        <v>227</v>
      </c>
      <c r="C31" s="14" t="s">
        <v>59</v>
      </c>
      <c r="D31" s="14"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31" s="14"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payment</v>
      </c>
      <c r="F31" s="14" t="str">
        <f>IF(Table_Risk_2[[#This Row],[Header]]="Yes","",IF(Table_Risk_2[[#This Row],[Property]]&lt;&gt;"",Risk_2_Prefix&amp;SUBSTITUTE(Table_Risk_2[[#This Row],[Type]]," ","")&amp;SUBSTITUTE(Table_Risk_2[[#This Row],[Property]]," ",""),""))</f>
        <v/>
      </c>
      <c r="G31" s="32"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1" s="32" t="str">
        <f>IF(OR(Table_Risk_2[[#This Row],[Header]]="Yes",Table_Risk_2[[#This Row],[Property]]=""),"",IF(OR(Table_Risk_2[[#This Row],[Text]]="true",Table_Risk_2[[#This Row],[Text]]="false",ISNUMBER(Table_Risk_2[[#This Row],[Text]])),Table_Risk_2[[#This Row],[Text]],""""&amp;Table_Risk_2[[#This Row],[Text]]&amp;""""))</f>
        <v/>
      </c>
      <c r="I31" s="14"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"payment":{</v>
      </c>
      <c r="J31" s="14"/>
      <c r="K31" s="14"/>
      <c r="L31" s="14"/>
      <c r="M31" s="14"/>
      <c r="N31" s="14"/>
    </row>
    <row r="32" spans="2:14" s="21" customFormat="1" ht="21" hidden="1" customHeight="1">
      <c r="B32" s="26"/>
      <c r="C32" s="26"/>
      <c r="D32"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2" s="2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32" s="25" t="str">
        <f>IF(Table_Risk_2[[#This Row],[Header]]="Yes","",IF(Table_Risk_2[[#This Row],[Property]]&lt;&gt;"",Risk_2_Prefix&amp;SUBSTITUTE(Table_Risk_2[[#This Row],[Type]]," ","")&amp;SUBSTITUTE(Table_Risk_2[[#This Row],[Property]]," ",""),""))</f>
        <v/>
      </c>
      <c r="G32" s="24"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2" s="24" t="str">
        <f>IF(OR(Table_Risk_2[[#This Row],[Header]]="Yes",Table_Risk_2[[#This Row],[Property]]=""),"",IF(OR(Table_Risk_2[[#This Row],[Text]]="true",Table_Risk_2[[#This Row],[Text]]="false",ISNUMBER(Table_Risk_2[[#This Row],[Text]])),Table_Risk_2[[#This Row],[Text]],""""&amp;Table_Risk_2[[#This Row],[Text]]&amp;""""))</f>
        <v/>
      </c>
      <c r="I32"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32" s="26"/>
      <c r="K32" s="26"/>
      <c r="L32" s="26"/>
      <c r="M32" s="26"/>
      <c r="N32" s="26"/>
    </row>
    <row r="33" spans="2:14" s="21" customFormat="1" ht="21" customHeight="1">
      <c r="B33" s="27" t="s">
        <v>215</v>
      </c>
      <c r="C33" s="26"/>
      <c r="D33"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3" s="26"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33" s="26" t="str">
        <f ca="1">IF(Table_Risk_2[[#This Row],[Header]]="Yes","",IF(Table_Risk_2[[#This Row],[Property]]&lt;&gt;"",Risk_2_Prefix&amp;SUBSTITUTE(Table_Risk_2[[#This Row],[Type]]," ","")&amp;SUBSTITUTE(Table_Risk_2[[#This Row],[Property]]," ",""),""))</f>
        <v>PLPaymentPremium</v>
      </c>
      <c r="G33" s="24">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3" s="24">
        <f ca="1">IF(OR(Table_Risk_2[[#This Row],[Header]]="Yes",Table_Risk_2[[#This Row],[Property]]=""),"",IF(OR(Table_Risk_2[[#This Row],[Text]]="true",Table_Risk_2[[#This Row],[Text]]="false",ISNUMBER(Table_Risk_2[[#This Row],[Text]])),Table_Risk_2[[#This Row],[Text]],""""&amp;Table_Risk_2[[#This Row],[Text]]&amp;""""))</f>
        <v>0</v>
      </c>
      <c r="I33"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"premium":0,</v>
      </c>
      <c r="J33" s="44">
        <f>J18</f>
        <v>0</v>
      </c>
      <c r="K33" s="44" t="e">
        <f>K18</f>
        <v>#REF!</v>
      </c>
      <c r="L33" s="44" t="e">
        <f>L18</f>
        <v>#REF!</v>
      </c>
      <c r="M33" s="44" t="e">
        <f>M18</f>
        <v>#REF!</v>
      </c>
      <c r="N33" s="44" t="e">
        <f>N18</f>
        <v>#REF!</v>
      </c>
    </row>
    <row r="34" spans="2:14" s="21" customFormat="1" ht="21" customHeight="1">
      <c r="B34" s="27" t="s">
        <v>228</v>
      </c>
      <c r="C34" s="26"/>
      <c r="D34" s="26"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4" s="25"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v>
      </c>
      <c r="F34" s="25" t="str">
        <f ca="1">IF(Table_Risk_2[[#This Row],[Header]]="Yes","",IF(Table_Risk_2[[#This Row],[Property]]&lt;&gt;"",Risk_2_Prefix&amp;SUBSTITUTE(Table_Risk_2[[#This Row],[Type]]," ","")&amp;SUBSTITUTE(Table_Risk_2[[#This Row],[Property]]," ",""),""))</f>
        <v>PLPaymentESL</v>
      </c>
      <c r="G34" s="24">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4" s="24">
        <f ca="1">IF(OR(Table_Risk_2[[#This Row],[Header]]="Yes",Table_Risk_2[[#This Row],[Property]]=""),"",IF(OR(Table_Risk_2[[#This Row],[Text]]="true",Table_Risk_2[[#This Row],[Text]]="false",ISNUMBER(Table_Risk_2[[#This Row],[Text]])),Table_Risk_2[[#This Row],[Text]],""""&amp;Table_Risk_2[[#This Row],[Text]]&amp;""""))</f>
        <v>0</v>
      </c>
      <c r="I34" s="26"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"ESL":0,</v>
      </c>
      <c r="J34" s="52">
        <f>J33*J28</f>
        <v>0</v>
      </c>
      <c r="K34" s="52" t="e">
        <f ca="1">K33*K28</f>
        <v>#REF!</v>
      </c>
      <c r="L34" s="52" t="e">
        <f ca="1">L33*L28</f>
        <v>#REF!</v>
      </c>
      <c r="M34" s="52" t="e">
        <f ca="1">M33*M28</f>
        <v>#REF!</v>
      </c>
      <c r="N34" s="52" t="e">
        <f ca="1">N33*N28</f>
        <v>#REF!</v>
      </c>
    </row>
    <row r="35" spans="2:14" s="21" customFormat="1" ht="21" customHeight="1">
      <c r="B35" s="10" t="s">
        <v>229</v>
      </c>
      <c r="C35" s="10"/>
      <c r="D35"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5"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v>
      </c>
      <c r="F35" s="10" t="str">
        <f ca="1">IF(Table_Risk_2[[#This Row],[Header]]="Yes","",IF(Table_Risk_2[[#This Row],[Property]]&lt;&gt;"",Risk_2_Prefix&amp;SUBSTITUTE(Table_Risk_2[[#This Row],[Type]]," ","")&amp;SUBSTITUTE(Table_Risk_2[[#This Row],[Property]]," ",""),""))</f>
        <v>PLPaymentGST</v>
      </c>
      <c r="G35" s="24">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5" s="24">
        <f ca="1">IF(OR(Table_Risk_2[[#This Row],[Header]]="Yes",Table_Risk_2[[#This Row],[Property]]=""),"",IF(OR(Table_Risk_2[[#This Row],[Text]]="true",Table_Risk_2[[#This Row],[Text]]="false",ISNUMBER(Table_Risk_2[[#This Row],[Text]])),Table_Risk_2[[#This Row],[Text]],""""&amp;Table_Risk_2[[#This Row],[Text]]&amp;""""))</f>
        <v>0</v>
      </c>
      <c r="I35"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"GST":0,</v>
      </c>
      <c r="J35" s="53">
        <f>SUM(J33:J34)*J29</f>
        <v>0</v>
      </c>
      <c r="K35" s="53" t="e">
        <f ca="1">SUM(K33:K34)*K29</f>
        <v>#REF!</v>
      </c>
      <c r="L35" s="53" t="e">
        <f ca="1">SUM(L33:L34)*L29</f>
        <v>#REF!</v>
      </c>
      <c r="M35" s="53" t="e">
        <f ca="1">SUM(M33:M34)*M29</f>
        <v>#REF!</v>
      </c>
      <c r="N35" s="53" t="e">
        <f ca="1">SUM(N33:N34)*N29</f>
        <v>#REF!</v>
      </c>
    </row>
    <row r="36" spans="2:14" s="21" customFormat="1" ht="21" customHeight="1">
      <c r="B36" s="10" t="s">
        <v>230</v>
      </c>
      <c r="C36" s="10"/>
      <c r="D36"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6"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v>
      </c>
      <c r="F36" s="10" t="str">
        <f ca="1">IF(Table_Risk_2[[#This Row],[Header]]="Yes","",IF(Table_Risk_2[[#This Row],[Property]]&lt;&gt;"",Risk_2_Prefix&amp;SUBSTITUTE(Table_Risk_2[[#This Row],[Type]]," ","")&amp;SUBSTITUTE(Table_Risk_2[[#This Row],[Property]]," ",""),""))</f>
        <v>PLPaymentSD</v>
      </c>
      <c r="G36" s="24">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6" s="24">
        <f ca="1">IF(OR(Table_Risk_2[[#This Row],[Header]]="Yes",Table_Risk_2[[#This Row],[Property]]=""),"",IF(OR(Table_Risk_2[[#This Row],[Text]]="true",Table_Risk_2[[#This Row],[Text]]="false",ISNUMBER(Table_Risk_2[[#This Row],[Text]])),Table_Risk_2[[#This Row],[Text]],""""&amp;Table_Risk_2[[#This Row],[Text]]&amp;""""))</f>
        <v>0</v>
      </c>
      <c r="I36"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"SD":0,</v>
      </c>
      <c r="J36" s="53">
        <f>SUM(J33:J35)*J30</f>
        <v>0</v>
      </c>
      <c r="K36" s="53" t="e">
        <f ca="1">SUM(K33:K35)*K30</f>
        <v>#REF!</v>
      </c>
      <c r="L36" s="53" t="e">
        <f ca="1">SUM(L33:L35)*L30</f>
        <v>#REF!</v>
      </c>
      <c r="M36" s="53" t="e">
        <f ca="1">SUM(M33:M35)*M30</f>
        <v>#REF!</v>
      </c>
      <c r="N36" s="53" t="e">
        <f ca="1">SUM(N33:N35)*N30</f>
        <v>#REF!</v>
      </c>
    </row>
    <row r="37" spans="2:14" s="21" customFormat="1" ht="21" customHeight="1">
      <c r="B37" s="10" t="s">
        <v>121</v>
      </c>
      <c r="C37" s="10"/>
      <c r="D37" s="10"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7" s="10"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v>
      </c>
      <c r="F37" s="10" t="str">
        <f ca="1">IF(Table_Risk_2[[#This Row],[Header]]="Yes","",IF(Table_Risk_2[[#This Row],[Property]]&lt;&gt;"",Risk_2_Prefix&amp;SUBSTITUTE(Table_Risk_2[[#This Row],[Type]]," ","")&amp;SUBSTITUTE(Table_Risk_2[[#This Row],[Property]]," ",""),""))</f>
        <v>PLPaymentTotal</v>
      </c>
      <c r="G37" s="24">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7" s="24">
        <f ca="1">IF(OR(Table_Risk_2[[#This Row],[Header]]="Yes",Table_Risk_2[[#This Row],[Property]]=""),"",IF(OR(Table_Risk_2[[#This Row],[Text]]="true",Table_Risk_2[[#This Row],[Text]]="false",ISNUMBER(Table_Risk_2[[#This Row],[Text]])),Table_Risk_2[[#This Row],[Text]],""""&amp;Table_Risk_2[[#This Row],[Text]]&amp;""""))</f>
        <v>0</v>
      </c>
      <c r="I37" s="10"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"total":0}</v>
      </c>
      <c r="J37" s="12">
        <f>SUM(J33:J36)</f>
        <v>0</v>
      </c>
      <c r="K37" s="12" t="e">
        <f>SUM(K33:K36)</f>
        <v>#REF!</v>
      </c>
      <c r="L37" s="12" t="e">
        <f>SUM(L33:L36)</f>
        <v>#REF!</v>
      </c>
      <c r="M37" s="12" t="e">
        <f>SUM(M33:M36)</f>
        <v>#REF!</v>
      </c>
      <c r="N37" s="12" t="e">
        <f>SUM(N33:N36)</f>
        <v>#REF!</v>
      </c>
    </row>
  </sheetData>
  <sheetProtection insertRows="0" deleteRows="0"/>
  <conditionalFormatting sqref="J13:N14">
    <cfRule type="cellIs" dxfId="0" priority="2" operator="equal">
      <formula>FALSE</formula>
    </cfRule>
  </conditionalFormatting>
  <dataValidations count="4">
    <dataValidation type="list" allowBlank="1" showInputMessage="1" showErrorMessage="1" sqref="J25" xr:uid="{00000000-0002-0000-0500-000000000000}">
      <formula1>Select_ESL_Eligibility</formula1>
    </dataValidation>
    <dataValidation type="list" allowBlank="1" showInputMessage="1" showErrorMessage="1" sqref="J23:J24" xr:uid="{00000000-0002-0000-0500-000001000000}">
      <formula1>Select_Risk_Type</formula1>
    </dataValidation>
    <dataValidation type="list" allowBlank="1" showInputMessage="1" showErrorMessage="1" sqref="B10:B11" xr:uid="{00000000-0002-0000-0500-000002000000}">
      <formula1>Select_Rating_Factor</formula1>
    </dataValidation>
    <dataValidation type="list" allowBlank="1" showInputMessage="1" showErrorMessage="1" sqref="K10:N10" xr:uid="{00000000-0002-0000-0500-000003000000}">
      <formula1>#REF!</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5F34"/>
  </sheetPr>
  <dimension ref="B2:P40"/>
  <sheetViews>
    <sheetView topLeftCell="A16" workbookViewId="0"/>
  </sheetViews>
  <sheetFormatPr defaultColWidth="9.109375" defaultRowHeight="21" customHeight="1"/>
  <cols>
    <col min="1" max="1" width="9.109375" style="20"/>
    <col min="2" max="2" width="42.88671875" style="33" customWidth="1"/>
    <col min="3" max="3" width="12.6640625" style="33" hidden="1" customWidth="1"/>
    <col min="4" max="4" width="27" style="33" hidden="1" customWidth="1"/>
    <col min="5" max="5" width="27" style="69" hidden="1" customWidth="1"/>
    <col min="6" max="13" width="19.6640625" style="20" customWidth="1"/>
    <col min="14" max="15" width="9.109375" style="20"/>
    <col min="16" max="16" width="20.88671875" style="20" customWidth="1"/>
    <col min="17" max="16384" width="9.109375" style="20"/>
  </cols>
  <sheetData>
    <row r="2" spans="2:16" ht="46.8" thickBot="1">
      <c r="B2" s="30" t="s">
        <v>218</v>
      </c>
      <c r="C2" s="30"/>
      <c r="D2" s="30"/>
      <c r="E2" s="70"/>
      <c r="F2" s="18"/>
      <c r="G2" s="18"/>
      <c r="H2" s="18"/>
      <c r="I2" s="18"/>
      <c r="J2" s="18"/>
      <c r="K2" s="18"/>
      <c r="L2" s="18"/>
      <c r="M2" s="18"/>
    </row>
    <row r="4" spans="2:16" ht="21" customHeight="1">
      <c r="B4" s="33" t="s">
        <v>237</v>
      </c>
    </row>
    <row r="6" spans="2:16" ht="14.4">
      <c r="B6" s="63" t="s">
        <v>238</v>
      </c>
      <c r="C6" s="63" t="s">
        <v>2</v>
      </c>
      <c r="D6" s="63" t="s">
        <v>3</v>
      </c>
      <c r="E6" s="71" t="s">
        <v>239</v>
      </c>
      <c r="F6" s="15" t="s">
        <v>162</v>
      </c>
      <c r="G6" s="16" t="s">
        <v>163</v>
      </c>
      <c r="H6" s="15" t="s">
        <v>164</v>
      </c>
      <c r="I6" s="16" t="s">
        <v>165</v>
      </c>
      <c r="J6" s="15" t="s">
        <v>166</v>
      </c>
      <c r="K6" s="64" t="s">
        <v>167</v>
      </c>
      <c r="L6" s="64" t="s">
        <v>62</v>
      </c>
      <c r="M6" s="64" t="s">
        <v>168</v>
      </c>
    </row>
    <row r="7" spans="2:16" ht="29.4" thickBot="1">
      <c r="B7" s="32" t="s">
        <v>229</v>
      </c>
      <c r="C7" s="32" t="s">
        <v>59</v>
      </c>
      <c r="D7" s="32"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7" s="72">
        <f ca="1">IF(INDIRECT(SUBSTITUTE(ADDRESS(1,COLUMN(Table_Statutory_Rates[[#This Row],[Effective Date]]),4),"1","")&amp;ROW()+1)&lt;&gt;"",INDIRECT(SUBSTITUTE(ADDRESS(1,COLUMN(Table_Statutory_Rates[[#This Row],[Effective Date]]),4),"1","")&amp;ROW()+1),"END")</f>
        <v>42736</v>
      </c>
      <c r="F7" s="17"/>
      <c r="G7" s="17"/>
      <c r="H7" s="17"/>
      <c r="I7" s="17"/>
      <c r="J7" s="17"/>
      <c r="K7" s="17"/>
      <c r="L7" s="17"/>
      <c r="M7" s="17"/>
    </row>
    <row r="8" spans="2:16" s="21" customFormat="1" ht="21" customHeight="1">
      <c r="B8" s="34">
        <v>42736</v>
      </c>
      <c r="C8" s="34"/>
      <c r="D8" s="2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GST</v>
      </c>
      <c r="E8" s="34" t="str">
        <f ca="1">IF(INDIRECT(SUBSTITUTE(ADDRESS(1,COLUMN(Table_Statutory_Rates[[#This Row],[Effective Date]]),4),"1","")&amp;ROW()+1)&lt;&gt;"",INDIRECT(SUBSTITUTE(ADDRESS(1,COLUMN(Table_Statutory_Rates[[#This Row],[Effective Date]]),4),"1","")&amp;ROW()+1),"END")</f>
        <v>Stamp Duty</v>
      </c>
      <c r="F8" s="39">
        <v>0.1</v>
      </c>
      <c r="G8" s="39">
        <f>Table_Statutory_Rates[[#This Row],[ACT]]</f>
        <v>0.1</v>
      </c>
      <c r="H8" s="39">
        <f>Table_Statutory_Rates[[#This Row],[NSW]]</f>
        <v>0.1</v>
      </c>
      <c r="I8" s="39">
        <f>Table_Statutory_Rates[[#This Row],[NT]]</f>
        <v>0.1</v>
      </c>
      <c r="J8" s="39">
        <f>Table_Statutory_Rates[[#This Row],[QLD]]</f>
        <v>0.1</v>
      </c>
      <c r="K8" s="40">
        <f>Table_Statutory_Rates[[#This Row],[SA]]</f>
        <v>0.1</v>
      </c>
      <c r="L8" s="40">
        <f>Table_Statutory_Rates[[#This Row],[TAS]]</f>
        <v>0.1</v>
      </c>
      <c r="M8" s="40">
        <f>Table_Statutory_Rates[[#This Row],[VIC]]</f>
        <v>0.1</v>
      </c>
    </row>
    <row r="9" spans="2:16" ht="29.4" thickBot="1">
      <c r="B9" s="32" t="s">
        <v>240</v>
      </c>
      <c r="C9" s="32" t="s">
        <v>59</v>
      </c>
      <c r="D9" s="32"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9" s="72" t="str">
        <f ca="1">IF(INDIRECT(SUBSTITUTE(ADDRESS(1,COLUMN(Table_Statutory_Rates[[#This Row],[Effective Date]]),4),"1","")&amp;ROW()+1)&lt;&gt;"",INDIRECT(SUBSTITUTE(ADDRESS(1,COLUMN(Table_Statutory_Rates[[#This Row],[Effective Date]]),4),"1","")&amp;ROW()+1),"END")</f>
        <v>General</v>
      </c>
      <c r="F9" s="73"/>
      <c r="G9" s="73"/>
      <c r="H9" s="73"/>
      <c r="I9" s="73"/>
      <c r="J9" s="73"/>
      <c r="K9" s="73"/>
      <c r="L9" s="73"/>
      <c r="M9" s="73"/>
    </row>
    <row r="10" spans="2:16" ht="21.6" thickBot="1">
      <c r="B10" s="128" t="str">
        <f>B30</f>
        <v>General</v>
      </c>
      <c r="C10" s="128" t="s">
        <v>59</v>
      </c>
      <c r="D10" s="12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0" s="129">
        <f ca="1">IF(INDIRECT(SUBSTITUTE(ADDRESS(1,COLUMN(Table_Statutory_Rates[[#This Row],[Effective Date]]),4),"1","")&amp;ROW()+1)&lt;&gt;"",INDIRECT(SUBSTITUTE(ADDRESS(1,COLUMN(Table_Statutory_Rates[[#This Row],[Effective Date]]),4),"1","")&amp;ROW()+1),"END")</f>
        <v>42736</v>
      </c>
      <c r="F10" s="130"/>
      <c r="G10" s="130"/>
      <c r="H10" s="130"/>
      <c r="I10" s="130"/>
      <c r="J10" s="130"/>
      <c r="K10" s="130"/>
      <c r="L10" s="130"/>
      <c r="M10" s="130"/>
    </row>
    <row r="11" spans="2:16" s="21" customFormat="1" ht="21" customHeight="1">
      <c r="B11" s="34">
        <v>42736</v>
      </c>
      <c r="C11" s="34"/>
      <c r="D11" s="2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General</v>
      </c>
      <c r="E11" s="34" t="str">
        <f ca="1">IF(INDIRECT(SUBSTITUTE(ADDRESS(1,COLUMN(Table_Statutory_Rates[[#This Row],[Effective Date]]),4),"1","")&amp;ROW()+1)&lt;&gt;"",INDIRECT(SUBSTITUTE(ADDRESS(1,COLUMN(Table_Statutory_Rates[[#This Row],[Effective Date]]),4),"1","")&amp;ROW()+1),"END")</f>
        <v>Public Liability</v>
      </c>
      <c r="F11" s="41">
        <v>0</v>
      </c>
      <c r="G11" s="41">
        <v>0.09</v>
      </c>
      <c r="H11" s="41">
        <v>0.1</v>
      </c>
      <c r="I11" s="41">
        <v>0.09</v>
      </c>
      <c r="J11" s="41">
        <v>0.11</v>
      </c>
      <c r="K11" s="41">
        <v>0.1</v>
      </c>
      <c r="L11" s="41">
        <v>0.1</v>
      </c>
      <c r="M11" s="40">
        <v>0.1</v>
      </c>
      <c r="P11" s="37"/>
    </row>
    <row r="12" spans="2:16" ht="21.6" thickBot="1">
      <c r="B12" s="128" t="str">
        <f>B31</f>
        <v>Public Liability</v>
      </c>
      <c r="C12" s="128" t="s">
        <v>59</v>
      </c>
      <c r="D12" s="12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2" s="129">
        <f ca="1">IF(INDIRECT(SUBSTITUTE(ADDRESS(1,COLUMN(Table_Statutory_Rates[[#This Row],[Effective Date]]),4),"1","")&amp;ROW()+1)&lt;&gt;"",INDIRECT(SUBSTITUTE(ADDRESS(1,COLUMN(Table_Statutory_Rates[[#This Row],[Effective Date]]),4),"1","")&amp;ROW()+1),"END")</f>
        <v>42370</v>
      </c>
      <c r="F12" s="130"/>
      <c r="G12" s="130"/>
      <c r="H12" s="130"/>
      <c r="I12" s="130"/>
      <c r="J12" s="130"/>
      <c r="K12" s="130"/>
      <c r="L12" s="130"/>
      <c r="M12" s="130"/>
      <c r="P12" s="131"/>
    </row>
    <row r="13" spans="2:16" s="21" customFormat="1" ht="21" customHeight="1">
      <c r="B13" s="34">
        <v>42370</v>
      </c>
      <c r="C13" s="34"/>
      <c r="D13" s="2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Public Liability</v>
      </c>
      <c r="E13" s="34" t="str">
        <f ca="1">IF(INDIRECT(SUBSTITUTE(ADDRESS(1,COLUMN(Table_Statutory_Rates[[#This Row],[Effective Date]]),4),"1","")&amp;ROW()+1)&lt;&gt;"",INDIRECT(SUBSTITUTE(ADDRESS(1,COLUMN(Table_Statutory_Rates[[#This Row],[Effective Date]]),4),"1","")&amp;ROW()+1),"END")</f>
        <v>Professional Indemnity</v>
      </c>
      <c r="F13" s="39">
        <v>0</v>
      </c>
      <c r="G13" s="39">
        <v>0.09</v>
      </c>
      <c r="H13" s="39">
        <v>0.1</v>
      </c>
      <c r="I13" s="39">
        <v>0.09</v>
      </c>
      <c r="J13" s="39">
        <v>0.11</v>
      </c>
      <c r="K13" s="40">
        <v>0.1</v>
      </c>
      <c r="L13" s="40">
        <v>0.1</v>
      </c>
      <c r="M13" s="40">
        <v>0.1</v>
      </c>
    </row>
    <row r="14" spans="2:16" ht="21" customHeight="1" thickBot="1">
      <c r="B14" s="128" t="str">
        <f>B32</f>
        <v>Professional Indemnity</v>
      </c>
      <c r="C14" s="128" t="s">
        <v>59</v>
      </c>
      <c r="D14" s="12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4" s="129">
        <f ca="1">IF(INDIRECT(SUBSTITUTE(ADDRESS(1,COLUMN(Table_Statutory_Rates[[#This Row],[Effective Date]]),4),"1","")&amp;ROW()+1)&lt;&gt;"",INDIRECT(SUBSTITUTE(ADDRESS(1,COLUMN(Table_Statutory_Rates[[#This Row],[Effective Date]]),4),"1","")&amp;ROW()+1),"END")</f>
        <v>42736</v>
      </c>
      <c r="F14" s="130"/>
      <c r="G14" s="130"/>
      <c r="H14" s="130"/>
      <c r="I14" s="130"/>
      <c r="J14" s="130"/>
      <c r="K14" s="130"/>
      <c r="L14" s="130"/>
      <c r="M14" s="130"/>
    </row>
    <row r="15" spans="2:16" s="21" customFormat="1" ht="21" customHeight="1">
      <c r="B15" s="34">
        <v>42736</v>
      </c>
      <c r="C15" s="34"/>
      <c r="D15" s="2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Professional Indemnity</v>
      </c>
      <c r="E15" s="34" t="str">
        <f ca="1">IF(INDIRECT(SUBSTITUTE(ADDRESS(1,COLUMN(Table_Statutory_Rates[[#This Row],[Effective Date]]),4),"1","")&amp;ROW()+1)&lt;&gt;"",INDIRECT(SUBSTITUTE(ADDRESS(1,COLUMN(Table_Statutory_Rates[[#This Row],[Effective Date]]),4),"1","")&amp;ROW()+1),"END")</f>
        <v>Motor</v>
      </c>
      <c r="F15" s="39">
        <v>0</v>
      </c>
      <c r="G15" s="39">
        <v>0.05</v>
      </c>
      <c r="H15" s="39">
        <v>0.1</v>
      </c>
      <c r="I15" s="39">
        <v>0.09</v>
      </c>
      <c r="J15" s="39">
        <v>0.11</v>
      </c>
      <c r="K15" s="40">
        <v>0.1</v>
      </c>
      <c r="L15" s="40">
        <v>0.1</v>
      </c>
      <c r="M15" s="40">
        <v>0.1</v>
      </c>
    </row>
    <row r="16" spans="2:16" ht="21" customHeight="1" thickBot="1">
      <c r="B16" s="128" t="str">
        <f>B33</f>
        <v>Motor</v>
      </c>
      <c r="C16" s="128" t="s">
        <v>59</v>
      </c>
      <c r="D16" s="12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6" s="129">
        <f ca="1">IF(INDIRECT(SUBSTITUTE(ADDRESS(1,COLUMN(Table_Statutory_Rates[[#This Row],[Effective Date]]),4),"1","")&amp;ROW()+1)&lt;&gt;"",INDIRECT(SUBSTITUTE(ADDRESS(1,COLUMN(Table_Statutory_Rates[[#This Row],[Effective Date]]),4),"1","")&amp;ROW()+1),"END")</f>
        <v>42736</v>
      </c>
      <c r="F16" s="130"/>
      <c r="G16" s="130"/>
      <c r="H16" s="130"/>
      <c r="I16" s="130"/>
      <c r="J16" s="130"/>
      <c r="K16" s="130"/>
      <c r="L16" s="130"/>
      <c r="M16" s="130"/>
    </row>
    <row r="17" spans="2:13" s="21" customFormat="1" ht="21" customHeight="1">
      <c r="B17" s="34">
        <v>42736</v>
      </c>
      <c r="C17" s="34"/>
      <c r="D17" s="2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Motor</v>
      </c>
      <c r="E17" s="34" t="str">
        <f ca="1">IF(INDIRECT(SUBSTITUTE(ADDRESS(1,COLUMN(Table_Statutory_Rates[[#This Row],[Effective Date]]),4),"1","")&amp;ROW()+1)&lt;&gt;"",INDIRECT(SUBSTITUTE(ADDRESS(1,COLUMN(Table_Statutory_Rates[[#This Row],[Effective Date]]),4),"1","")&amp;ROW()+1),"END")</f>
        <v>Farm</v>
      </c>
      <c r="F17" s="39">
        <v>0</v>
      </c>
      <c r="G17" s="39">
        <v>0.05</v>
      </c>
      <c r="H17" s="39">
        <v>0.1</v>
      </c>
      <c r="I17" s="39">
        <v>0.09</v>
      </c>
      <c r="J17" s="39">
        <v>0.11</v>
      </c>
      <c r="K17" s="40">
        <v>0.1</v>
      </c>
      <c r="L17" s="40">
        <v>0.1</v>
      </c>
      <c r="M17" s="40">
        <v>0.1</v>
      </c>
    </row>
    <row r="18" spans="2:13" ht="21" customHeight="1" thickBot="1">
      <c r="B18" s="128" t="str">
        <f>B34</f>
        <v>Farm</v>
      </c>
      <c r="C18" s="128" t="s">
        <v>59</v>
      </c>
      <c r="D18" s="12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8" s="129">
        <f ca="1">IF(INDIRECT(SUBSTITUTE(ADDRESS(1,COLUMN(Table_Statutory_Rates[[#This Row],[Effective Date]]),4),"1","")&amp;ROW()+1)&lt;&gt;"",INDIRECT(SUBSTITUTE(ADDRESS(1,COLUMN(Table_Statutory_Rates[[#This Row],[Effective Date]]),4),"1","")&amp;ROW()+1),"END")</f>
        <v>42736</v>
      </c>
      <c r="F18" s="130"/>
      <c r="G18" s="130"/>
      <c r="H18" s="130"/>
      <c r="I18" s="130"/>
      <c r="J18" s="130"/>
      <c r="K18" s="130"/>
      <c r="L18" s="130"/>
      <c r="M18" s="130"/>
    </row>
    <row r="19" spans="2:13" s="21" customFormat="1" ht="21" customHeight="1">
      <c r="B19" s="34">
        <v>42736</v>
      </c>
      <c r="C19" s="34"/>
      <c r="D19" s="2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19" s="34">
        <f ca="1">IF(INDIRECT(SUBSTITUTE(ADDRESS(1,COLUMN(Table_Statutory_Rates[[#This Row],[Effective Date]]),4),"1","")&amp;ROW()+1)&lt;&gt;"",INDIRECT(SUBSTITUTE(ADDRESS(1,COLUMN(Table_Statutory_Rates[[#This Row],[Effective Date]]),4),"1","")&amp;ROW()+1),"END")</f>
        <v>42917</v>
      </c>
      <c r="F19" s="39">
        <v>0</v>
      </c>
      <c r="G19" s="42">
        <v>2.5000000000000001E-2</v>
      </c>
      <c r="H19" s="39">
        <v>0.1</v>
      </c>
      <c r="I19" s="39">
        <v>0.09</v>
      </c>
      <c r="J19" s="39">
        <v>0.11</v>
      </c>
      <c r="K19" s="40">
        <v>0.1</v>
      </c>
      <c r="L19" s="40">
        <v>0.1</v>
      </c>
      <c r="M19" s="40">
        <v>0.1</v>
      </c>
    </row>
    <row r="20" spans="2:13" s="21" customFormat="1" ht="21" customHeight="1">
      <c r="B20" s="68">
        <v>42917</v>
      </c>
      <c r="C20" s="34"/>
      <c r="D20" s="2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20" s="34" t="str">
        <f ca="1">IF(INDIRECT(SUBSTITUTE(ADDRESS(1,COLUMN(Table_Statutory_Rates[[#This Row],[Effective Date]]),4),"1","")&amp;ROW()+1)&lt;&gt;"",INDIRECT(SUBSTITUTE(ADDRESS(1,COLUMN(Table_Statutory_Rates[[#This Row],[Effective Date]]),4),"1","")&amp;ROW()+1),"END")</f>
        <v>ESL</v>
      </c>
      <c r="F20" s="29">
        <f>F19</f>
        <v>0</v>
      </c>
      <c r="G20" s="42">
        <v>2.5000000000000001E-2</v>
      </c>
      <c r="H20" s="29">
        <f t="shared" ref="H20:M20" si="0">H19</f>
        <v>0.1</v>
      </c>
      <c r="I20" s="29">
        <f t="shared" si="0"/>
        <v>0.09</v>
      </c>
      <c r="J20" s="29">
        <f t="shared" si="0"/>
        <v>0.11</v>
      </c>
      <c r="K20" s="29">
        <f t="shared" si="0"/>
        <v>0.1</v>
      </c>
      <c r="L20" s="29">
        <v>0</v>
      </c>
      <c r="M20" s="29">
        <f t="shared" si="0"/>
        <v>0.1</v>
      </c>
    </row>
    <row r="21" spans="2:13" ht="29.4" thickBot="1">
      <c r="B21" s="32" t="s">
        <v>228</v>
      </c>
      <c r="C21" s="32" t="s">
        <v>59</v>
      </c>
      <c r="D21" s="32"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21" s="72">
        <f ca="1">IF(INDIRECT(SUBSTITUTE(ADDRESS(1,COLUMN(Table_Statutory_Rates[[#This Row],[Effective Date]]),4),"1","")&amp;ROW()+1)&lt;&gt;"",INDIRECT(SUBSTITUTE(ADDRESS(1,COLUMN(Table_Statutory_Rates[[#This Row],[Effective Date]]),4),"1","")&amp;ROW()+1),"END")</f>
        <v>42736</v>
      </c>
      <c r="F21" s="73"/>
      <c r="G21" s="73"/>
      <c r="H21" s="73"/>
      <c r="I21" s="73"/>
      <c r="J21" s="73"/>
      <c r="K21" s="73"/>
      <c r="L21" s="73"/>
      <c r="M21" s="73"/>
    </row>
    <row r="22" spans="2:13" s="21" customFormat="1" ht="21" customHeight="1">
      <c r="B22" s="34">
        <v>42736</v>
      </c>
      <c r="C22" s="34"/>
      <c r="D22" s="28"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ESL</v>
      </c>
      <c r="E22" s="34" t="str">
        <f ca="1">IF(INDIRECT(SUBSTITUTE(ADDRESS(1,COLUMN(Table_Statutory_Rates[[#This Row],[Effective Date]]),4),"1","")&amp;ROW()+1)&lt;&gt;"",INDIRECT(SUBSTITUTE(ADDRESS(1,COLUMN(Table_Statutory_Rates[[#This Row],[Effective Date]]),4),"1","")&amp;ROW()+1),"END")</f>
        <v>END</v>
      </c>
      <c r="F22" s="39">
        <v>0</v>
      </c>
      <c r="G22" s="39">
        <v>0.3</v>
      </c>
      <c r="H22" s="39">
        <v>0</v>
      </c>
      <c r="I22" s="39">
        <v>0</v>
      </c>
      <c r="J22" s="39">
        <v>0</v>
      </c>
      <c r="K22" s="40">
        <v>0.28000000000000003</v>
      </c>
      <c r="L22" s="40">
        <v>0</v>
      </c>
      <c r="M22" s="40">
        <v>0</v>
      </c>
    </row>
    <row r="27" spans="2:13" ht="29.4" thickBot="1">
      <c r="B27" s="32" t="s">
        <v>241</v>
      </c>
    </row>
    <row r="29" spans="2:13" ht="14.4">
      <c r="B29" s="15" t="s">
        <v>6</v>
      </c>
    </row>
    <row r="30" spans="2:13" ht="21" customHeight="1">
      <c r="B30" s="15" t="s">
        <v>220</v>
      </c>
    </row>
    <row r="31" spans="2:13" ht="21" customHeight="1">
      <c r="B31" s="15" t="s">
        <v>231</v>
      </c>
    </row>
    <row r="32" spans="2:13" ht="21" customHeight="1">
      <c r="B32" s="15" t="s">
        <v>242</v>
      </c>
    </row>
    <row r="33" spans="2:2" ht="21" customHeight="1">
      <c r="B33" s="15" t="s">
        <v>243</v>
      </c>
    </row>
    <row r="34" spans="2:2" ht="21" customHeight="1">
      <c r="B34" s="15" t="s">
        <v>244</v>
      </c>
    </row>
    <row r="36" spans="2:2" ht="29.4" thickBot="1">
      <c r="B36" s="32" t="s">
        <v>245</v>
      </c>
    </row>
    <row r="38" spans="2:2" ht="14.4">
      <c r="B38" s="15" t="s">
        <v>6</v>
      </c>
    </row>
    <row r="39" spans="2:2" ht="21" customHeight="1">
      <c r="B39" s="15" t="s">
        <v>222</v>
      </c>
    </row>
    <row r="40" spans="2:2" ht="21" customHeight="1">
      <c r="B40" s="15" t="s">
        <v>246</v>
      </c>
    </row>
  </sheetData>
  <sheetProtection sheet="1" insertRows="0" deleteRows="0"/>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5F34"/>
  </sheetPr>
  <dimension ref="B1:F31"/>
  <sheetViews>
    <sheetView topLeftCell="A4" workbookViewId="0">
      <selection activeCell="J19" sqref="J19"/>
    </sheetView>
  </sheetViews>
  <sheetFormatPr defaultColWidth="9.109375" defaultRowHeight="21" customHeight="1"/>
  <cols>
    <col min="1" max="1" width="9.109375" style="20"/>
    <col min="2" max="2" width="31" style="20" customWidth="1"/>
    <col min="3" max="6" width="19.88671875" style="20" customWidth="1"/>
    <col min="7" max="16384" width="9.109375" style="20"/>
  </cols>
  <sheetData>
    <row r="1" spans="2:6" s="21" customFormat="1" ht="21" customHeight="1"/>
    <row r="2" spans="2:6" ht="46.8" thickBot="1">
      <c r="B2" s="18" t="s">
        <v>247</v>
      </c>
      <c r="C2" s="18"/>
      <c r="D2" s="18"/>
      <c r="E2" s="18"/>
      <c r="F2" s="18"/>
    </row>
    <row r="4" spans="2:6" ht="29.4" thickBot="1">
      <c r="B4" s="14" t="s">
        <v>104</v>
      </c>
      <c r="C4" s="14"/>
      <c r="D4" s="14"/>
      <c r="E4" s="14"/>
      <c r="F4" s="14"/>
    </row>
    <row r="6" spans="2:6" ht="14.4">
      <c r="B6" s="15" t="s">
        <v>248</v>
      </c>
      <c r="C6" s="15" t="s">
        <v>189</v>
      </c>
      <c r="D6" s="15" t="s">
        <v>190</v>
      </c>
      <c r="E6" s="15" t="s">
        <v>191</v>
      </c>
      <c r="F6" s="15" t="s">
        <v>192</v>
      </c>
    </row>
    <row r="7" spans="2:6" s="21" customFormat="1" ht="21" customHeight="1">
      <c r="B7" s="10" t="s">
        <v>3</v>
      </c>
      <c r="C7" s="10" t="s">
        <v>249</v>
      </c>
      <c r="D7" s="10" t="s">
        <v>249</v>
      </c>
      <c r="E7" s="10"/>
      <c r="F7" s="10"/>
    </row>
    <row r="8" spans="2:6" s="21" customFormat="1" ht="21" customHeight="1">
      <c r="B8" s="27" t="s">
        <v>250</v>
      </c>
      <c r="C8" s="26"/>
      <c r="D8" s="26" t="b">
        <v>1</v>
      </c>
      <c r="E8" s="26"/>
      <c r="F8" s="26"/>
    </row>
    <row r="9" spans="2:6" s="21" customFormat="1" ht="21" customHeight="1">
      <c r="B9" s="26" t="s">
        <v>251</v>
      </c>
      <c r="C9" s="26">
        <v>1</v>
      </c>
      <c r="D9" s="26">
        <v>12</v>
      </c>
      <c r="E9" s="26">
        <v>26</v>
      </c>
      <c r="F9" s="26">
        <v>52</v>
      </c>
    </row>
    <row r="10" spans="2:6" ht="29.4" thickBot="1">
      <c r="B10" s="14" t="s">
        <v>249</v>
      </c>
      <c r="C10" s="14"/>
      <c r="D10" s="14"/>
      <c r="E10" s="14"/>
      <c r="F10" s="14"/>
    </row>
    <row r="11" spans="2:6" s="21" customFormat="1" ht="21" customHeight="1">
      <c r="B11" s="10" t="s">
        <v>252</v>
      </c>
      <c r="C11" s="12">
        <v>0</v>
      </c>
      <c r="D11" s="12">
        <v>0</v>
      </c>
      <c r="E11" s="12">
        <f>Table_Payment_Options[[#This Row],[Monthly]]</f>
        <v>0</v>
      </c>
      <c r="F11" s="12">
        <f>Table_Payment_Options[[#This Row],[Fortnightly]]</f>
        <v>0</v>
      </c>
    </row>
    <row r="12" spans="2:6" s="21" customFormat="1" ht="21" customHeight="1">
      <c r="B12" s="10" t="s">
        <v>253</v>
      </c>
      <c r="C12" s="12">
        <v>0</v>
      </c>
      <c r="D12" s="12">
        <v>0</v>
      </c>
      <c r="E12" s="12">
        <f>Table_Payment_Options[[#This Row],[Monthly]]</f>
        <v>0</v>
      </c>
      <c r="F12" s="12">
        <f>Table_Payment_Options[[#This Row],[Fortnightly]]</f>
        <v>0</v>
      </c>
    </row>
    <row r="13" spans="2:6" s="21" customFormat="1" ht="21" customHeight="1">
      <c r="B13" s="10" t="s">
        <v>254</v>
      </c>
      <c r="C13" s="29">
        <v>0</v>
      </c>
      <c r="D13" s="29">
        <v>0</v>
      </c>
      <c r="E13" s="29">
        <f>Table_Payment_Options[[#This Row],[Monthly]]</f>
        <v>0</v>
      </c>
      <c r="F13" s="29">
        <f>Table_Payment_Options[[#This Row],[Fortnightly]]</f>
        <v>0</v>
      </c>
    </row>
    <row r="14" spans="2:6" ht="29.4" thickBot="1">
      <c r="B14" s="14" t="s">
        <v>255</v>
      </c>
      <c r="C14" s="14"/>
      <c r="D14" s="14"/>
      <c r="E14" s="14"/>
      <c r="F14" s="14"/>
    </row>
    <row r="15" spans="2:6" s="21" customFormat="1" ht="21" customHeight="1">
      <c r="B15" s="10" t="s">
        <v>252</v>
      </c>
      <c r="C15" s="12">
        <v>0</v>
      </c>
      <c r="D15" s="12">
        <v>0</v>
      </c>
      <c r="E15" s="12">
        <f>Table_Payment_Options[[#This Row],[Monthly]]</f>
        <v>0</v>
      </c>
      <c r="F15" s="12">
        <f>Table_Payment_Options[[#This Row],[Fortnightly]]</f>
        <v>0</v>
      </c>
    </row>
    <row r="16" spans="2:6" s="21" customFormat="1" ht="21" customHeight="1">
      <c r="B16" s="10" t="s">
        <v>253</v>
      </c>
      <c r="C16" s="12">
        <v>0</v>
      </c>
      <c r="D16" s="12">
        <v>0</v>
      </c>
      <c r="E16" s="12">
        <f>Table_Payment_Options[[#This Row],[Monthly]]</f>
        <v>0</v>
      </c>
      <c r="F16" s="12">
        <f>Table_Payment_Options[[#This Row],[Fortnightly]]</f>
        <v>0</v>
      </c>
    </row>
    <row r="17" spans="2:6" s="21" customFormat="1" ht="21" customHeight="1">
      <c r="B17" s="10" t="s">
        <v>254</v>
      </c>
      <c r="C17" s="29">
        <v>0</v>
      </c>
      <c r="D17" s="29">
        <v>0</v>
      </c>
      <c r="E17" s="29">
        <f>Table_Payment_Options[[#This Row],[Monthly]]</f>
        <v>0</v>
      </c>
      <c r="F17" s="29">
        <f>Table_Payment_Options[[#This Row],[Fortnightly]]</f>
        <v>0</v>
      </c>
    </row>
    <row r="19" spans="2:6" ht="29.4" thickBot="1">
      <c r="B19" s="14" t="s">
        <v>106</v>
      </c>
      <c r="C19" s="14"/>
      <c r="D19" s="14"/>
      <c r="E19" s="14"/>
      <c r="F19" s="14"/>
    </row>
    <row r="21" spans="2:6" ht="14.4">
      <c r="B21" s="15" t="s">
        <v>248</v>
      </c>
      <c r="C21" s="15" t="s">
        <v>935</v>
      </c>
      <c r="D21" s="15" t="s">
        <v>934</v>
      </c>
      <c r="E21" s="15" t="s">
        <v>194</v>
      </c>
      <c r="F21" s="15" t="s">
        <v>195</v>
      </c>
    </row>
    <row r="22" spans="2:6" ht="29.4" thickBot="1">
      <c r="B22" s="14" t="s">
        <v>249</v>
      </c>
      <c r="C22" s="14"/>
      <c r="D22" s="14"/>
      <c r="E22" s="14"/>
      <c r="F22" s="14"/>
    </row>
    <row r="23" spans="2:6" s="21" customFormat="1" ht="21" customHeight="1">
      <c r="B23" s="10" t="s">
        <v>256</v>
      </c>
      <c r="C23" s="10" t="b">
        <v>1</v>
      </c>
      <c r="D23" s="10" t="b">
        <v>1</v>
      </c>
      <c r="E23" s="10"/>
      <c r="F23" s="10"/>
    </row>
    <row r="24" spans="2:6" s="21" customFormat="1" ht="21" customHeight="1">
      <c r="B24" s="10" t="s">
        <v>250</v>
      </c>
      <c r="C24" s="10" t="b">
        <v>1</v>
      </c>
      <c r="D24" s="10"/>
      <c r="E24" s="10"/>
      <c r="F24" s="10"/>
    </row>
    <row r="25" spans="2:6" s="21" customFormat="1" ht="21" customHeight="1">
      <c r="B25" s="10" t="s">
        <v>257</v>
      </c>
      <c r="C25" s="10">
        <v>0</v>
      </c>
      <c r="D25" s="10">
        <v>0</v>
      </c>
      <c r="E25" s="10">
        <v>0</v>
      </c>
      <c r="F25" s="10">
        <v>0</v>
      </c>
    </row>
    <row r="26" spans="2:6" s="21" customFormat="1" ht="21" customHeight="1">
      <c r="B26" s="10" t="s">
        <v>258</v>
      </c>
      <c r="C26" s="132">
        <v>0</v>
      </c>
      <c r="D26" s="132">
        <v>0</v>
      </c>
      <c r="E26" s="132">
        <v>0</v>
      </c>
      <c r="F26" s="132">
        <v>0</v>
      </c>
    </row>
    <row r="27" spans="2:6" ht="29.4" thickBot="1">
      <c r="B27" s="14" t="s">
        <v>255</v>
      </c>
      <c r="C27" s="14"/>
      <c r="D27" s="14"/>
      <c r="E27" s="14"/>
      <c r="F27" s="14"/>
    </row>
    <row r="28" spans="2:6" s="21" customFormat="1" ht="21" customHeight="1">
      <c r="B28" s="10" t="s">
        <v>256</v>
      </c>
      <c r="C28" s="10"/>
      <c r="D28" s="10"/>
      <c r="E28" s="10"/>
      <c r="F28" s="10"/>
    </row>
    <row r="29" spans="2:6" s="21" customFormat="1" ht="21" customHeight="1">
      <c r="B29" s="10" t="s">
        <v>250</v>
      </c>
      <c r="C29" s="10"/>
      <c r="D29" s="10"/>
      <c r="E29" s="10"/>
      <c r="F29" s="10"/>
    </row>
    <row r="30" spans="2:6" s="21" customFormat="1" ht="21" customHeight="1">
      <c r="B30" s="10" t="s">
        <v>257</v>
      </c>
      <c r="C30" s="10">
        <v>0</v>
      </c>
      <c r="D30" s="10">
        <v>0</v>
      </c>
      <c r="E30" s="10">
        <v>0</v>
      </c>
      <c r="F30" s="10">
        <v>0</v>
      </c>
    </row>
    <row r="31" spans="2:6" s="21" customFormat="1" ht="21" customHeight="1">
      <c r="B31" s="10" t="s">
        <v>258</v>
      </c>
      <c r="C31" s="132">
        <v>0</v>
      </c>
      <c r="D31" s="132">
        <v>0</v>
      </c>
      <c r="E31" s="132">
        <v>0</v>
      </c>
      <c r="F31" s="132">
        <v>0</v>
      </c>
    </row>
  </sheetData>
  <pageMargins left="0.7" right="0.7" top="0.75" bottom="0.75" header="0.3" footer="0.3"/>
  <pageSetup paperSize="9"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5F34"/>
  </sheetPr>
  <dimension ref="B1:N30"/>
  <sheetViews>
    <sheetView topLeftCell="A10" workbookViewId="0">
      <selection activeCell="C22" sqref="C22"/>
    </sheetView>
  </sheetViews>
  <sheetFormatPr defaultColWidth="9.109375" defaultRowHeight="21" customHeight="1"/>
  <cols>
    <col min="1" max="1" width="9.109375" style="3"/>
    <col min="2" max="2" width="42.88671875" style="3" customWidth="1"/>
    <col min="3" max="7" width="22.44140625" style="3" customWidth="1"/>
    <col min="8" max="8" width="22.44140625" style="3" hidden="1" customWidth="1"/>
    <col min="9" max="9" width="22.44140625" style="3" customWidth="1"/>
    <col min="10" max="10" width="19.5546875" style="3" hidden="1" customWidth="1"/>
    <col min="11" max="14" width="22.44140625" style="3" customWidth="1"/>
    <col min="15" max="25" width="18.6640625" style="3" customWidth="1"/>
    <col min="26" max="16384" width="9.109375" style="3"/>
  </cols>
  <sheetData>
    <row r="1" spans="2:13" ht="21" customHeight="1">
      <c r="C1" s="109"/>
      <c r="D1" s="109"/>
      <c r="E1" s="109"/>
      <c r="F1" s="109"/>
      <c r="G1" s="109"/>
      <c r="H1" s="109"/>
      <c r="I1" s="109"/>
      <c r="J1" s="109"/>
      <c r="K1" s="109"/>
      <c r="L1" s="109"/>
      <c r="M1" s="109"/>
    </row>
    <row r="2" spans="2:13" ht="46.8" thickBot="1">
      <c r="B2" s="77" t="s">
        <v>259</v>
      </c>
      <c r="C2" s="110"/>
      <c r="D2" s="110"/>
      <c r="E2" s="110"/>
      <c r="F2" s="110"/>
      <c r="G2" s="110"/>
      <c r="H2" s="110"/>
      <c r="I2" s="110"/>
      <c r="J2" s="110"/>
      <c r="K2" s="110"/>
      <c r="L2" s="110"/>
      <c r="M2" s="110"/>
    </row>
    <row r="3" spans="2:13" ht="21" customHeight="1">
      <c r="C3" s="109"/>
      <c r="D3" s="109"/>
      <c r="E3" s="109"/>
      <c r="F3" s="109"/>
      <c r="G3" s="109"/>
      <c r="H3" s="109"/>
      <c r="I3" s="109"/>
      <c r="J3" s="109"/>
      <c r="K3" s="109"/>
      <c r="L3" s="109"/>
      <c r="M3" s="109"/>
    </row>
    <row r="4" spans="2:13" ht="46.8" thickBot="1">
      <c r="B4" s="4" t="s">
        <v>260</v>
      </c>
      <c r="C4" s="111"/>
      <c r="D4" s="111"/>
      <c r="E4" s="111"/>
      <c r="F4" s="111"/>
      <c r="G4" s="111"/>
      <c r="H4" s="111"/>
      <c r="I4" s="110"/>
      <c r="J4" s="110"/>
      <c r="K4" s="110"/>
      <c r="L4" s="110"/>
      <c r="M4" s="110"/>
    </row>
    <row r="5" spans="2:13" ht="21" customHeight="1">
      <c r="C5" s="109"/>
      <c r="D5" s="109"/>
      <c r="E5" s="109"/>
      <c r="F5" s="109"/>
      <c r="G5" s="109"/>
      <c r="H5" s="109"/>
      <c r="I5" s="109"/>
      <c r="J5" s="109"/>
      <c r="K5" s="109"/>
      <c r="L5" s="109"/>
      <c r="M5" s="109"/>
    </row>
    <row r="6" spans="2:13" ht="14.4">
      <c r="B6" t="s">
        <v>248</v>
      </c>
      <c r="C6" s="9" t="s">
        <v>215</v>
      </c>
      <c r="D6" s="112" t="s">
        <v>228</v>
      </c>
      <c r="E6" s="9" t="s">
        <v>229</v>
      </c>
      <c r="F6" s="112" t="s">
        <v>240</v>
      </c>
      <c r="G6" s="112" t="s">
        <v>261</v>
      </c>
      <c r="H6" s="112" t="s">
        <v>262</v>
      </c>
      <c r="I6" s="112" t="s">
        <v>263</v>
      </c>
      <c r="J6" s="112" t="s">
        <v>264</v>
      </c>
      <c r="K6" s="112" t="s">
        <v>265</v>
      </c>
      <c r="L6" s="112" t="s">
        <v>266</v>
      </c>
      <c r="M6" s="112" t="s">
        <v>121</v>
      </c>
    </row>
    <row r="7" spans="2:13" ht="29.4" thickBot="1">
      <c r="B7" s="4" t="s">
        <v>267</v>
      </c>
      <c r="C7" s="111"/>
      <c r="D7" s="111"/>
      <c r="E7" s="111"/>
      <c r="F7" s="111"/>
      <c r="G7" s="111"/>
      <c r="H7" s="111"/>
      <c r="I7" s="111"/>
      <c r="J7" s="111"/>
      <c r="K7" s="111"/>
      <c r="L7" s="111"/>
      <c r="M7" s="118"/>
    </row>
    <row r="8" spans="2:13" ht="21" customHeight="1">
      <c r="B8" s="2" t="str">
        <f>Risk_1_Name</f>
        <v>Something</v>
      </c>
      <c r="C8" s="113">
        <f>'Risk 1'!J33</f>
        <v>0</v>
      </c>
      <c r="D8" s="113">
        <f>'Risk 1'!J34</f>
        <v>0</v>
      </c>
      <c r="E8" s="113">
        <f>'Risk 1'!J35</f>
        <v>0</v>
      </c>
      <c r="F8" s="113">
        <f>'Risk 1'!J36</f>
        <v>0</v>
      </c>
      <c r="G8" s="113">
        <v>0</v>
      </c>
      <c r="H8" s="116">
        <f>SUM(Table_Premium_Breakdown[[#This Row],[Premium]:[Service Fees]])</f>
        <v>0</v>
      </c>
      <c r="I8" s="113">
        <v>0</v>
      </c>
      <c r="J8" s="113">
        <f>SUM(Table_Premium_Breakdown[[#This Row],[Sub Total 1]:[Interest]])</f>
        <v>0</v>
      </c>
      <c r="K8" s="113">
        <v>0</v>
      </c>
      <c r="L8" s="113">
        <v>0</v>
      </c>
      <c r="M8" s="113">
        <f>SUM(Table_Premium_Breakdown[[#This Row],[Sub Total 2]:[Transaction Costs]])</f>
        <v>0</v>
      </c>
    </row>
    <row r="9" spans="2:13" ht="21" customHeight="1">
      <c r="B9" s="6" t="str">
        <f>Risk_2_Name</f>
        <v>Public Liability</v>
      </c>
      <c r="C9" s="114">
        <f>'Risk 2'!J33</f>
        <v>0</v>
      </c>
      <c r="D9" s="114">
        <f>'Risk 2'!J34</f>
        <v>0</v>
      </c>
      <c r="E9" s="114">
        <f>'Risk 2'!J35</f>
        <v>0</v>
      </c>
      <c r="F9" s="114">
        <f>'Risk 2'!J36</f>
        <v>0</v>
      </c>
      <c r="G9" s="114">
        <v>0</v>
      </c>
      <c r="H9" s="8">
        <f>SUM(Table_Premium_Breakdown[[#This Row],[Premium]:[Service Fees]])</f>
        <v>0</v>
      </c>
      <c r="I9" s="114">
        <v>0</v>
      </c>
      <c r="J9" s="113">
        <f>SUM(Table_Premium_Breakdown[[#This Row],[Sub Total 1]:[Interest]])</f>
        <v>0</v>
      </c>
      <c r="K9" s="114">
        <v>0</v>
      </c>
      <c r="L9" s="114">
        <v>0</v>
      </c>
      <c r="M9" s="114">
        <f>SUM(Table_Premium_Breakdown[[#This Row],[Sub Total 2]:[Transaction Costs]])</f>
        <v>0</v>
      </c>
    </row>
    <row r="10" spans="2:13" ht="21" customHeight="1">
      <c r="B10" s="1"/>
      <c r="C10" s="115"/>
      <c r="D10" s="113"/>
      <c r="E10" s="115"/>
      <c r="F10" s="115"/>
      <c r="G10" s="115"/>
      <c r="H10" s="116"/>
      <c r="I10" s="115"/>
      <c r="J10" s="113"/>
      <c r="K10" s="115"/>
      <c r="L10" s="115"/>
      <c r="M10" s="113"/>
    </row>
    <row r="11" spans="2:13" ht="21" customHeight="1">
      <c r="B11" s="1"/>
      <c r="C11" s="116"/>
      <c r="D11" s="117"/>
      <c r="E11" s="116"/>
      <c r="F11" s="116"/>
      <c r="G11" s="116"/>
      <c r="H11" s="116"/>
      <c r="I11" s="116"/>
      <c r="J11" s="113"/>
      <c r="K11" s="116"/>
      <c r="L11" s="116"/>
      <c r="M11" s="117"/>
    </row>
    <row r="12" spans="2:13" ht="29.4" thickBot="1">
      <c r="B12" s="4" t="s">
        <v>268</v>
      </c>
      <c r="C12" s="111"/>
      <c r="D12" s="111"/>
      <c r="E12" s="111"/>
      <c r="F12" s="111"/>
      <c r="G12" s="111"/>
      <c r="H12" s="119"/>
      <c r="I12" s="111"/>
      <c r="J12" s="111"/>
      <c r="K12" s="111"/>
      <c r="L12" s="111"/>
      <c r="M12" s="118"/>
    </row>
    <row r="13" spans="2:13" ht="21" customHeight="1">
      <c r="B13" t="s">
        <v>269</v>
      </c>
      <c r="C13" s="8">
        <v>0</v>
      </c>
      <c r="D13" s="8">
        <v>0</v>
      </c>
      <c r="E13" s="8">
        <v>0</v>
      </c>
      <c r="F13" s="8">
        <v>0</v>
      </c>
      <c r="G13" s="8">
        <f ca="1">IF(OFFSET(Table_Payment_Options[],0,MATCH(Input_Payment_Option,Table_Payment_Options[#Headers],0)-1,1,1)="Direct",
OFFSET(Payment_Options_Direct_Once_Off_Fee,0,MATCH(Input_Payment_Option,Table_Payment_Options[#Headers],0)-1,1,1)+
OFFSET(Payment_Options_Direct_Per_Instalment_Fee,0,MATCH(Input_Payment_Option,Table_Payment_Options[#Headers],0)-1,1,1)*
OFFSET(Payment_Options_Number_Of_Instalments,0,MATCH(Input_Payment_Option,Table_Payment_Options[#Headers],0)-1,1,1),
0)</f>
        <v>0</v>
      </c>
      <c r="H13" s="8">
        <f ca="1">SUM(Table_Premium_Breakdown[[#This Row],[Premium]:[Service Fees]])</f>
        <v>0</v>
      </c>
      <c r="I13" s="8">
        <f ca="1">IF(OFFSET(Table_Payment_Options[],0,MATCH(Input_Payment_Option,Table_Payment_Options[#Headers],0)-1,1,1)="Direct",
-Table_Premium_Breakdown[[#Totals],[Sub Total 1]]
-(PMT(
OFFSET(Payment_Options_Direct_Interest_Rate,0,MATCH(Input_Payment_Option,Table_Payment_Options[#Headers],0)-1,1,1)/OFFSET(Payment_Options_Number_Of_Instalments,0,MATCH(Input_Payment_Option,Table_Payment_Options[#Headers],0)-1,1,1),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3" s="113">
        <f ca="1">SUM(Table_Premium_Breakdown[[#This Row],[Sub Total 1]:[Interest]])</f>
        <v>0</v>
      </c>
      <c r="K13" s="8">
        <v>0</v>
      </c>
      <c r="L13" s="8">
        <v>0</v>
      </c>
      <c r="M13" s="8">
        <f ca="1">SUM(Table_Premium_Breakdown[[#This Row],[Sub Total 2]:[Transaction Costs]])</f>
        <v>0</v>
      </c>
    </row>
    <row r="14" spans="2:13" ht="21" customHeight="1">
      <c r="B14" t="s">
        <v>270</v>
      </c>
      <c r="C14" s="116">
        <v>0</v>
      </c>
      <c r="D14" s="8">
        <v>0</v>
      </c>
      <c r="E14" s="8">
        <v>0</v>
      </c>
      <c r="F14" s="8">
        <v>0</v>
      </c>
      <c r="G14" s="116">
        <f ca="1">IF(OFFSET(Table_Payment_Options[],0,MATCH(Input_Payment_Option,Table_Payment_Options[#Headers],0)-1,1,1)="Funded",
OFFSET(Payment_Options_Funded_Once_Off_Fee,0,MATCH(Input_Payment_Option,Table_Payment_Options[#Headers],0)-1,1,1)+
OFFSET(Payment_Options_Funded_Per_Instalment_Fee,0,MATCH(Input_Payment_Option,Table_Payment_Options[#Headers],0)-1,1,1)*
OFFSET(Payment_Options_Number_Of_Instalments,0,MATCH(Input_Payment_Option,Table_Payment_Options[#Headers],0)-1,1,1),
0)</f>
        <v>0</v>
      </c>
      <c r="H14" s="116">
        <f ca="1">SUM(Table_Premium_Breakdown[[#This Row],[Premium]:[Service Fees]])</f>
        <v>0</v>
      </c>
      <c r="I14" s="116">
        <f ca="1">IF(OFFSET(Table_Payment_Options[],0,MATCH(Input_Payment_Option,Table_Payment_Options[#Headers],0)-1,1,1)="Funded",
-Table_Premium_Breakdown[[#Totals],[Sub Total 1]]
-(PMT(
OFFSET(Payment_Options_Funded_Interest_Rate,0,MATCH(Input_Payment_Option,Table_Payment_Options[#Headers],0)-1,1,1)/OFFSET(Payment_Options_Number_Of_Instalments,0,MATCH(Input_Payment_Option,Table_Payment_Options[#Headers],0)-1,1,1),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4" s="113">
        <f ca="1">SUM(Table_Premium_Breakdown[[#This Row],[Sub Total 1]:[Interest]])</f>
        <v>0</v>
      </c>
      <c r="K14" s="116">
        <f ca="1">IF(OFFSET(Table_Payment_Options[],0,MATCH(Input_Payment_Option,Table_Payment_Options[#Headers],0)-1,1,1)="Funded",
OFFSET(Payment_Methods_Funded_Merchant_Fee,0,MATCH(Input_Payment_Method,Table_Payment_Methods[#Headers],0)-1,1,1)*Table_Premium_Breakdown[[#Totals],[Sub Total 2]],
0)</f>
        <v>0</v>
      </c>
      <c r="L14" s="116">
        <f ca="1">IF(OFFSET(Table_Payment_Options[],0,MATCH(Input_Payment_Option,Table_Payment_Options[#Headers],0)-1,1,1)="Funded",
OFFSET(Payment_Methods_Funded_Transaction_Fee,0,MATCH(Input_Payment_Method,Table_Payment_Methods[#Headers],0)-1,1,1)*
OFFSET(Payment_Options_Number_Of_Instalments,0,MATCH(Input_Payment_Option,Table_Payment_Options[#Headers],0)-1,1,1),
0)</f>
        <v>0</v>
      </c>
      <c r="M14" s="116">
        <f ca="1">SUM(Table_Premium_Breakdown[[#This Row],[Sub Total 2]:[Transaction Costs]])</f>
        <v>0</v>
      </c>
    </row>
    <row r="15" spans="2:13" ht="21" customHeight="1">
      <c r="B15" s="1" t="s">
        <v>271</v>
      </c>
      <c r="C15" s="116">
        <v>0</v>
      </c>
      <c r="D15" s="116">
        <v>0</v>
      </c>
      <c r="E15" s="116">
        <f>Table_Premium_Breakdown[[#This Row],[Service Fees]]*0.1</f>
        <v>0</v>
      </c>
      <c r="F15" s="116">
        <v>0</v>
      </c>
      <c r="G15" s="116">
        <f>Settings_Financial_Service_Fee_Once_Off+(Table_Premium_Breakdown[[#Totals],[Premium]]*Settings_Financial_Service_Fee_Premium_Percent)</f>
        <v>0</v>
      </c>
      <c r="H15" s="116">
        <f>SUM(Table_Premium_Breakdown[[#This Row],[Premium]:[Service Fees]])</f>
        <v>0</v>
      </c>
      <c r="I15" s="116">
        <v>0</v>
      </c>
      <c r="J15" s="113">
        <f>SUM(Table_Premium_Breakdown[[#This Row],[Sub Total 1]:[Interest]])</f>
        <v>0</v>
      </c>
      <c r="K15" s="116">
        <f ca="1">IF(OFFSET(Table_Payment_Options[],0,MATCH(Input_Payment_Option,Table_Payment_Options[#Headers],0)-1,1,1)="Direct",
OFFSET(Payment_Methods_Direct_Merchant_Fee,0,MATCH(Input_Payment_Method,Table_Payment_Methods[#Headers],0)-1,1,1)*Table_Premium_Breakdown[[#Totals],[Sub Total 2]],
0)</f>
        <v>0</v>
      </c>
      <c r="L15" s="116">
        <f ca="1">IF(OFFSET(Table_Payment_Options[],0,MATCH(Input_Payment_Option,Table_Payment_Options[#Headers],0)-1,1,1)="Direct",
OFFSET(Payment_Methods_Direct_Transaction_Fee,0,MATCH(Input_Payment_Method,Table_Payment_Methods[#Headers],0)-1,1,1)*
OFFSET(Payment_Options_Number_Of_Instalments,0,MATCH(Input_Payment_Option,Table_Payment_Options[#Headers],0)-1,1,1),
0)</f>
        <v>0</v>
      </c>
      <c r="M15" s="116">
        <f ca="1">SUM(Table_Premium_Breakdown[[#This Row],[Sub Total 2]:[Transaction Costs]])</f>
        <v>0</v>
      </c>
    </row>
    <row r="16" spans="2:13" ht="14.4">
      <c r="B16" s="167" t="s">
        <v>121</v>
      </c>
      <c r="C16" s="168">
        <f>SUM(Table_Premium_Breakdown[Premium])</f>
        <v>0</v>
      </c>
      <c r="D16" s="168">
        <f>SUM(Table_Premium_Breakdown[ESL])</f>
        <v>0</v>
      </c>
      <c r="E16" s="168">
        <f>SUM(Table_Premium_Breakdown[GST])</f>
        <v>0</v>
      </c>
      <c r="F16" s="168">
        <f>SUM(Table_Premium_Breakdown[Stamp Duty])</f>
        <v>0</v>
      </c>
      <c r="G16" s="168">
        <f ca="1">SUM(Table_Premium_Breakdown[Service Fees])</f>
        <v>0</v>
      </c>
      <c r="H16" s="168">
        <f ca="1">SUM(Table_Premium_Breakdown[Sub Total 1])</f>
        <v>0</v>
      </c>
      <c r="I16" s="168">
        <f ca="1">SUM(Table_Premium_Breakdown[Interest])</f>
        <v>0</v>
      </c>
      <c r="J16" s="168">
        <f ca="1">SUM(Table_Premium_Breakdown[Sub Total 2])</f>
        <v>0</v>
      </c>
      <c r="K16" s="168">
        <f ca="1">SUM(Table_Premium_Breakdown[Merchant Fees])</f>
        <v>0</v>
      </c>
      <c r="L16" s="168">
        <f ca="1">SUM(Table_Premium_Breakdown[Transaction Costs])</f>
        <v>0</v>
      </c>
      <c r="M16" s="168">
        <f ca="1">SUM(Table_Premium_Breakdown[Total])</f>
        <v>0</v>
      </c>
    </row>
    <row r="17" spans="2:14" ht="21" customHeight="1">
      <c r="C17" s="109"/>
      <c r="D17" s="109"/>
      <c r="E17" s="109"/>
      <c r="F17" s="109"/>
      <c r="G17" s="109"/>
      <c r="H17" s="109"/>
      <c r="I17" s="109"/>
      <c r="J17" s="109"/>
      <c r="K17" s="109"/>
      <c r="L17" s="109"/>
      <c r="M17" s="109"/>
      <c r="N17" s="109"/>
    </row>
    <row r="18" spans="2:14" ht="21" customHeight="1">
      <c r="C18" s="109"/>
      <c r="D18" s="109"/>
      <c r="E18" s="109"/>
      <c r="F18" s="109"/>
      <c r="G18" s="109"/>
      <c r="H18" s="109"/>
      <c r="I18" s="109"/>
      <c r="J18" s="109"/>
      <c r="K18" s="109"/>
      <c r="L18" s="109"/>
      <c r="M18" s="109"/>
      <c r="N18" s="109"/>
    </row>
    <row r="19" spans="2:14" ht="29.4" thickBot="1">
      <c r="B19" s="4" t="s">
        <v>272</v>
      </c>
      <c r="C19" s="111"/>
      <c r="D19" s="109"/>
      <c r="E19" s="109"/>
      <c r="F19" s="109"/>
      <c r="G19" s="109"/>
      <c r="H19" s="109"/>
      <c r="I19" s="109"/>
      <c r="J19" s="109"/>
      <c r="K19" s="109"/>
      <c r="L19" s="109"/>
      <c r="M19" s="109"/>
      <c r="N19" s="109"/>
    </row>
    <row r="20" spans="2:14" ht="21" customHeight="1">
      <c r="C20" s="109"/>
      <c r="D20" s="109"/>
      <c r="E20" s="109"/>
      <c r="F20" s="109"/>
      <c r="G20" s="109"/>
      <c r="H20" s="109"/>
      <c r="I20" s="109"/>
      <c r="J20" s="109"/>
      <c r="K20" s="109"/>
      <c r="L20" s="109"/>
      <c r="M20" s="109"/>
      <c r="N20" s="109"/>
    </row>
    <row r="21" spans="2:14" ht="14.4">
      <c r="B21" t="s">
        <v>1</v>
      </c>
      <c r="C21" t="s">
        <v>6</v>
      </c>
      <c r="D21" s="109"/>
      <c r="E21" s="109"/>
      <c r="F21" s="109"/>
      <c r="G21" s="109"/>
      <c r="H21" s="109"/>
      <c r="I21" s="109"/>
      <c r="J21" s="109"/>
      <c r="K21" s="109"/>
      <c r="L21" s="109"/>
      <c r="M21" s="109"/>
      <c r="N21" s="109"/>
    </row>
    <row r="22" spans="2:14" ht="21" customHeight="1">
      <c r="B22" t="s">
        <v>273</v>
      </c>
      <c r="C22">
        <f ca="1" xml:space="preserve">
IF(Input_Payment_Option="Yearly",1,
IF(Input_Payment_Option="Monthly",12,
IF(Input_Payment_Option="Fortnightly",26,
IF(Input_Payment_Option="Weekly",52,
1))))</f>
        <v>12</v>
      </c>
      <c r="D22" s="109"/>
      <c r="E22" s="109"/>
      <c r="F22" s="109"/>
      <c r="G22" s="109"/>
      <c r="H22" s="109"/>
      <c r="I22" s="109"/>
      <c r="J22" s="109"/>
      <c r="K22" s="109"/>
      <c r="L22" s="109"/>
      <c r="M22" s="109"/>
      <c r="N22" s="109"/>
    </row>
    <row r="23" spans="2:14" ht="21" customHeight="1">
      <c r="B23" t="s">
        <v>274</v>
      </c>
      <c r="C23" s="5">
        <f ca="1">Table_Premium_Breakdown[[#Totals],[Total]]/C22</f>
        <v>0</v>
      </c>
      <c r="D23" s="109"/>
      <c r="E23" s="109"/>
      <c r="F23" s="109"/>
      <c r="G23" s="109"/>
      <c r="H23" s="109"/>
      <c r="I23" s="109"/>
      <c r="J23" s="109"/>
      <c r="K23" s="109"/>
      <c r="L23" s="109"/>
      <c r="M23" s="109"/>
      <c r="N23" s="109"/>
    </row>
    <row r="24" spans="2:14" ht="21" customHeight="1">
      <c r="C24" s="109"/>
      <c r="D24" s="109"/>
      <c r="E24" s="109"/>
      <c r="F24" s="109"/>
      <c r="G24" s="109"/>
      <c r="H24" s="109"/>
      <c r="I24" s="109"/>
      <c r="J24" s="109"/>
      <c r="K24" s="109"/>
      <c r="L24" s="109"/>
      <c r="M24" s="109"/>
      <c r="N24" s="109"/>
    </row>
    <row r="25" spans="2:14" ht="29.4" thickBot="1">
      <c r="B25" s="4" t="s">
        <v>275</v>
      </c>
      <c r="C25" s="111"/>
      <c r="D25" s="109"/>
      <c r="E25" s="109"/>
      <c r="F25" s="109"/>
      <c r="G25" s="109"/>
      <c r="H25" s="109"/>
      <c r="I25" s="109"/>
      <c r="J25" s="109"/>
      <c r="K25" s="109"/>
      <c r="L25" s="109"/>
      <c r="M25" s="109"/>
      <c r="N25" s="109"/>
    </row>
    <row r="26" spans="2:14" ht="21" customHeight="1">
      <c r="C26" s="109"/>
      <c r="D26" s="109"/>
      <c r="E26" s="109"/>
      <c r="F26" s="109"/>
      <c r="G26" s="109"/>
      <c r="H26" s="109"/>
      <c r="I26" s="109"/>
      <c r="J26" s="109"/>
      <c r="K26" s="109"/>
      <c r="L26" s="109"/>
      <c r="M26" s="109"/>
      <c r="N26" s="109"/>
    </row>
    <row r="27" spans="2:14" ht="14.4">
      <c r="B27" t="s">
        <v>248</v>
      </c>
      <c r="C27" s="9" t="s">
        <v>276</v>
      </c>
      <c r="D27" s="109"/>
      <c r="E27" s="109"/>
      <c r="F27" s="109"/>
      <c r="G27" s="109"/>
      <c r="H27" s="109"/>
      <c r="I27" s="109"/>
      <c r="J27" s="109"/>
      <c r="K27" s="109"/>
      <c r="L27" s="109"/>
      <c r="M27" s="109"/>
      <c r="N27" s="109"/>
    </row>
    <row r="28" spans="2:14" ht="21" customHeight="1">
      <c r="B28" s="1" t="s">
        <v>277</v>
      </c>
      <c r="C28" s="120">
        <f>Table_Premium_Breakdown[[#Totals],[Premium]]*Settings_Financial_Commission_Rate</f>
        <v>0</v>
      </c>
      <c r="D28" s="109"/>
      <c r="E28" s="109"/>
      <c r="F28" s="109"/>
      <c r="G28" s="109"/>
      <c r="H28" s="109"/>
      <c r="I28" s="109"/>
      <c r="J28" s="109"/>
      <c r="K28" s="109"/>
      <c r="L28" s="109"/>
      <c r="M28" s="109"/>
      <c r="N28" s="109"/>
    </row>
    <row r="29" spans="2:14" ht="21" customHeight="1">
      <c r="B29" t="s">
        <v>278</v>
      </c>
      <c r="C29" s="8">
        <f>Settings_Financial_Service_Fee_Once_Off+(Table_Premium_Breakdown[[#Totals],[Premium]]*Settings_Financial_Service_Fee_Premium_Percent)</f>
        <v>0</v>
      </c>
      <c r="D29" s="109"/>
      <c r="E29" s="109"/>
      <c r="F29" s="109"/>
      <c r="G29" s="109"/>
      <c r="H29" s="109"/>
      <c r="I29" s="109"/>
      <c r="J29" s="109"/>
      <c r="K29" s="109"/>
      <c r="L29" s="109"/>
      <c r="M29" s="109"/>
      <c r="N29" s="109"/>
    </row>
    <row r="30" spans="2:14" ht="14.4">
      <c r="B30" s="45" t="s">
        <v>121</v>
      </c>
      <c r="C30" s="114">
        <f>SUM(Table_Broker_Fee[Amount])</f>
        <v>0</v>
      </c>
      <c r="D30" s="109"/>
      <c r="E30" s="109"/>
      <c r="F30" s="109"/>
      <c r="G30" s="109"/>
      <c r="H30" s="109"/>
      <c r="I30" s="109"/>
      <c r="J30" s="109"/>
      <c r="K30" s="109"/>
      <c r="L30" s="109"/>
      <c r="M30" s="109"/>
      <c r="N30" s="109"/>
    </row>
  </sheetData>
  <sheetProtection sheet="1" objects="1" scenarios="1"/>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B2:K45"/>
  <sheetViews>
    <sheetView topLeftCell="A13" workbookViewId="0">
      <selection activeCell="P30" sqref="P30"/>
    </sheetView>
  </sheetViews>
  <sheetFormatPr defaultColWidth="9.109375" defaultRowHeight="21" customHeight="1"/>
  <cols>
    <col min="1" max="1" width="9.109375" style="3"/>
    <col min="2" max="2" width="47" style="3" customWidth="1"/>
    <col min="3" max="10" width="43.109375" style="3" hidden="1" customWidth="1"/>
    <col min="11" max="11" width="26.88671875" style="22" customWidth="1"/>
    <col min="12" max="16384" width="9.109375" style="3"/>
  </cols>
  <sheetData>
    <row r="2" spans="2:11" ht="46.8" thickBot="1">
      <c r="B2" s="77" t="s">
        <v>209</v>
      </c>
      <c r="C2" s="77"/>
      <c r="D2" s="77"/>
      <c r="E2" s="77"/>
      <c r="F2" s="77"/>
      <c r="G2" s="77"/>
      <c r="H2" s="77"/>
      <c r="I2" s="77"/>
      <c r="J2" s="77"/>
      <c r="K2" s="23"/>
    </row>
    <row r="4" spans="2:11" ht="14.4">
      <c r="B4" t="s">
        <v>1</v>
      </c>
      <c r="C4" s="15" t="s">
        <v>2</v>
      </c>
      <c r="D4" s="15" t="s">
        <v>3</v>
      </c>
      <c r="E4" s="15" t="s">
        <v>4</v>
      </c>
      <c r="F4" s="15" t="s">
        <v>5</v>
      </c>
      <c r="G4" s="15" t="s">
        <v>37</v>
      </c>
      <c r="H4" s="15" t="s">
        <v>38</v>
      </c>
      <c r="I4" s="15" t="s">
        <v>198</v>
      </c>
      <c r="J4" s="15" t="s">
        <v>279</v>
      </c>
      <c r="K4" s="99" t="s">
        <v>6</v>
      </c>
    </row>
    <row r="5" spans="2:11" ht="29.4" thickBot="1">
      <c r="B5" s="4" t="s">
        <v>280</v>
      </c>
      <c r="C5" s="14" t="s">
        <v>59</v>
      </c>
      <c r="D5" s="1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5" s="1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permissions</v>
      </c>
      <c r="F5" s="14" t="str">
        <f>IF(Table_Settings[[#This Row],[Header]]="Yes","",IF(Table_Settings[[#This Row],[Property]]&lt;&gt;"",SUBSTITUTE(Table_Settings[[#This Row],[Type]]," ","")&amp;SUBSTITUTE(Table_Settings[[#This Row],[Property]]," ",""),""))</f>
        <v/>
      </c>
      <c r="G5" s="14"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5" s="14" t="str">
        <f>IF(OR(Table_Settings[[#This Row],[Header]]="Yes",Table_Settings[[#This Row],[Text]]=""),"",IF(OR(Table_Settings[[#This Row],[Text]]="true",Table_Settings[[#This Row],[Text]]="false",ISNUMBER(Table_Settings[[#This Row],[Text]])),Table_Settings[[#This Row],[Text]],""""&amp;Table_Settings[[#This Row],[Text]]&amp;""""))</f>
        <v/>
      </c>
      <c r="I5" s="1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"permissions": {</v>
      </c>
      <c r="J5" s="14" t="str">
        <f ca="1">SUBSTITUTE(SUBSTITUTE(SUBSTITUTE(SUBSTITUTE(SUBSTITUTE(SUBSTITUTE(SUBSTITUTE(SUBSTITUTE(
TRIM(CLEAN(Table_Settings[[#This Row],[Config]])),
" {","{"),
"{ ","{"),
" }","}"),
"} ","}"),
" [","["),
"[ ","["),
" ]","]"),
"] ","]")</f>
        <v>"permissions":{</v>
      </c>
      <c r="K5" s="100"/>
    </row>
    <row r="6" spans="2:11" ht="21" customHeight="1">
      <c r="B6" s="2" t="s">
        <v>281</v>
      </c>
      <c r="C6" s="15"/>
      <c r="D6" s="13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6" s="13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productionDomains</v>
      </c>
      <c r="F6" s="134" t="str">
        <f ca="1">IF(Table_Settings[[#This Row],[Header]]="Yes","",IF(Table_Settings[[#This Row],[Property]]&lt;&gt;"",SUBSTITUTE(Table_Settings[[#This Row],[Type]]," ","")&amp;SUBSTITUTE(Table_Settings[[#This Row],[Property]]," ",""),""))</f>
        <v>PermissionProductionDomains</v>
      </c>
      <c r="G6" s="134"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www.website.com</v>
      </c>
      <c r="H6" s="134" t="str">
        <f ca="1">IF(OR(Table_Settings[[#This Row],[Header]]="Yes",Table_Settings[[#This Row],[Text]]=""),"",IF(OR(Table_Settings[[#This Row],[Text]]="true",Table_Settings[[#This Row],[Text]]="false",ISNUMBER(Table_Settings[[#This Row],[Text]])),Table_Settings[[#This Row],[Text]],""""&amp;Table_Settings[[#This Row],[Text]]&amp;""""))</f>
        <v>"www.website.com"</v>
      </c>
      <c r="I6" s="13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"productionDomains": "www.website.com",</v>
      </c>
      <c r="J6" s="134" t="str">
        <f ca="1">SUBSTITUTE(SUBSTITUTE(SUBSTITUTE(SUBSTITUTE(SUBSTITUTE(SUBSTITUTE(SUBSTITUTE(SUBSTITUTE(
TRIM(CLEAN(Table_Settings[[#This Row],[Config]])),
" {","{"),
"{ ","{"),
" }","}"),
"} ","}"),
" [","["),
"[ ","["),
" ]","]"),
"] ","]")</f>
        <v>"productionDomains": "www.website.com",</v>
      </c>
      <c r="K6" s="102" t="s">
        <v>282</v>
      </c>
    </row>
    <row r="7" spans="2:11" ht="21" customHeight="1">
      <c r="B7" s="2" t="s">
        <v>283</v>
      </c>
      <c r="C7" s="15"/>
      <c r="D7" s="13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7" s="13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stagingDomains</v>
      </c>
      <c r="F7" s="134" t="str">
        <f ca="1">IF(Table_Settings[[#This Row],[Header]]="Yes","",IF(Table_Settings[[#This Row],[Property]]&lt;&gt;"",SUBSTITUTE(Table_Settings[[#This Row],[Type]]," ","")&amp;SUBSTITUTE(Table_Settings[[#This Row],[Property]]," ",""),""))</f>
        <v>PermissionStagingDomains</v>
      </c>
      <c r="G7" s="134"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staging.website.com</v>
      </c>
      <c r="H7" s="134" t="str">
        <f ca="1">IF(OR(Table_Settings[[#This Row],[Header]]="Yes",Table_Settings[[#This Row],[Text]]=""),"",IF(OR(Table_Settings[[#This Row],[Text]]="true",Table_Settings[[#This Row],[Text]]="false",ISNUMBER(Table_Settings[[#This Row],[Text]])),Table_Settings[[#This Row],[Text]],""""&amp;Table_Settings[[#This Row],[Text]]&amp;""""))</f>
        <v>"staging.website.com"</v>
      </c>
      <c r="I7" s="13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"stagingDomains": "staging.website.com",</v>
      </c>
      <c r="J7" s="134" t="str">
        <f ca="1">SUBSTITUTE(SUBSTITUTE(SUBSTITUTE(SUBSTITUTE(SUBSTITUTE(SUBSTITUTE(SUBSTITUTE(SUBSTITUTE(
TRIM(CLEAN(Table_Settings[[#This Row],[Config]])),
" {","{"),
"{ ","{"),
" }","}"),
"} ","}"),
" [","["),
"[ ","["),
" ]","]"),
"] ","]")</f>
        <v>"stagingDomains": "staging.website.com",</v>
      </c>
      <c r="K7" s="102" t="s">
        <v>284</v>
      </c>
    </row>
    <row r="8" spans="2:11" ht="21" customHeight="1">
      <c r="B8" s="2" t="s">
        <v>285</v>
      </c>
      <c r="C8" s="15"/>
      <c r="D8" s="13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8" s="13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developmentDomains</v>
      </c>
      <c r="F8" s="134" t="str">
        <f ca="1">IF(Table_Settings[[#This Row],[Header]]="Yes","",IF(Table_Settings[[#This Row],[Property]]&lt;&gt;"",SUBSTITUTE(Table_Settings[[#This Row],[Type]]," ","")&amp;SUBSTITUTE(Table_Settings[[#This Row],[Property]]," ",""),""))</f>
        <v>PermissionDevelopmentDomains</v>
      </c>
      <c r="G8" s="134"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dev.website.com</v>
      </c>
      <c r="H8" s="134" t="str">
        <f ca="1">IF(OR(Table_Settings[[#This Row],[Header]]="Yes",Table_Settings[[#This Row],[Text]]=""),"",IF(OR(Table_Settings[[#This Row],[Text]]="true",Table_Settings[[#This Row],[Text]]="false",ISNUMBER(Table_Settings[[#This Row],[Text]])),Table_Settings[[#This Row],[Text]],""""&amp;Table_Settings[[#This Row],[Text]]&amp;""""))</f>
        <v>"dev.website.com"</v>
      </c>
      <c r="I8" s="13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"developmentDomains": "dev.website.com"
        },</v>
      </c>
      <c r="J8" s="134" t="str">
        <f ca="1">SUBSTITUTE(SUBSTITUTE(SUBSTITUTE(SUBSTITUTE(SUBSTITUTE(SUBSTITUTE(SUBSTITUTE(SUBSTITUTE(
TRIM(CLEAN(Table_Settings[[#This Row],[Config]])),
" {","{"),
"{ ","{"),
" }","}"),
"} ","}"),
" [","["),
"[ ","["),
" ]","]"),
"] ","]")</f>
        <v>"developmentDomains": "dev.website.com"},</v>
      </c>
      <c r="K8" s="102" t="s">
        <v>286</v>
      </c>
    </row>
    <row r="9" spans="2:11" ht="29.4" thickBot="1">
      <c r="B9" s="4" t="s">
        <v>287</v>
      </c>
      <c r="C9" s="14" t="s">
        <v>59</v>
      </c>
      <c r="D9" s="1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9" s="1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financial</v>
      </c>
      <c r="F9" s="14" t="str">
        <f>IF(Table_Settings[[#This Row],[Header]]="Yes","",IF(Table_Settings[[#This Row],[Property]]&lt;&gt;"",SUBSTITUTE(Table_Settings[[#This Row],[Type]]," ","")&amp;SUBSTITUTE(Table_Settings[[#This Row],[Property]]," ",""),""))</f>
        <v/>
      </c>
      <c r="G9" s="14"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9" s="14" t="str">
        <f>IF(OR(Table_Settings[[#This Row],[Header]]="Yes",Table_Settings[[#This Row],[Text]]=""),"",IF(OR(Table_Settings[[#This Row],[Text]]="true",Table_Settings[[#This Row],[Text]]="false",ISNUMBER(Table_Settings[[#This Row],[Text]])),Table_Settings[[#This Row],[Text]],""""&amp;Table_Settings[[#This Row],[Text]]&amp;""""))</f>
        <v/>
      </c>
      <c r="I9" s="1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"financial": {</v>
      </c>
      <c r="J9" s="14" t="str">
        <f ca="1">SUBSTITUTE(SUBSTITUTE(SUBSTITUTE(SUBSTITUTE(SUBSTITUTE(SUBSTITUTE(SUBSTITUTE(SUBSTITUTE(
TRIM(CLEAN(Table_Settings[[#This Row],[Config]])),
" {","{"),
"{ ","{"),
" }","}"),
"} ","}"),
" [","["),
"[ ","["),
" ]","]"),
"] ","]")</f>
        <v>"financial":{</v>
      </c>
      <c r="K9" s="100"/>
    </row>
    <row r="10" spans="2:11" ht="21" customHeight="1">
      <c r="B10" t="s">
        <v>288</v>
      </c>
      <c r="C10"/>
      <c r="D1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commissionRate</v>
      </c>
      <c r="F10" t="str">
        <f ca="1">IF(Table_Settings[[#This Row],[Header]]="Yes","",IF(Table_Settings[[#This Row],[Property]]&lt;&gt;"",SUBSTITUTE(Table_Settings[[#This Row],[Type]]," ","")&amp;SUBSTITUTE(Table_Settings[[#This Row],[Property]]," ",""),""))</f>
        <v>FinancialCommissionRate</v>
      </c>
      <c r="G1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0.2</v>
      </c>
      <c r="H10">
        <f ca="1">IF(OR(Table_Settings[[#This Row],[Header]]="Yes",Table_Settings[[#This Row],[Text]]=""),"",IF(OR(Table_Settings[[#This Row],[Text]]="true",Table_Settings[[#This Row],[Text]]="false",ISNUMBER(Table_Settings[[#This Row],[Text]])),Table_Settings[[#This Row],[Text]],""""&amp;Table_Settings[[#This Row],[Text]]&amp;""""))</f>
        <v>0.2</v>
      </c>
      <c r="I1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"commissionRate": 0.2,</v>
      </c>
      <c r="J10" t="str">
        <f ca="1">SUBSTITUTE(SUBSTITUTE(SUBSTITUTE(SUBSTITUTE(SUBSTITUTE(SUBSTITUTE(SUBSTITUTE(SUBSTITUTE(
TRIM(CLEAN(Table_Settings[[#This Row],[Config]])),
" {","{"),
"{ ","{"),
" }","}"),
"} ","}"),
" [","["),
"[ ","["),
" ]","]"),
"] ","]")</f>
        <v>"commissionRate": 0.2,</v>
      </c>
      <c r="K10" s="41">
        <v>0.2</v>
      </c>
    </row>
    <row r="11" spans="2:11" ht="21" customHeight="1">
      <c r="B11" t="s">
        <v>289</v>
      </c>
      <c r="C11"/>
      <c r="D1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serviceFeeOnceOff</v>
      </c>
      <c r="F11" t="str">
        <f ca="1">IF(Table_Settings[[#This Row],[Header]]="Yes","",IF(Table_Settings[[#This Row],[Property]]&lt;&gt;"",SUBSTITUTE(Table_Settings[[#This Row],[Type]]," ","")&amp;SUBSTITUTE(Table_Settings[[#This Row],[Property]]," ",""),""))</f>
        <v>FinancialServiceFeeOnceOff</v>
      </c>
      <c r="G1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1">
        <f ca="1">IF(OR(Table_Settings[[#This Row],[Header]]="Yes",Table_Settings[[#This Row],[Text]]=""),"",IF(OR(Table_Settings[[#This Row],[Text]]="true",Table_Settings[[#This Row],[Text]]="false",ISNUMBER(Table_Settings[[#This Row],[Text]])),Table_Settings[[#This Row],[Text]],""""&amp;Table_Settings[[#This Row],[Text]]&amp;""""))</f>
        <v>0</v>
      </c>
      <c r="I1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"serviceFeeOnceOff": 0,</v>
      </c>
      <c r="J11" t="str">
        <f ca="1">SUBSTITUTE(SUBSTITUTE(SUBSTITUTE(SUBSTITUTE(SUBSTITUTE(SUBSTITUTE(SUBSTITUTE(SUBSTITUTE(
TRIM(CLEAN(Table_Settings[[#This Row],[Config]])),
" {","{"),
"{ ","{"),
" }","}"),
"} ","}"),
" [","["),
"[ ","["),
" ]","]"),
"] ","]")</f>
        <v>"serviceFeeOnceOff": 0,</v>
      </c>
      <c r="K11" s="12">
        <v>0</v>
      </c>
    </row>
    <row r="12" spans="2:11" ht="21" customHeight="1">
      <c r="B12" t="s">
        <v>290</v>
      </c>
      <c r="C12"/>
      <c r="D1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serviceFeePremiumPercent</v>
      </c>
      <c r="F12" t="str">
        <f ca="1">IF(Table_Settings[[#This Row],[Header]]="Yes","",IF(Table_Settings[[#This Row],[Property]]&lt;&gt;"",SUBSTITUTE(Table_Settings[[#This Row],[Type]]," ","")&amp;SUBSTITUTE(Table_Settings[[#This Row],[Property]]," ",""),""))</f>
        <v>FinancialServiceFeePremiumPercent</v>
      </c>
      <c r="G1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2">
        <f ca="1">IF(OR(Table_Settings[[#This Row],[Header]]="Yes",Table_Settings[[#This Row],[Text]]=""),"",IF(OR(Table_Settings[[#This Row],[Text]]="true",Table_Settings[[#This Row],[Text]]="false",ISNUMBER(Table_Settings[[#This Row],[Text]])),Table_Settings[[#This Row],[Text]],""""&amp;Table_Settings[[#This Row],[Text]]&amp;""""))</f>
        <v>0</v>
      </c>
      <c r="I1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"serviceFeePremiumPercent": 0
        },</v>
      </c>
      <c r="J12" t="str">
        <f ca="1">SUBSTITUTE(SUBSTITUTE(SUBSTITUTE(SUBSTITUTE(SUBSTITUTE(SUBSTITUTE(SUBSTITUTE(SUBSTITUTE(
TRIM(CLEAN(Table_Settings[[#This Row],[Config]])),
" {","{"),
"{ ","{"),
" }","}"),
"} ","}"),
" [","["),
"[ ","["),
" ]","]"),
"] ","]")</f>
        <v>"serviceFeePremiumPercent": 0},</v>
      </c>
      <c r="K12" s="41">
        <v>0</v>
      </c>
    </row>
    <row r="13" spans="2:11" ht="29.4" thickBot="1">
      <c r="B13" s="4" t="s">
        <v>291</v>
      </c>
      <c r="C13" s="97" t="s">
        <v>59</v>
      </c>
      <c r="D13" s="1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3" s="1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styling</v>
      </c>
      <c r="F13" s="14" t="str">
        <f>IF(Table_Settings[[#This Row],[Header]]="Yes","",IF(Table_Settings[[#This Row],[Property]]&lt;&gt;"",SUBSTITUTE(Table_Settings[[#This Row],[Type]]," ","")&amp;SUBSTITUTE(Table_Settings[[#This Row],[Property]]," ",""),""))</f>
        <v/>
      </c>
      <c r="G13" s="14"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3" s="14" t="str">
        <f>IF(OR(Table_Settings[[#This Row],[Header]]="Yes",Table_Settings[[#This Row],[Text]]=""),"",IF(OR(Table_Settings[[#This Row],[Text]]="true",Table_Settings[[#This Row],[Text]]="false",ISNUMBER(Table_Settings[[#This Row],[Text]])),Table_Settings[[#This Row],[Text]],""""&amp;Table_Settings[[#This Row],[Text]]&amp;""""))</f>
        <v/>
      </c>
      <c r="I13" s="1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"styling": {</v>
      </c>
      <c r="J13" s="14" t="str">
        <f ca="1">SUBSTITUTE(SUBSTITUTE(SUBSTITUTE(SUBSTITUTE(SUBSTITUTE(SUBSTITUTE(SUBSTITUTE(SUBSTITUTE(
TRIM(CLEAN(Table_Settings[[#This Row],[Config]])),
" {","{"),
"{ ","{"),
" }","}"),
"} ","}"),
" [","["),
"[ ","["),
" ]","]"),
"] ","]")</f>
        <v>"styling":{</v>
      </c>
      <c r="K13" s="100"/>
    </row>
    <row r="14" spans="2:11" ht="21.6" thickBot="1">
      <c r="B14" s="106" t="s">
        <v>292</v>
      </c>
      <c r="C14" s="97" t="s">
        <v>59</v>
      </c>
      <c r="D14" s="9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4" s="9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googleFonts</v>
      </c>
      <c r="F14" s="97" t="str">
        <f>IF(Table_Settings[[#This Row],[Header]]="Yes","",IF(Table_Settings[[#This Row],[Property]]&lt;&gt;"",SUBSTITUTE(Table_Settings[[#This Row],[Type]]," ","")&amp;SUBSTITUTE(Table_Settings[[#This Row],[Property]]," ",""),""))</f>
        <v/>
      </c>
      <c r="G14" s="97"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4" s="97" t="str">
        <f>IF(OR(Table_Settings[[#This Row],[Header]]="Yes",Table_Settings[[#This Row],[Text]]=""),"",IF(OR(Table_Settings[[#This Row],[Text]]="true",Table_Settings[[#This Row],[Text]]="false",ISNUMBER(Table_Settings[[#This Row],[Text]])),Table_Settings[[#This Row],[Text]],""""&amp;Table_Settings[[#This Row],[Text]]&amp;""""))</f>
        <v/>
      </c>
      <c r="I14" s="9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"googleFonts": {</v>
      </c>
      <c r="J14" s="97" t="str">
        <f ca="1">SUBSTITUTE(SUBSTITUTE(SUBSTITUTE(SUBSTITUTE(SUBSTITUTE(SUBSTITUTE(SUBSTITUTE(SUBSTITUTE(
TRIM(CLEAN(Table_Settings[[#This Row],[Config]])),
" {","{"),
"{ ","{"),
" }","}"),
"} ","}"),
" [","["),
"[ ","["),
" ]","]"),
"] ","]")</f>
        <v>"googleFonts":{</v>
      </c>
      <c r="K14" s="107"/>
    </row>
    <row r="15" spans="2:11" ht="21" customHeight="1">
      <c r="B15" s="169" t="s">
        <v>293</v>
      </c>
      <c r="C15" s="169"/>
      <c r="D15"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5"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5" s="169" t="str">
        <f ca="1">IF(Table_Settings[[#This Row],[Header]]="Yes","",IF(Table_Settings[[#This Row],[Property]]&lt;&gt;"",SUBSTITUTE(Table_Settings[[#This Row],[Type]]," ","")&amp;SUBSTITUTE(Table_Settings[[#This Row],[Property]]," ",""),""))</f>
        <v>GoogleFontHeadings</v>
      </c>
      <c r="G15" s="169"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Montserrat</v>
      </c>
      <c r="H15" s="169" t="str">
        <f ca="1">IF(OR(Table_Settings[[#This Row],[Header]]="Yes",Table_Settings[[#This Row],[Text]]=""),"",IF(OR(Table_Settings[[#This Row],[Text]]="true",Table_Settings[[#This Row],[Text]]="false",ISNUMBER(Table_Settings[[#This Row],[Text]])),Table_Settings[[#This Row],[Text]],""""&amp;Table_Settings[[#This Row],[Text]]&amp;""""))</f>
        <v>"Montserrat"</v>
      </c>
      <c r="I15"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"Montserrat",</v>
      </c>
      <c r="J15" s="169" t="str">
        <f ca="1">SUBSTITUTE(SUBSTITUTE(SUBSTITUTE(SUBSTITUTE(SUBSTITUTE(SUBSTITUTE(SUBSTITUTE(SUBSTITUTE(
TRIM(CLEAN(Table_Settings[[#This Row],[Config]])),
" {","{"),
"{ ","{"),
" }","}"),
"} ","}"),
" [","["),
"[ ","["),
" ]","]"),
"] ","]")</f>
        <v>"headings": "Montserrat",</v>
      </c>
      <c r="K15" s="208" t="s">
        <v>845</v>
      </c>
    </row>
    <row r="16" spans="2:11" ht="21" customHeight="1">
      <c r="B16" s="169" t="s">
        <v>294</v>
      </c>
      <c r="C16" s="169"/>
      <c r="D16"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6"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16" s="169" t="str">
        <f ca="1">IF(Table_Settings[[#This Row],[Header]]="Yes","",IF(Table_Settings[[#This Row],[Property]]&lt;&gt;"",SUBSTITUTE(Table_Settings[[#This Row],[Type]]," ","")&amp;SUBSTITUTE(Table_Settings[[#This Row],[Property]]," ",""),""))</f>
        <v>GoogleFontBodyText</v>
      </c>
      <c r="G16" s="169"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Nunito</v>
      </c>
      <c r="H16" s="169" t="str">
        <f ca="1">IF(OR(Table_Settings[[#This Row],[Header]]="Yes",Table_Settings[[#This Row],[Text]]=""),"",IF(OR(Table_Settings[[#This Row],[Text]]="true",Table_Settings[[#This Row],[Text]]="false",ISNUMBER(Table_Settings[[#This Row],[Text]])),Table_Settings[[#This Row],[Text]],""""&amp;Table_Settings[[#This Row],[Text]]&amp;""""))</f>
        <v>"Nunito"</v>
      </c>
      <c r="I16"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"Nunito",</v>
      </c>
      <c r="J16" s="169" t="str">
        <f ca="1">SUBSTITUTE(SUBSTITUTE(SUBSTITUTE(SUBSTITUTE(SUBSTITUTE(SUBSTITUTE(SUBSTITUTE(SUBSTITUTE(
TRIM(CLEAN(Table_Settings[[#This Row],[Config]])),
" {","{"),
"{ ","{"),
" }","}"),
"} ","}"),
" [","["),
"[ ","["),
" ]","]"),
"] ","]")</f>
        <v>"bodyText": "Nunito",</v>
      </c>
      <c r="K16" s="208" t="s">
        <v>844</v>
      </c>
    </row>
    <row r="17" spans="2:11" ht="21" customHeight="1">
      <c r="B17" s="169" t="s">
        <v>295</v>
      </c>
      <c r="C17" s="169"/>
      <c r="D17"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7"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17" s="169" t="str">
        <f ca="1">IF(Table_Settings[[#This Row],[Header]]="Yes","",IF(Table_Settings[[#This Row],[Property]]&lt;&gt;"",SUBSTITUTE(Table_Settings[[#This Row],[Type]]," ","")&amp;SUBSTITUTE(Table_Settings[[#This Row],[Property]]," ",""),""))</f>
        <v>GoogleFontLabels</v>
      </c>
      <c r="G17" s="169"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Nunito</v>
      </c>
      <c r="H17" s="169" t="str">
        <f ca="1">IF(OR(Table_Settings[[#This Row],[Header]]="Yes",Table_Settings[[#This Row],[Text]]=""),"",IF(OR(Table_Settings[[#This Row],[Text]]="true",Table_Settings[[#This Row],[Text]]="false",ISNUMBER(Table_Settings[[#This Row],[Text]])),Table_Settings[[#This Row],[Text]],""""&amp;Table_Settings[[#This Row],[Text]]&amp;""""))</f>
        <v>"Nunito"</v>
      </c>
      <c r="I17"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"Nunito"
        },</v>
      </c>
      <c r="J17" s="169" t="str">
        <f ca="1">SUBSTITUTE(SUBSTITUTE(SUBSTITUTE(SUBSTITUTE(SUBSTITUTE(SUBSTITUTE(SUBSTITUTE(SUBSTITUTE(
TRIM(CLEAN(Table_Settings[[#This Row],[Config]])),
" {","{"),
"{ ","{"),
" }","}"),
"} ","}"),
" [","["),
"[ ","["),
" ]","]"),
"] ","]")</f>
        <v>"labels": "Nunito"},</v>
      </c>
      <c r="K17" s="208" t="s">
        <v>844</v>
      </c>
    </row>
    <row r="18" spans="2:11" ht="21.6" thickBot="1">
      <c r="B18" s="106" t="s">
        <v>296</v>
      </c>
      <c r="C18" s="97" t="s">
        <v>59</v>
      </c>
      <c r="D18" s="106"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8" s="106"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fontWeight</v>
      </c>
      <c r="F18" s="106" t="str">
        <f>IF(Table_Settings[[#This Row],[Header]]="Yes","",IF(Table_Settings[[#This Row],[Property]]&lt;&gt;"",SUBSTITUTE(Table_Settings[[#This Row],[Type]]," ","")&amp;SUBSTITUTE(Table_Settings[[#This Row],[Property]]," ",""),""))</f>
        <v/>
      </c>
      <c r="G18" s="106"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8" s="106" t="str">
        <f>IF(OR(Table_Settings[[#This Row],[Header]]="Yes",Table_Settings[[#This Row],[Text]]=""),"",IF(OR(Table_Settings[[#This Row],[Text]]="true",Table_Settings[[#This Row],[Text]]="false",ISNUMBER(Table_Settings[[#This Row],[Text]])),Table_Settings[[#This Row],[Text]],""""&amp;Table_Settings[[#This Row],[Text]]&amp;""""))</f>
        <v/>
      </c>
      <c r="I18" s="106"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"fontWeight": {</v>
      </c>
      <c r="J18" s="106" t="str">
        <f ca="1">SUBSTITUTE(SUBSTITUTE(SUBSTITUTE(SUBSTITUTE(SUBSTITUTE(SUBSTITUTE(SUBSTITUTE(SUBSTITUTE(
TRIM(CLEAN(Table_Settings[[#This Row],[Config]])),
" {","{"),
"{ ","{"),
" }","}"),
"} ","}"),
" [","["),
"[ ","["),
" ]","]"),
"] ","]")</f>
        <v>"fontWeight":{</v>
      </c>
      <c r="K18" s="107"/>
    </row>
    <row r="19" spans="2:11" ht="21" customHeight="1">
      <c r="B19" s="169" t="s">
        <v>293</v>
      </c>
      <c r="C19" s="169"/>
      <c r="D19"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19"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9" s="169" t="str">
        <f ca="1">IF(Table_Settings[[#This Row],[Header]]="Yes","",IF(Table_Settings[[#This Row],[Property]]&lt;&gt;"",SUBSTITUTE(Table_Settings[[#This Row],[Type]]," ","")&amp;SUBSTITUTE(Table_Settings[[#This Row],[Property]]," ",""),""))</f>
        <v>FontWeightHeadings</v>
      </c>
      <c r="G19" s="169">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400</v>
      </c>
      <c r="H19" s="169">
        <f ca="1">IF(OR(Table_Settings[[#This Row],[Header]]="Yes",Table_Settings[[#This Row],[Text]]=""),"",IF(OR(Table_Settings[[#This Row],[Text]]="true",Table_Settings[[#This Row],[Text]]="false",ISNUMBER(Table_Settings[[#This Row],[Text]])),Table_Settings[[#This Row],[Text]],""""&amp;Table_Settings[[#This Row],[Text]]&amp;""""))</f>
        <v>400</v>
      </c>
      <c r="I19"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400,</v>
      </c>
      <c r="J19" s="169" t="str">
        <f ca="1">SUBSTITUTE(SUBSTITUTE(SUBSTITUTE(SUBSTITUTE(SUBSTITUTE(SUBSTITUTE(SUBSTITUTE(SUBSTITUTE(
TRIM(CLEAN(Table_Settings[[#This Row],[Config]])),
" {","{"),
"{ ","{"),
" }","}"),
"} ","}"),
" [","["),
"[ ","["),
" ]","]"),
"] ","]")</f>
        <v>"headings": 400,</v>
      </c>
      <c r="K19" s="50">
        <v>400</v>
      </c>
    </row>
    <row r="20" spans="2:11" ht="21" customHeight="1">
      <c r="B20" s="169" t="s">
        <v>294</v>
      </c>
      <c r="C20" s="169"/>
      <c r="D20"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0"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20" s="169" t="str">
        <f ca="1">IF(Table_Settings[[#This Row],[Header]]="Yes","",IF(Table_Settings[[#This Row],[Property]]&lt;&gt;"",SUBSTITUTE(Table_Settings[[#This Row],[Type]]," ","")&amp;SUBSTITUTE(Table_Settings[[#This Row],[Property]]," ",""),""))</f>
        <v>FontWeightBodyText</v>
      </c>
      <c r="G20" s="169">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300</v>
      </c>
      <c r="H20" s="169">
        <f ca="1">IF(OR(Table_Settings[[#This Row],[Header]]="Yes",Table_Settings[[#This Row],[Text]]=""),"",IF(OR(Table_Settings[[#This Row],[Text]]="true",Table_Settings[[#This Row],[Text]]="false",ISNUMBER(Table_Settings[[#This Row],[Text]])),Table_Settings[[#This Row],[Text]],""""&amp;Table_Settings[[#This Row],[Text]]&amp;""""))</f>
        <v>300</v>
      </c>
      <c r="I20"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300,</v>
      </c>
      <c r="J20" s="169" t="str">
        <f ca="1">SUBSTITUTE(SUBSTITUTE(SUBSTITUTE(SUBSTITUTE(SUBSTITUTE(SUBSTITUTE(SUBSTITUTE(SUBSTITUTE(
TRIM(CLEAN(Table_Settings[[#This Row],[Config]])),
" {","{"),
"{ ","{"),
" }","}"),
"} ","}"),
" [","["),
"[ ","["),
" ]","]"),
"] ","]")</f>
        <v>"bodyText": 300,</v>
      </c>
      <c r="K20" s="50">
        <v>300</v>
      </c>
    </row>
    <row r="21" spans="2:11" ht="21" customHeight="1">
      <c r="B21" s="169" t="s">
        <v>295</v>
      </c>
      <c r="C21" s="169"/>
      <c r="D21"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1"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21" s="169" t="str">
        <f ca="1">IF(Table_Settings[[#This Row],[Header]]="Yes","",IF(Table_Settings[[#This Row],[Property]]&lt;&gt;"",SUBSTITUTE(Table_Settings[[#This Row],[Type]]," ","")&amp;SUBSTITUTE(Table_Settings[[#This Row],[Property]]," ",""),""))</f>
        <v>FontWeightLabels</v>
      </c>
      <c r="G21" s="169">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700</v>
      </c>
      <c r="H21" s="169">
        <f ca="1">IF(OR(Table_Settings[[#This Row],[Header]]="Yes",Table_Settings[[#This Row],[Text]]=""),"",IF(OR(Table_Settings[[#This Row],[Text]]="true",Table_Settings[[#This Row],[Text]]="false",ISNUMBER(Table_Settings[[#This Row],[Text]])),Table_Settings[[#This Row],[Text]],""""&amp;Table_Settings[[#This Row],[Text]]&amp;""""))</f>
        <v>700</v>
      </c>
      <c r="I21"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700
        },</v>
      </c>
      <c r="J21" s="169" t="str">
        <f ca="1">SUBSTITUTE(SUBSTITUTE(SUBSTITUTE(SUBSTITUTE(SUBSTITUTE(SUBSTITUTE(SUBSTITUTE(SUBSTITUTE(
TRIM(CLEAN(Table_Settings[[#This Row],[Config]])),
" {","{"),
"{ ","{"),
" }","}"),
"} ","}"),
" [","["),
"[ ","["),
" ]","]"),
"] ","]")</f>
        <v>"labels": 700},</v>
      </c>
      <c r="K21" s="50">
        <v>700</v>
      </c>
    </row>
    <row r="22" spans="2:11" ht="21.6" thickBot="1">
      <c r="B22" s="106" t="s">
        <v>297</v>
      </c>
      <c r="C22" s="97" t="s">
        <v>59</v>
      </c>
      <c r="D22" s="106"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22" s="106"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primaryColours</v>
      </c>
      <c r="F22" s="106" t="str">
        <f>IF(Table_Settings[[#This Row],[Header]]="Yes","",IF(Table_Settings[[#This Row],[Property]]&lt;&gt;"",SUBSTITUTE(Table_Settings[[#This Row],[Type]]," ","")&amp;SUBSTITUTE(Table_Settings[[#This Row],[Property]]," ",""),""))</f>
        <v/>
      </c>
      <c r="G22" s="106"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22" s="106" t="str">
        <f>IF(OR(Table_Settings[[#This Row],[Header]]="Yes",Table_Settings[[#This Row],[Text]]=""),"",IF(OR(Table_Settings[[#This Row],[Text]]="true",Table_Settings[[#This Row],[Text]]="false",ISNUMBER(Table_Settings[[#This Row],[Text]])),Table_Settings[[#This Row],[Text]],""""&amp;Table_Settings[[#This Row],[Text]]&amp;""""))</f>
        <v/>
      </c>
      <c r="I22" s="106"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"primaryColours": {</v>
      </c>
      <c r="J22" s="106" t="str">
        <f ca="1">SUBSTITUTE(SUBSTITUTE(SUBSTITUTE(SUBSTITUTE(SUBSTITUTE(SUBSTITUTE(SUBSTITUTE(SUBSTITUTE(
TRIM(CLEAN(Table_Settings[[#This Row],[Config]])),
" {","{"),
"{ ","{"),
" }","}"),
"} ","}"),
" [","["),
"[ ","["),
" ]","]"),
"] ","]")</f>
        <v>"primaryColours":{</v>
      </c>
      <c r="K22" s="107"/>
    </row>
    <row r="23" spans="2:11" ht="21" customHeight="1">
      <c r="B23" s="169" t="s">
        <v>298</v>
      </c>
      <c r="C23" s="169"/>
      <c r="D23"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3"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background1</v>
      </c>
      <c r="F23" s="169" t="str">
        <f ca="1">IF(Table_Settings[[#This Row],[Header]]="Yes","",IF(Table_Settings[[#This Row],[Property]]&lt;&gt;"",SUBSTITUTE(Table_Settings[[#This Row],[Type]]," ","")&amp;SUBSTITUTE(Table_Settings[[#This Row],[Property]]," ",""),""))</f>
        <v>PrimaryColourBackground1</v>
      </c>
      <c r="G23" s="169"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#FFFFFF</v>
      </c>
      <c r="H23" s="169" t="str">
        <f ca="1">IF(OR(Table_Settings[[#This Row],[Header]]="Yes",Table_Settings[[#This Row],[Text]]=""),"",IF(OR(Table_Settings[[#This Row],[Text]]="true",Table_Settings[[#This Row],[Text]]="false",ISNUMBER(Table_Settings[[#This Row],[Text]])),Table_Settings[[#This Row],[Text]],""""&amp;Table_Settings[[#This Row],[Text]]&amp;""""))</f>
        <v>"#FFFFFF"</v>
      </c>
      <c r="I23"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"background1": "#FFFFFF",</v>
      </c>
      <c r="J23" s="169" t="str">
        <f ca="1">SUBSTITUTE(SUBSTITUTE(SUBSTITUTE(SUBSTITUTE(SUBSTITUTE(SUBSTITUTE(SUBSTITUTE(SUBSTITUTE(
TRIM(CLEAN(Table_Settings[[#This Row],[Config]])),
" {","{"),
"{ ","{"),
" }","}"),
"} ","}"),
" [","["),
"[ ","["),
" ]","]"),
"] ","]")</f>
        <v>"background1": "#FFFFFF",</v>
      </c>
      <c r="K23" s="164" t="s">
        <v>299</v>
      </c>
    </row>
    <row r="24" spans="2:11" ht="21" customHeight="1">
      <c r="B24" s="169" t="s">
        <v>300</v>
      </c>
      <c r="C24" s="169"/>
      <c r="D24"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4"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background2</v>
      </c>
      <c r="F24" s="169" t="str">
        <f ca="1">IF(Table_Settings[[#This Row],[Header]]="Yes","",IF(Table_Settings[[#This Row],[Property]]&lt;&gt;"",SUBSTITUTE(Table_Settings[[#This Row],[Type]]," ","")&amp;SUBSTITUTE(Table_Settings[[#This Row],[Property]]," ",""),""))</f>
        <v>PrimaryColourBackground2</v>
      </c>
      <c r="G24" s="169"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#f5f8fc</v>
      </c>
      <c r="H24" s="169" t="str">
        <f ca="1">IF(OR(Table_Settings[[#This Row],[Header]]="Yes",Table_Settings[[#This Row],[Text]]=""),"",IF(OR(Table_Settings[[#This Row],[Text]]="true",Table_Settings[[#This Row],[Text]]="false",ISNUMBER(Table_Settings[[#This Row],[Text]])),Table_Settings[[#This Row],[Text]],""""&amp;Table_Settings[[#This Row],[Text]]&amp;""""))</f>
        <v>"#f5f8fc"</v>
      </c>
      <c r="I24"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"background2": "#f5f8fc",</v>
      </c>
      <c r="J24" s="169" t="str">
        <f ca="1">SUBSTITUTE(SUBSTITUTE(SUBSTITUTE(SUBSTITUTE(SUBSTITUTE(SUBSTITUTE(SUBSTITUTE(SUBSTITUTE(
TRIM(CLEAN(Table_Settings[[#This Row],[Config]])),
" {","{"),
"{ ","{"),
" }","}"),
"} ","}"),
" [","["),
"[ ","["),
" ]","]"),
"] ","]")</f>
        <v>"background2": "#f5f8fc",</v>
      </c>
      <c r="K24" s="240" t="s">
        <v>899</v>
      </c>
    </row>
    <row r="25" spans="2:11" ht="21" customHeight="1">
      <c r="B25" s="169" t="s">
        <v>301</v>
      </c>
      <c r="C25" s="169"/>
      <c r="D25" s="17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5" s="17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background3</v>
      </c>
      <c r="F25" s="170" t="str">
        <f ca="1">IF(Table_Settings[[#This Row],[Header]]="Yes","",IF(Table_Settings[[#This Row],[Property]]&lt;&gt;"",SUBSTITUTE(Table_Settings[[#This Row],[Type]]," ","")&amp;SUBSTITUTE(Table_Settings[[#This Row],[Property]]," ",""),""))</f>
        <v>PrimaryColourBackground3</v>
      </c>
      <c r="G25" s="17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#d9e1e8</v>
      </c>
      <c r="H25" s="170" t="str">
        <f ca="1">IF(OR(Table_Settings[[#This Row],[Header]]="Yes",Table_Settings[[#This Row],[Text]]=""),"",IF(OR(Table_Settings[[#This Row],[Text]]="true",Table_Settings[[#This Row],[Text]]="false",ISNUMBER(Table_Settings[[#This Row],[Text]])),Table_Settings[[#This Row],[Text]],""""&amp;Table_Settings[[#This Row],[Text]]&amp;""""))</f>
        <v>"#d9e1e8"</v>
      </c>
      <c r="I25" s="17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"background3": "#d9e1e8",</v>
      </c>
      <c r="J25" s="170" t="str">
        <f ca="1">SUBSTITUTE(SUBSTITUTE(SUBSTITUTE(SUBSTITUTE(SUBSTITUTE(SUBSTITUTE(SUBSTITUTE(SUBSTITUTE(
TRIM(CLEAN(Table_Settings[[#This Row],[Config]])),
" {","{"),
"{ ","{"),
" }","}"),
"} ","}"),
" [","["),
"[ ","["),
" ]","]"),
"] ","]")</f>
        <v>"background3": "#d9e1e8",</v>
      </c>
      <c r="K25" s="241" t="s">
        <v>900</v>
      </c>
    </row>
    <row r="26" spans="2:11" ht="21" customHeight="1">
      <c r="B26" s="169" t="s">
        <v>302</v>
      </c>
      <c r="C26" s="169"/>
      <c r="D26"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6"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foreground1</v>
      </c>
      <c r="F26" s="169" t="str">
        <f ca="1">IF(Table_Settings[[#This Row],[Header]]="Yes","",IF(Table_Settings[[#This Row],[Property]]&lt;&gt;"",SUBSTITUTE(Table_Settings[[#This Row],[Type]]," ","")&amp;SUBSTITUTE(Table_Settings[[#This Row],[Property]]," ",""),""))</f>
        <v>PrimaryColourForeground1</v>
      </c>
      <c r="G26" s="169"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#1d1c1c</v>
      </c>
      <c r="H26" s="169" t="str">
        <f ca="1">IF(OR(Table_Settings[[#This Row],[Header]]="Yes",Table_Settings[[#This Row],[Text]]=""),"",IF(OR(Table_Settings[[#This Row],[Text]]="true",Table_Settings[[#This Row],[Text]]="false",ISNUMBER(Table_Settings[[#This Row],[Text]])),Table_Settings[[#This Row],[Text]],""""&amp;Table_Settings[[#This Row],[Text]]&amp;""""))</f>
        <v>"#1d1c1c"</v>
      </c>
      <c r="I26"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"foreground1": "#1d1c1c",</v>
      </c>
      <c r="J26" s="169" t="str">
        <f ca="1">SUBSTITUTE(SUBSTITUTE(SUBSTITUTE(SUBSTITUTE(SUBSTITUTE(SUBSTITUTE(SUBSTITUTE(SUBSTITUTE(
TRIM(CLEAN(Table_Settings[[#This Row],[Config]])),
" {","{"),
"{ ","{"),
" }","}"),
"} ","}"),
" [","["),
"[ ","["),
" ]","]"),
"] ","]")</f>
        <v>"foreground1": "#1d1c1c",</v>
      </c>
      <c r="K26" s="24" t="s">
        <v>855</v>
      </c>
    </row>
    <row r="27" spans="2:11" ht="21" customHeight="1">
      <c r="B27" s="169" t="s">
        <v>303</v>
      </c>
      <c r="C27" s="169"/>
      <c r="D27"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7"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foreground2</v>
      </c>
      <c r="F27" s="169" t="str">
        <f ca="1">IF(Table_Settings[[#This Row],[Header]]="Yes","",IF(Table_Settings[[#This Row],[Property]]&lt;&gt;"",SUBSTITUTE(Table_Settings[[#This Row],[Type]]," ","")&amp;SUBSTITUTE(Table_Settings[[#This Row],[Property]]," ",""),""))</f>
        <v>PrimaryColourForeground2</v>
      </c>
      <c r="G27" s="169"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#4e4e4f</v>
      </c>
      <c r="H27" s="169" t="str">
        <f ca="1">IF(OR(Table_Settings[[#This Row],[Header]]="Yes",Table_Settings[[#This Row],[Text]]=""),"",IF(OR(Table_Settings[[#This Row],[Text]]="true",Table_Settings[[#This Row],[Text]]="false",ISNUMBER(Table_Settings[[#This Row],[Text]])),Table_Settings[[#This Row],[Text]],""""&amp;Table_Settings[[#This Row],[Text]]&amp;""""))</f>
        <v>"#4e4e4f"</v>
      </c>
      <c r="I27"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"foreground2": "#4e4e4f",</v>
      </c>
      <c r="J27" s="169" t="str">
        <f ca="1">SUBSTITUTE(SUBSTITUTE(SUBSTITUTE(SUBSTITUTE(SUBSTITUTE(SUBSTITUTE(SUBSTITUTE(SUBSTITUTE(
TRIM(CLEAN(Table_Settings[[#This Row],[Config]])),
" {","{"),
"{ ","{"),
" }","}"),
"} ","}"),
" [","["),
"[ ","["),
" ]","]"),
"] ","]")</f>
        <v>"foreground2": "#4e4e4f",</v>
      </c>
      <c r="K27" s="24" t="s">
        <v>848</v>
      </c>
    </row>
    <row r="28" spans="2:11" ht="21" customHeight="1">
      <c r="B28" s="169" t="s">
        <v>304</v>
      </c>
      <c r="C28" s="169"/>
      <c r="D28"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8"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accent1</v>
      </c>
      <c r="F28" s="169" t="str">
        <f ca="1">IF(Table_Settings[[#This Row],[Header]]="Yes","",IF(Table_Settings[[#This Row],[Property]]&lt;&gt;"",SUBSTITUTE(Table_Settings[[#This Row],[Type]]," ","")&amp;SUBSTITUTE(Table_Settings[[#This Row],[Property]]," ",""),""))</f>
        <v>PrimaryColourAccent1</v>
      </c>
      <c r="G28" s="169"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#777777</v>
      </c>
      <c r="H28" s="169" t="str">
        <f ca="1">IF(OR(Table_Settings[[#This Row],[Header]]="Yes",Table_Settings[[#This Row],[Text]]=""),"",IF(OR(Table_Settings[[#This Row],[Text]]="true",Table_Settings[[#This Row],[Text]]="false",ISNUMBER(Table_Settings[[#This Row],[Text]])),Table_Settings[[#This Row],[Text]],""""&amp;Table_Settings[[#This Row],[Text]]&amp;""""))</f>
        <v>"#777777"</v>
      </c>
      <c r="I28"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"accent1": "#777777",</v>
      </c>
      <c r="J28" s="169" t="str">
        <f ca="1">SUBSTITUTE(SUBSTITUTE(SUBSTITUTE(SUBSTITUTE(SUBSTITUTE(SUBSTITUTE(SUBSTITUTE(SUBSTITUTE(
TRIM(CLEAN(Table_Settings[[#This Row],[Config]])),
" {","{"),
"{ ","{"),
" }","}"),
"} ","}"),
" [","["),
"[ ","["),
" ]","]"),
"] ","]")</f>
        <v>"accent1": "#777777",</v>
      </c>
      <c r="K28" s="240" t="s">
        <v>1013</v>
      </c>
    </row>
    <row r="29" spans="2:11" ht="21" customHeight="1">
      <c r="B29" s="169" t="s">
        <v>305</v>
      </c>
      <c r="C29" s="169"/>
      <c r="D29"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9"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accent2</v>
      </c>
      <c r="F29" s="169" t="str">
        <f ca="1">IF(Table_Settings[[#This Row],[Header]]="Yes","",IF(Table_Settings[[#This Row],[Property]]&lt;&gt;"",SUBSTITUTE(Table_Settings[[#This Row],[Type]]," ","")&amp;SUBSTITUTE(Table_Settings[[#This Row],[Property]]," ",""),""))</f>
        <v>PrimaryColourAccent2</v>
      </c>
      <c r="G29" s="169"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#777777</v>
      </c>
      <c r="H29" s="169" t="str">
        <f ca="1">IF(OR(Table_Settings[[#This Row],[Header]]="Yes",Table_Settings[[#This Row],[Text]]=""),"",IF(OR(Table_Settings[[#This Row],[Text]]="true",Table_Settings[[#This Row],[Text]]="false",ISNUMBER(Table_Settings[[#This Row],[Text]])),Table_Settings[[#This Row],[Text]],""""&amp;Table_Settings[[#This Row],[Text]]&amp;""""))</f>
        <v>"#777777"</v>
      </c>
      <c r="I29"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"accent2": "#777777",</v>
      </c>
      <c r="J29" s="169" t="str">
        <f ca="1">SUBSTITUTE(SUBSTITUTE(SUBSTITUTE(SUBSTITUTE(SUBSTITUTE(SUBSTITUTE(SUBSTITUTE(SUBSTITUTE(
TRIM(CLEAN(Table_Settings[[#This Row],[Config]])),
" {","{"),
"{ ","{"),
" }","}"),
"} ","}"),
" [","["),
"[ ","["),
" ]","]"),
"] ","]")</f>
        <v>"accent2": "#777777",</v>
      </c>
      <c r="K29" s="240" t="s">
        <v>1013</v>
      </c>
    </row>
    <row r="30" spans="2:11" ht="21" customHeight="1">
      <c r="B30" s="172" t="s">
        <v>306</v>
      </c>
      <c r="C30" s="172"/>
      <c r="D30" s="17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30" s="17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borders</v>
      </c>
      <c r="F30" s="172" t="str">
        <f ca="1">IF(Table_Settings[[#This Row],[Header]]="Yes","",IF(Table_Settings[[#This Row],[Property]]&lt;&gt;"",SUBSTITUTE(Table_Settings[[#This Row],[Type]]," ","")&amp;SUBSTITUTE(Table_Settings[[#This Row],[Property]]," ",""),""))</f>
        <v>PrimaryColourBorders</v>
      </c>
      <c r="G30" s="172"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#c8c8c8</v>
      </c>
      <c r="H30" s="172" t="str">
        <f ca="1">IF(OR(Table_Settings[[#This Row],[Header]]="Yes",Table_Settings[[#This Row],[Text]]=""),"",IF(OR(Table_Settings[[#This Row],[Text]]="true",Table_Settings[[#This Row],[Text]]="false",ISNUMBER(Table_Settings[[#This Row],[Text]])),Table_Settings[[#This Row],[Text]],""""&amp;Table_Settings[[#This Row],[Text]]&amp;""""))</f>
        <v>"#c8c8c8"</v>
      </c>
      <c r="I30" s="17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"borders": "#c8c8c8"
        },</v>
      </c>
      <c r="J30" s="172" t="str">
        <f ca="1">SUBSTITUTE(SUBSTITUTE(SUBSTITUTE(SUBSTITUTE(SUBSTITUTE(SUBSTITUTE(SUBSTITUTE(SUBSTITUTE(
TRIM(CLEAN(Table_Settings[[#This Row],[Config]])),
" {","{"),
"{ ","{"),
" }","}"),
"} ","}"),
" [","["),
"[ ","["),
" ]","]"),
"] ","]")</f>
        <v>"borders": "#c8c8c8"},</v>
      </c>
      <c r="K30" s="241" t="s">
        <v>1014</v>
      </c>
    </row>
    <row r="31" spans="2:11" ht="21" customHeight="1">
      <c r="B31" s="1" t="s">
        <v>200</v>
      </c>
      <c r="C31" s="172"/>
      <c r="D31" s="231"/>
      <c r="E31" s="231"/>
      <c r="F31" s="231"/>
      <c r="G31" s="231"/>
      <c r="H31" s="231"/>
      <c r="I31" s="231"/>
      <c r="J31" s="231"/>
      <c r="K31" s="101" t="s">
        <v>1015</v>
      </c>
    </row>
    <row r="32" spans="2:11" ht="21" customHeight="1">
      <c r="B32" s="1" t="s">
        <v>201</v>
      </c>
      <c r="C32" s="172"/>
      <c r="D32" s="231"/>
      <c r="E32" s="231"/>
      <c r="F32" s="231"/>
      <c r="G32" s="231"/>
      <c r="H32" s="231"/>
      <c r="I32" s="231"/>
      <c r="J32" s="231"/>
      <c r="K32" s="101" t="s">
        <v>1016</v>
      </c>
    </row>
    <row r="33" spans="2:11" ht="21" customHeight="1">
      <c r="B33" s="1" t="s">
        <v>202</v>
      </c>
      <c r="C33" s="172"/>
      <c r="D33" s="231"/>
      <c r="E33" s="231"/>
      <c r="F33" s="231"/>
      <c r="G33" s="231"/>
      <c r="H33" s="231"/>
      <c r="I33" s="231"/>
      <c r="J33" s="231"/>
      <c r="K33" s="101" t="s">
        <v>1016</v>
      </c>
    </row>
    <row r="34" spans="2:11" ht="21.6" thickBot="1">
      <c r="B34" s="106" t="s">
        <v>217</v>
      </c>
      <c r="C34" s="97" t="s">
        <v>59</v>
      </c>
      <c r="D34" s="106"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34" s="106"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other</v>
      </c>
      <c r="F34" s="106" t="str">
        <f>IF(Table_Settings[[#This Row],[Header]]="Yes","",IF(Table_Settings[[#This Row],[Property]]&lt;&gt;"",SUBSTITUTE(Table_Settings[[#This Row],[Type]]," ","")&amp;SUBSTITUTE(Table_Settings[[#This Row],[Property]]," ",""),""))</f>
        <v/>
      </c>
      <c r="G34" s="106"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34" s="106" t="str">
        <f>IF(OR(Table_Settings[[#This Row],[Header]]="Yes",Table_Settings[[#This Row],[Text]]=""),"",IF(OR(Table_Settings[[#This Row],[Text]]="true",Table_Settings[[#This Row],[Text]]="false",ISNUMBER(Table_Settings[[#This Row],[Text]])),Table_Settings[[#This Row],[Text]],""""&amp;Table_Settings[[#This Row],[Text]]&amp;""""))</f>
        <v/>
      </c>
      <c r="I34" s="106"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"other": {</v>
      </c>
      <c r="J34" s="106" t="str">
        <f ca="1">SUBSTITUTE(SUBSTITUTE(SUBSTITUTE(SUBSTITUTE(SUBSTITUTE(SUBSTITUTE(SUBSTITUTE(SUBSTITUTE(
TRIM(CLEAN(Table_Settings[[#This Row],[Config]])),
" {","{"),
"{ ","{"),
" }","}"),
"} ","}"),
" [","["),
"[ ","["),
" ]","]"),
"] ","]")</f>
        <v>"other":{</v>
      </c>
      <c r="K34" s="107"/>
    </row>
    <row r="35" spans="2:11" ht="21" customHeight="1">
      <c r="B35" s="169" t="s">
        <v>307</v>
      </c>
      <c r="C35"/>
      <c r="D3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tooltipIcon</v>
      </c>
      <c r="F35" t="str">
        <f ca="1">IF(Table_Settings[[#This Row],[Header]]="Yes","",IF(Table_Settings[[#This Row],[Property]]&lt;&gt;"",SUBSTITUTE(Table_Settings[[#This Row],[Type]]," ","")&amp;SUBSTITUTE(Table_Settings[[#This Row],[Property]]," ",""),""))</f>
        <v>OtherTooltipIcon</v>
      </c>
      <c r="G35"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fa-question-circle</v>
      </c>
      <c r="H35" t="str">
        <f ca="1">IF(OR(Table_Settings[[#This Row],[Header]]="Yes",Table_Settings[[#This Row],[Text]]=""),"",IF(OR(Table_Settings[[#This Row],[Text]]="true",Table_Settings[[#This Row],[Text]]="false",ISNUMBER(Table_Settings[[#This Row],[Text]])),Table_Settings[[#This Row],[Text]],""""&amp;Table_Settings[[#This Row],[Text]]&amp;""""))</f>
        <v>"fa-question-circle"</v>
      </c>
      <c r="I3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"tooltipIcon": "fa-question-circle",</v>
      </c>
      <c r="J35" t="str">
        <f ca="1">SUBSTITUTE(SUBSTITUTE(SUBSTITUTE(SUBSTITUTE(SUBSTITUTE(SUBSTITUTE(SUBSTITUTE(SUBSTITUTE(
TRIM(CLEAN(Table_Settings[[#This Row],[Config]])),
" {","{"),
"{ ","{"),
" }","}"),
"} ","}"),
" [","["),
"[ ","["),
" ]","]"),
"] ","]")</f>
        <v>"tooltipIcon": "fa-question-circle",</v>
      </c>
      <c r="K35" s="162" t="s">
        <v>308</v>
      </c>
    </row>
    <row r="36" spans="2:11" ht="21" customHeight="1">
      <c r="B36" s="169" t="s">
        <v>309</v>
      </c>
      <c r="C36" s="169"/>
      <c r="D36"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6"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defaultBorderRadius</v>
      </c>
      <c r="F36" s="169" t="str">
        <f ca="1">IF(Table_Settings[[#This Row],[Header]]="Yes","",IF(Table_Settings[[#This Row],[Property]]&lt;&gt;"",SUBSTITUTE(Table_Settings[[#This Row],[Type]]," ","")&amp;SUBSTITUTE(Table_Settings[[#This Row],[Property]]," ",""),""))</f>
        <v>OtherDefaultBorderRadius</v>
      </c>
      <c r="G36" s="169"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3px</v>
      </c>
      <c r="H36" s="169" t="str">
        <f ca="1">IF(OR(Table_Settings[[#This Row],[Header]]="Yes",Table_Settings[[#This Row],[Text]]=""),"",IF(OR(Table_Settings[[#This Row],[Text]]="true",Table_Settings[[#This Row],[Text]]="false",ISNUMBER(Table_Settings[[#This Row],[Text]])),Table_Settings[[#This Row],[Text]],""""&amp;Table_Settings[[#This Row],[Text]]&amp;""""))</f>
        <v>"3px"</v>
      </c>
      <c r="I36"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"defaultBorderRadius": "3px",</v>
      </c>
      <c r="J36" s="169" t="str">
        <f ca="1">SUBSTITUTE(SUBSTITUTE(SUBSTITUTE(SUBSTITUTE(SUBSTITUTE(SUBSTITUTE(SUBSTITUTE(SUBSTITUTE(
TRIM(CLEAN(Table_Settings[[#This Row],[Config]])),
" {","{"),
"{ ","{"),
" }","}"),
"} ","}"),
" [","["),
"[ ","["),
" ]","]"),
"] ","]")</f>
        <v>"defaultBorderRadius": "3px",</v>
      </c>
      <c r="K36" s="218" t="s">
        <v>467</v>
      </c>
    </row>
    <row r="37" spans="2:11" ht="21" customHeight="1">
      <c r="B37" s="169" t="s">
        <v>310</v>
      </c>
      <c r="C37" s="169"/>
      <c r="D37"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7"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scrollDurationMultiplier</v>
      </c>
      <c r="F37" s="169" t="str">
        <f ca="1">IF(Table_Settings[[#This Row],[Header]]="Yes","",IF(Table_Settings[[#This Row],[Property]]&lt;&gt;"",SUBSTITUTE(Table_Settings[[#This Row],[Type]]," ","")&amp;SUBSTITUTE(Table_Settings[[#This Row],[Property]]," ",""),""))</f>
        <v>OtherScrollDurationMultiplier</v>
      </c>
      <c r="G37" s="169">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v>
      </c>
      <c r="H37" s="169">
        <f ca="1">IF(OR(Table_Settings[[#This Row],[Header]]="Yes",Table_Settings[[#This Row],[Text]]=""),"",IF(OR(Table_Settings[[#This Row],[Text]]="true",Table_Settings[[#This Row],[Text]]="false",ISNUMBER(Table_Settings[[#This Row],[Text]])),Table_Settings[[#This Row],[Text]],""""&amp;Table_Settings[[#This Row],[Text]]&amp;""""))</f>
        <v>1</v>
      </c>
      <c r="I37"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"scrollDurationMultiplier": 1,</v>
      </c>
      <c r="J37" s="169" t="str">
        <f ca="1">SUBSTITUTE(SUBSTITUTE(SUBSTITUTE(SUBSTITUTE(SUBSTITUTE(SUBSTITUTE(SUBSTITUTE(SUBSTITUTE(
TRIM(CLEAN(Table_Settings[[#This Row],[Config]])),
" {","{"),
"{ ","{"),
" }","}"),
"} ","}"),
" [","["),
"[ ","["),
" ]","]"),
"] ","]")</f>
        <v>"scrollDurationMultiplier": 1,</v>
      </c>
      <c r="K37" s="24">
        <v>1</v>
      </c>
    </row>
    <row r="38" spans="2:11" ht="21" customHeight="1">
      <c r="B38" s="169" t="s">
        <v>311</v>
      </c>
      <c r="C38" s="169"/>
      <c r="D38" s="169"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8" s="169"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sidebarWidth</v>
      </c>
      <c r="F38" s="169" t="str">
        <f ca="1">IF(Table_Settings[[#This Row],[Header]]="Yes","",IF(Table_Settings[[#This Row],[Property]]&lt;&gt;"",SUBSTITUTE(Table_Settings[[#This Row],[Type]]," ","")&amp;SUBSTITUTE(Table_Settings[[#This Row],[Property]]," ",""),""))</f>
        <v>OtherSidebarWidth</v>
      </c>
      <c r="G38" s="169">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250</v>
      </c>
      <c r="H38" s="169">
        <f ca="1">IF(OR(Table_Settings[[#This Row],[Header]]="Yes",Table_Settings[[#This Row],[Text]]=""),"",IF(OR(Table_Settings[[#This Row],[Text]]="true",Table_Settings[[#This Row],[Text]]="false",ISNUMBER(Table_Settings[[#This Row],[Text]])),Table_Settings[[#This Row],[Text]],""""&amp;Table_Settings[[#This Row],[Text]]&amp;""""))</f>
        <v>250</v>
      </c>
      <c r="I38" s="169"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"sidebarWidth": 250,</v>
      </c>
      <c r="J38" s="169" t="str">
        <f ca="1">SUBSTITUTE(SUBSTITUTE(SUBSTITUTE(SUBSTITUTE(SUBSTITUTE(SUBSTITUTE(SUBSTITUTE(SUBSTITUTE(
TRIM(CLEAN(Table_Settings[[#This Row],[Config]])),
" {","{"),
"{ ","{"),
" }","}"),
"} ","}"),
" [","["),
"[ ","["),
" ]","]"),
"] ","]")</f>
        <v>"sidebarWidth": 250,</v>
      </c>
      <c r="K38" s="24">
        <v>250</v>
      </c>
    </row>
    <row r="39" spans="2:11" ht="21" customHeight="1">
      <c r="B39" s="1" t="s">
        <v>854</v>
      </c>
      <c r="C39" s="212"/>
      <c r="D39" s="21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9" s="21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sidebarPaymentOptions</v>
      </c>
      <c r="F39" s="213" t="str">
        <f ca="1">IF(Table_Settings[[#This Row],[Header]]="Yes","",IF(Table_Settings[[#This Row],[Property]]&lt;&gt;"",SUBSTITUTE(Table_Settings[[#This Row],[Type]]," ","")&amp;SUBSTITUTE(Table_Settings[[#This Row],[Property]]," ",""),""))</f>
        <v>OtherSidebarPaymentOptions</v>
      </c>
      <c r="G39" s="213"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false</v>
      </c>
      <c r="H39" s="213" t="str">
        <f ca="1">IF(OR(Table_Settings[[#This Row],[Header]]="Yes",Table_Settings[[#This Row],[Text]]=""),"",IF(OR(Table_Settings[[#This Row],[Text]]="true",Table_Settings[[#This Row],[Text]]="false",ISNUMBER(Table_Settings[[#This Row],[Text]])),Table_Settings[[#This Row],[Text]],""""&amp;Table_Settings[[#This Row],[Text]]&amp;""""))</f>
        <v>false</v>
      </c>
      <c r="I39" s="21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"sidebarPaymentOptions": false,</v>
      </c>
      <c r="J39" s="213" t="str">
        <f ca="1">SUBSTITUTE(SUBSTITUTE(SUBSTITUTE(SUBSTITUTE(SUBSTITUTE(SUBSTITUTE(SUBSTITUTE(SUBSTITUTE(
TRIM(CLEAN(Table_Settings[[#This Row],[Config]])),
" {","{"),
"{ ","{"),
" }","}"),
"} ","}"),
" [","["),
"[ ","["),
" ]","]"),
"] ","]")</f>
        <v>"sidebarPaymentOptions": false,</v>
      </c>
      <c r="K39" s="101" t="str">
        <f>"false"</f>
        <v>false</v>
      </c>
    </row>
    <row r="40" spans="2:11" ht="21" customHeight="1">
      <c r="B40" s="1" t="s">
        <v>312</v>
      </c>
      <c r="C40" s="169"/>
      <c r="D40" s="17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0" s="17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smallDeviceMargin</v>
      </c>
      <c r="F40" s="170" t="str">
        <f ca="1">IF(Table_Settings[[#This Row],[Header]]="Yes","",IF(Table_Settings[[#This Row],[Property]]&lt;&gt;"",SUBSTITUTE(Table_Settings[[#This Row],[Type]]," ","")&amp;SUBSTITUTE(Table_Settings[[#This Row],[Property]]," ",""),""))</f>
        <v>OtherSmallDeviceMargin</v>
      </c>
      <c r="G40" s="17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40" s="170">
        <f ca="1">IF(OR(Table_Settings[[#This Row],[Header]]="Yes",Table_Settings[[#This Row],[Text]]=""),"",IF(OR(Table_Settings[[#This Row],[Text]]="true",Table_Settings[[#This Row],[Text]]="false",ISNUMBER(Table_Settings[[#This Row],[Text]])),Table_Settings[[#This Row],[Text]],""""&amp;Table_Settings[[#This Row],[Text]]&amp;""""))</f>
        <v>0</v>
      </c>
      <c r="I40" s="17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"smallDeviceMargin": 0,</v>
      </c>
      <c r="J40" s="170" t="str">
        <f ca="1">SUBSTITUTE(SUBSTITUTE(SUBSTITUTE(SUBSTITUTE(SUBSTITUTE(SUBSTITUTE(SUBSTITUTE(SUBSTITUTE(
TRIM(CLEAN(Table_Settings[[#This Row],[Config]])),
" {","{"),
"{ ","{"),
" }","}"),
"} ","}"),
" [","["),
"[ ","["),
" ]","]"),
"] ","]")</f>
        <v>"smallDeviceMargin": 0,</v>
      </c>
      <c r="K40" s="50">
        <v>0</v>
      </c>
    </row>
    <row r="41" spans="2:11" ht="21" customHeight="1">
      <c r="B41" t="s">
        <v>313</v>
      </c>
      <c r="C41"/>
      <c r="D4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offsetTopXS</v>
      </c>
      <c r="F41" t="str">
        <f ca="1">IF(Table_Settings[[#This Row],[Header]]="Yes","",IF(Table_Settings[[#This Row],[Property]]&lt;&gt;"",SUBSTITUTE(Table_Settings[[#This Row],[Type]]," ","")&amp;SUBSTITUTE(Table_Settings[[#This Row],[Property]]," ",""),""))</f>
        <v>OtherOffsetTopXS</v>
      </c>
      <c r="G4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86</v>
      </c>
      <c r="H41">
        <f ca="1">IF(OR(Table_Settings[[#This Row],[Header]]="Yes",Table_Settings[[#This Row],[Text]]=""),"",IF(OR(Table_Settings[[#This Row],[Text]]="true",Table_Settings[[#This Row],[Text]]="false",ISNUMBER(Table_Settings[[#This Row],[Text]])),Table_Settings[[#This Row],[Text]],""""&amp;Table_Settings[[#This Row],[Text]]&amp;""""))</f>
        <v>86</v>
      </c>
      <c r="I4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"offsetTopXS": 86,</v>
      </c>
      <c r="J41" t="str">
        <f ca="1">SUBSTITUTE(SUBSTITUTE(SUBSTITUTE(SUBSTITUTE(SUBSTITUTE(SUBSTITUTE(SUBSTITUTE(SUBSTITUTE(
TRIM(CLEAN(Table_Settings[[#This Row],[Config]])),
" {","{"),
"{ ","{"),
" }","}"),
"} ","}"),
" [","["),
"[ ","["),
" ]","]"),
"] ","]")</f>
        <v>"offsetTopXS": 86,</v>
      </c>
      <c r="K41" s="24">
        <v>86</v>
      </c>
    </row>
    <row r="42" spans="2:11" ht="21" customHeight="1">
      <c r="B42" t="s">
        <v>314</v>
      </c>
      <c r="C42"/>
      <c r="D42" s="10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2" s="10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offsetTopSM</v>
      </c>
      <c r="F42" s="108" t="str">
        <f ca="1">IF(Table_Settings[[#This Row],[Header]]="Yes","",IF(Table_Settings[[#This Row],[Property]]&lt;&gt;"",SUBSTITUTE(Table_Settings[[#This Row],[Type]]," ","")&amp;SUBSTITUTE(Table_Settings[[#This Row],[Property]]," ",""),""))</f>
        <v>OtherOffsetTopSM</v>
      </c>
      <c r="G42" s="108">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86</v>
      </c>
      <c r="H42" s="108">
        <f ca="1">IF(OR(Table_Settings[[#This Row],[Header]]="Yes",Table_Settings[[#This Row],[Text]]=""),"",IF(OR(Table_Settings[[#This Row],[Text]]="true",Table_Settings[[#This Row],[Text]]="false",ISNUMBER(Table_Settings[[#This Row],[Text]])),Table_Settings[[#This Row],[Text]],""""&amp;Table_Settings[[#This Row],[Text]]&amp;""""))</f>
        <v>86</v>
      </c>
      <c r="I42" s="10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"offsetTopSM": 86,</v>
      </c>
      <c r="J42" s="108" t="str">
        <f ca="1">SUBSTITUTE(SUBSTITUTE(SUBSTITUTE(SUBSTITUTE(SUBSTITUTE(SUBSTITUTE(SUBSTITUTE(SUBSTITUTE(
TRIM(CLEAN(Table_Settings[[#This Row],[Config]])),
" {","{"),
"{ ","{"),
" }","}"),
"} ","}"),
" [","["),
"[ ","["),
" ]","]"),
"] ","]")</f>
        <v>"offsetTopSM": 86,</v>
      </c>
      <c r="K42" s="24">
        <v>86</v>
      </c>
    </row>
    <row r="43" spans="2:11" ht="21" customHeight="1">
      <c r="B43" t="s">
        <v>315</v>
      </c>
      <c r="C43"/>
      <c r="D43" s="10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3" s="10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offsetTopMD</v>
      </c>
      <c r="F43" s="108" t="str">
        <f ca="1">IF(Table_Settings[[#This Row],[Header]]="Yes","",IF(Table_Settings[[#This Row],[Property]]&lt;&gt;"",SUBSTITUTE(Table_Settings[[#This Row],[Type]]," ","")&amp;SUBSTITUTE(Table_Settings[[#This Row],[Property]]," ",""),""))</f>
        <v>OtherOffsetTopMD</v>
      </c>
      <c r="G43" s="108">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100</v>
      </c>
      <c r="H43" s="108">
        <f ca="1">IF(OR(Table_Settings[[#This Row],[Header]]="Yes",Table_Settings[[#This Row],[Text]]=""),"",IF(OR(Table_Settings[[#This Row],[Text]]="true",Table_Settings[[#This Row],[Text]]="false",ISNUMBER(Table_Settings[[#This Row],[Text]])),Table_Settings[[#This Row],[Text]],""""&amp;Table_Settings[[#This Row],[Text]]&amp;""""))</f>
        <v>100</v>
      </c>
      <c r="I43" s="10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"offsetTopMD": 100,</v>
      </c>
      <c r="J43" s="108" t="str">
        <f ca="1">SUBSTITUTE(SUBSTITUTE(SUBSTITUTE(SUBSTITUTE(SUBSTITUTE(SUBSTITUTE(SUBSTITUTE(SUBSTITUTE(
TRIM(CLEAN(Table_Settings[[#This Row],[Config]])),
" {","{"),
"{ ","{"),
" }","}"),
"} ","}"),
" [","["),
"[ ","["),
" ]","]"),
"] ","]")</f>
        <v>"offsetTopMD": 100,</v>
      </c>
      <c r="K43" s="24">
        <v>100</v>
      </c>
    </row>
    <row r="44" spans="2:11" ht="21" customHeight="1">
      <c r="B44" t="s">
        <v>316</v>
      </c>
      <c r="C44"/>
      <c r="D4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offsetTopLG</v>
      </c>
      <c r="F44" t="str">
        <f ca="1">IF(Table_Settings[[#This Row],[Header]]="Yes","",IF(Table_Settings[[#This Row],[Property]]&lt;&gt;"",SUBSTITUTE(Table_Settings[[#This Row],[Type]]," ","")&amp;SUBSTITUTE(Table_Settings[[#This Row],[Property]]," ",""),""))</f>
        <v>OtherOffsetTopLG</v>
      </c>
      <c r="G44">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100</v>
      </c>
      <c r="H44">
        <f ca="1">IF(OR(Table_Settings[[#This Row],[Header]]="Yes",Table_Settings[[#This Row],[Text]]=""),"",IF(OR(Table_Settings[[#This Row],[Text]]="true",Table_Settings[[#This Row],[Text]]="false",ISNUMBER(Table_Settings[[#This Row],[Text]])),Table_Settings[[#This Row],[Text]],""""&amp;Table_Settings[[#This Row],[Text]]&amp;""""))</f>
        <v>100</v>
      </c>
      <c r="I4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"offsetTopLG": 100,</v>
      </c>
      <c r="J44" t="str">
        <f ca="1">SUBSTITUTE(SUBSTITUTE(SUBSTITUTE(SUBSTITUTE(SUBSTITUTE(SUBSTITUTE(SUBSTITUTE(SUBSTITUTE(
TRIM(CLEAN(Table_Settings[[#This Row],[Config]])),
" {","{"),
"{ ","{"),
" }","}"),
"} ","}"),
" [","["),
"[ ","["),
" ]","]"),
"] ","]")</f>
        <v>"offsetTopLG": 100,</v>
      </c>
      <c r="K44" s="24">
        <v>100</v>
      </c>
    </row>
    <row r="45" spans="2:11" ht="21" customHeight="1">
      <c r="B45" t="s">
        <v>317</v>
      </c>
      <c r="C45"/>
      <c r="D4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offsetTopXL</v>
      </c>
      <c r="F45" t="str">
        <f ca="1">IF(Table_Settings[[#This Row],[Header]]="Yes","",IF(Table_Settings[[#This Row],[Property]]&lt;&gt;"",SUBSTITUTE(Table_Settings[[#This Row],[Type]]," ","")&amp;SUBSTITUTE(Table_Settings[[#This Row],[Property]]," ",""),""))</f>
        <v>OtherOffsetTopXL</v>
      </c>
      <c r="G45">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100</v>
      </c>
      <c r="H45">
        <f ca="1">IF(OR(Table_Settings[[#This Row],[Header]]="Yes",Table_Settings[[#This Row],[Text]]=""),"",IF(OR(Table_Settings[[#This Row],[Text]]="true",Table_Settings[[#This Row],[Text]]="false",ISNUMBER(Table_Settings[[#This Row],[Text]])),Table_Settings[[#This Row],[Text]],""""&amp;Table_Settings[[#This Row],[Text]]&amp;""""))</f>
        <v>100</v>
      </c>
      <c r="I4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"offsetTopXL": 100
        }}</v>
      </c>
      <c r="J45" t="str">
        <f ca="1">SUBSTITUTE(SUBSTITUTE(SUBSTITUTE(SUBSTITUTE(SUBSTITUTE(SUBSTITUTE(SUBSTITUTE(SUBSTITUTE(
TRIM(CLEAN(Table_Settings[[#This Row],[Config]])),
" {","{"),
"{ ","{"),
" }","}"),
"} ","}"),
" [","["),
"[ ","["),
" ]","]"),
"] ","]")</f>
        <v>"offsetTopXL": 100}}</v>
      </c>
      <c r="K45" s="24">
        <v>100</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B2:CG152"/>
  <sheetViews>
    <sheetView topLeftCell="A64" workbookViewId="0">
      <selection activeCell="M59" sqref="M59"/>
    </sheetView>
  </sheetViews>
  <sheetFormatPr defaultColWidth="9.109375" defaultRowHeight="21" customHeight="1"/>
  <cols>
    <col min="1" max="1" width="9.109375" style="3"/>
    <col min="2" max="2" width="33.6640625" style="3" customWidth="1"/>
    <col min="3" max="3" width="59.109375" style="22" customWidth="1"/>
    <col min="4" max="4" width="28.6640625" style="125" customWidth="1"/>
    <col min="5" max="5" width="18.5546875" style="125" hidden="1" customWidth="1"/>
    <col min="6" max="6" width="18" style="22" hidden="1" customWidth="1"/>
    <col min="7" max="7" width="11.109375" style="125" customWidth="1"/>
    <col min="8" max="8" width="16.109375" style="125" hidden="1" customWidth="1"/>
    <col min="9" max="9" width="14.109375" style="22" hidden="1" customWidth="1"/>
    <col min="10" max="10" width="14.88671875" style="125" customWidth="1"/>
    <col min="11" max="11" width="19.33203125" style="125" hidden="1" customWidth="1"/>
    <col min="12" max="12" width="17.33203125" style="22" hidden="1" customWidth="1"/>
    <col min="13" max="13" width="11.33203125" style="125" customWidth="1"/>
    <col min="14" max="14" width="14" style="125" hidden="1" customWidth="1"/>
    <col min="15" max="15" width="15.33203125" style="22" hidden="1" customWidth="1"/>
    <col min="16" max="16" width="21" style="125" customWidth="1"/>
    <col min="17" max="17" width="10.6640625" style="125" hidden="1" customWidth="1"/>
    <col min="18" max="18" width="9.44140625" style="22" hidden="1" customWidth="1"/>
    <col min="19" max="19" width="14.44140625" style="125" customWidth="1"/>
    <col min="20" max="20" width="26.33203125" style="125" hidden="1" customWidth="1"/>
    <col min="21" max="21" width="12.33203125" style="22" hidden="1" customWidth="1"/>
    <col min="22" max="22" width="13.88671875" style="125" customWidth="1"/>
    <col min="23" max="23" width="20.5546875" style="125" hidden="1" customWidth="1"/>
    <col min="24" max="24" width="12.33203125" style="22" hidden="1" customWidth="1"/>
    <col min="25" max="25" width="5.33203125" style="125" customWidth="1"/>
    <col min="26" max="26" width="10.88671875" style="125" hidden="1" customWidth="1"/>
    <col min="27" max="27" width="8.88671875" style="22" hidden="1" customWidth="1"/>
    <col min="28" max="28" width="5.33203125" style="125" customWidth="1"/>
    <col min="29" max="29" width="11" style="125" hidden="1" customWidth="1"/>
    <col min="30" max="30" width="9" style="22" hidden="1" customWidth="1"/>
    <col min="31" max="31" width="5.33203125" style="125" customWidth="1"/>
    <col min="32" max="32" width="5.6640625" style="125" hidden="1" customWidth="1"/>
    <col min="33" max="33" width="5.88671875" style="22" hidden="1" customWidth="1"/>
    <col min="34" max="34" width="5.33203125" style="125" customWidth="1"/>
    <col min="35" max="35" width="10.6640625" style="125" hidden="1" customWidth="1"/>
    <col min="36" max="36" width="8.6640625" style="22" hidden="1" customWidth="1"/>
    <col min="37" max="37" width="5.33203125" style="125" customWidth="1"/>
    <col min="38" max="38" width="10.109375" style="125" hidden="1" customWidth="1"/>
    <col min="39" max="39" width="8.109375" style="22" hidden="1" customWidth="1"/>
    <col min="40" max="40" width="5.33203125" style="125" customWidth="1"/>
    <col min="41" max="41" width="10.33203125" style="125" hidden="1" customWidth="1"/>
    <col min="42" max="42" width="8.33203125" style="22" hidden="1" customWidth="1"/>
    <col min="43" max="43" width="5.33203125" style="125" customWidth="1"/>
    <col min="44" max="44" width="10.33203125" style="125" hidden="1" customWidth="1"/>
    <col min="45" max="45" width="8.33203125" style="22" hidden="1" customWidth="1"/>
    <col min="46" max="46" width="5.33203125" style="125" customWidth="1"/>
    <col min="47" max="47" width="10" style="125" hidden="1" customWidth="1"/>
    <col min="48" max="48" width="8" style="22" hidden="1" customWidth="1"/>
    <col min="49" max="49" width="5.33203125" style="125" customWidth="1"/>
    <col min="50" max="50" width="10.109375" style="125" hidden="1" customWidth="1"/>
    <col min="51" max="51" width="8.109375" style="22" hidden="1" customWidth="1"/>
    <col min="52" max="52" width="5.33203125" style="125" customWidth="1"/>
    <col min="53" max="53" width="10.33203125" style="125" hidden="1" customWidth="1"/>
    <col min="54" max="54" width="8.33203125" style="22" hidden="1" customWidth="1"/>
    <col min="55" max="55" width="5.33203125" style="125" customWidth="1"/>
    <col min="56" max="56" width="10.33203125" style="125" hidden="1" customWidth="1"/>
    <col min="57" max="57" width="8.33203125" style="22" hidden="1" customWidth="1"/>
    <col min="58" max="58" width="5.33203125" style="125" customWidth="1"/>
    <col min="59" max="59" width="10.6640625" style="125" hidden="1" customWidth="1"/>
    <col min="60" max="60" width="6.6640625" style="22" hidden="1" customWidth="1"/>
    <col min="61" max="61" width="10.5546875" style="125" customWidth="1"/>
    <col min="62" max="62" width="13.6640625" style="125" hidden="1" customWidth="1"/>
    <col min="63" max="63" width="11.5546875" style="22" hidden="1" customWidth="1"/>
    <col min="64" max="64" width="10.5546875" style="125" customWidth="1"/>
    <col min="65" max="65" width="14" style="125" hidden="1" customWidth="1"/>
    <col min="66" max="66" width="11.88671875" style="22" hidden="1" customWidth="1"/>
    <col min="67" max="67" width="10.5546875" style="22" customWidth="1"/>
    <col min="68" max="69" width="11.88671875" style="22" hidden="1" customWidth="1"/>
    <col min="70" max="70" width="10.5546875" style="22" customWidth="1"/>
    <col min="71" max="72" width="11.88671875" style="22" hidden="1" customWidth="1"/>
    <col min="73" max="73" width="10.5546875" style="22" customWidth="1"/>
    <col min="74" max="75" width="11.88671875" style="22" hidden="1" customWidth="1"/>
    <col min="76" max="76" width="10.5546875" style="22" customWidth="1"/>
    <col min="77" max="78" width="11.88671875" style="22" hidden="1" customWidth="1"/>
    <col min="79" max="79" width="29.44140625" style="125" customWidth="1"/>
    <col min="80" max="85" width="20" style="22" hidden="1" customWidth="1"/>
    <col min="86" max="16384" width="9.109375" style="3"/>
  </cols>
  <sheetData>
    <row r="2" spans="2:85" ht="46.8" thickBot="1">
      <c r="B2" s="77" t="s">
        <v>318</v>
      </c>
      <c r="C2" s="23"/>
      <c r="D2" s="124"/>
      <c r="E2" s="124"/>
      <c r="F2" s="23"/>
      <c r="G2" s="124"/>
      <c r="H2" s="124"/>
      <c r="I2" s="23"/>
      <c r="J2" s="124"/>
      <c r="K2" s="124"/>
      <c r="L2" s="23"/>
      <c r="M2" s="124"/>
      <c r="N2" s="124"/>
      <c r="O2" s="23"/>
      <c r="P2" s="124"/>
      <c r="Q2" s="124"/>
      <c r="R2" s="23"/>
      <c r="S2" s="124"/>
      <c r="T2" s="124"/>
      <c r="U2" s="23"/>
      <c r="V2" s="124"/>
      <c r="W2" s="124"/>
      <c r="X2" s="23"/>
      <c r="Y2" s="124"/>
      <c r="Z2" s="124"/>
      <c r="AA2" s="23"/>
      <c r="AB2" s="124"/>
      <c r="AC2" s="124"/>
      <c r="AD2" s="23"/>
      <c r="AE2" s="124"/>
      <c r="AF2" s="124"/>
      <c r="AG2" s="23"/>
      <c r="AH2" s="124"/>
      <c r="AI2" s="124"/>
      <c r="AJ2" s="23"/>
      <c r="AK2" s="124"/>
      <c r="AL2" s="124"/>
      <c r="AM2" s="23"/>
      <c r="AN2" s="124"/>
      <c r="AO2" s="124"/>
      <c r="AP2" s="23"/>
      <c r="AQ2" s="124"/>
      <c r="AR2" s="124"/>
      <c r="AS2" s="23"/>
      <c r="AT2" s="124"/>
      <c r="AU2" s="124"/>
      <c r="AV2" s="23"/>
      <c r="AW2" s="124"/>
      <c r="AX2" s="124"/>
      <c r="AY2" s="23"/>
      <c r="AZ2" s="124"/>
      <c r="BA2" s="124"/>
      <c r="BB2" s="23"/>
      <c r="BC2" s="124"/>
      <c r="BD2" s="124"/>
      <c r="BE2" s="23"/>
      <c r="BF2" s="124"/>
      <c r="BG2" s="124"/>
      <c r="BH2" s="23"/>
      <c r="BI2" s="124"/>
      <c r="BJ2" s="124"/>
      <c r="BK2" s="23"/>
      <c r="BL2" s="124"/>
      <c r="BM2" s="124"/>
      <c r="BN2" s="23"/>
      <c r="BO2" s="23"/>
      <c r="BP2" s="23"/>
      <c r="BQ2" s="23"/>
      <c r="BR2" s="23"/>
      <c r="BS2" s="23"/>
      <c r="BT2" s="23"/>
      <c r="BU2" s="23"/>
      <c r="BV2" s="23"/>
      <c r="BW2" s="23"/>
      <c r="BX2" s="23"/>
      <c r="BY2" s="23"/>
      <c r="BZ2" s="23"/>
      <c r="CA2" s="124"/>
      <c r="CB2" s="23"/>
      <c r="CC2" s="23"/>
      <c r="CD2" s="23"/>
      <c r="CE2" s="23"/>
      <c r="CF2" s="23"/>
      <c r="CG2" s="23"/>
    </row>
    <row r="4" spans="2:85" ht="14.4">
      <c r="B4" t="s">
        <v>319</v>
      </c>
      <c r="C4" s="99" t="s">
        <v>320</v>
      </c>
      <c r="D4" s="122" t="s">
        <v>321</v>
      </c>
      <c r="E4" s="122" t="s">
        <v>322</v>
      </c>
      <c r="F4" s="99" t="s">
        <v>323</v>
      </c>
      <c r="G4" s="122" t="s">
        <v>324</v>
      </c>
      <c r="H4" s="122" t="s">
        <v>325</v>
      </c>
      <c r="I4" s="99" t="s">
        <v>326</v>
      </c>
      <c r="J4" s="122" t="s">
        <v>296</v>
      </c>
      <c r="K4" s="122" t="s">
        <v>327</v>
      </c>
      <c r="L4" s="99" t="s">
        <v>328</v>
      </c>
      <c r="M4" s="122" t="s">
        <v>329</v>
      </c>
      <c r="N4" s="122" t="s">
        <v>330</v>
      </c>
      <c r="O4" s="99" t="s">
        <v>331</v>
      </c>
      <c r="P4" s="126" t="s">
        <v>332</v>
      </c>
      <c r="Q4" s="126" t="s">
        <v>333</v>
      </c>
      <c r="R4" s="103" t="s">
        <v>334</v>
      </c>
      <c r="S4" s="122" t="s">
        <v>335</v>
      </c>
      <c r="T4" s="122" t="s">
        <v>336</v>
      </c>
      <c r="U4" s="99" t="s">
        <v>337</v>
      </c>
      <c r="V4" s="122" t="s">
        <v>338</v>
      </c>
      <c r="W4" s="122" t="s">
        <v>339</v>
      </c>
      <c r="X4" s="99" t="s">
        <v>340</v>
      </c>
      <c r="Y4" s="122" t="s">
        <v>341</v>
      </c>
      <c r="Z4" s="122" t="s">
        <v>342</v>
      </c>
      <c r="AA4" s="99" t="s">
        <v>343</v>
      </c>
      <c r="AB4" s="122" t="s">
        <v>344</v>
      </c>
      <c r="AC4" s="122" t="s">
        <v>345</v>
      </c>
      <c r="AD4" s="99" t="s">
        <v>346</v>
      </c>
      <c r="AE4" s="122" t="s">
        <v>347</v>
      </c>
      <c r="AF4" s="122" t="s">
        <v>348</v>
      </c>
      <c r="AG4" s="99" t="s">
        <v>349</v>
      </c>
      <c r="AH4" s="122" t="s">
        <v>350</v>
      </c>
      <c r="AI4" s="122" t="s">
        <v>351</v>
      </c>
      <c r="AJ4" s="99" t="s">
        <v>352</v>
      </c>
      <c r="AK4" s="122" t="s">
        <v>353</v>
      </c>
      <c r="AL4" s="122" t="s">
        <v>354</v>
      </c>
      <c r="AM4" s="99" t="s">
        <v>355</v>
      </c>
      <c r="AN4" s="122" t="s">
        <v>356</v>
      </c>
      <c r="AO4" s="122" t="s">
        <v>357</v>
      </c>
      <c r="AP4" s="99" t="s">
        <v>358</v>
      </c>
      <c r="AQ4" s="122" t="s">
        <v>359</v>
      </c>
      <c r="AR4" s="122" t="s">
        <v>360</v>
      </c>
      <c r="AS4" s="99" t="s">
        <v>361</v>
      </c>
      <c r="AT4" s="122" t="s">
        <v>233</v>
      </c>
      <c r="AU4" s="122" t="s">
        <v>362</v>
      </c>
      <c r="AV4" s="99" t="s">
        <v>363</v>
      </c>
      <c r="AW4" s="122" t="s">
        <v>364</v>
      </c>
      <c r="AX4" s="122" t="s">
        <v>365</v>
      </c>
      <c r="AY4" s="99" t="s">
        <v>366</v>
      </c>
      <c r="AZ4" s="122" t="s">
        <v>367</v>
      </c>
      <c r="BA4" s="122" t="s">
        <v>368</v>
      </c>
      <c r="BB4" s="99" t="s">
        <v>369</v>
      </c>
      <c r="BC4" s="122" t="s">
        <v>370</v>
      </c>
      <c r="BD4" s="122" t="s">
        <v>371</v>
      </c>
      <c r="BE4" s="99" t="s">
        <v>372</v>
      </c>
      <c r="BF4" s="122" t="s">
        <v>373</v>
      </c>
      <c r="BG4" s="122" t="s">
        <v>374</v>
      </c>
      <c r="BH4" s="99" t="s">
        <v>375</v>
      </c>
      <c r="BI4" s="126" t="s">
        <v>376</v>
      </c>
      <c r="BJ4" s="126" t="s">
        <v>377</v>
      </c>
      <c r="BK4" s="103" t="s">
        <v>378</v>
      </c>
      <c r="BL4" s="126" t="s">
        <v>154</v>
      </c>
      <c r="BM4" s="126" t="s">
        <v>379</v>
      </c>
      <c r="BN4" s="103" t="s">
        <v>380</v>
      </c>
      <c r="BO4" s="103" t="s">
        <v>381</v>
      </c>
      <c r="BP4" s="103" t="s">
        <v>382</v>
      </c>
      <c r="BQ4" s="103" t="s">
        <v>383</v>
      </c>
      <c r="BR4" s="103" t="s">
        <v>384</v>
      </c>
      <c r="BS4" s="103" t="s">
        <v>385</v>
      </c>
      <c r="BT4" s="103" t="s">
        <v>386</v>
      </c>
      <c r="BU4" s="103" t="s">
        <v>387</v>
      </c>
      <c r="BV4" s="103" t="s">
        <v>388</v>
      </c>
      <c r="BW4" s="103" t="s">
        <v>389</v>
      </c>
      <c r="BX4" s="103" t="s">
        <v>390</v>
      </c>
      <c r="BY4" s="103" t="s">
        <v>391</v>
      </c>
      <c r="BZ4" s="103" t="s">
        <v>392</v>
      </c>
      <c r="CA4" s="122" t="s">
        <v>393</v>
      </c>
      <c r="CB4" s="99" t="s">
        <v>394</v>
      </c>
      <c r="CC4" s="99" t="s">
        <v>395</v>
      </c>
      <c r="CD4" s="99" t="s">
        <v>396</v>
      </c>
      <c r="CE4" s="99" t="s">
        <v>397</v>
      </c>
      <c r="CF4" s="101" t="s">
        <v>198</v>
      </c>
      <c r="CG4" s="101" t="s">
        <v>279</v>
      </c>
    </row>
    <row r="5" spans="2:85" ht="29.4" thickBot="1">
      <c r="B5" s="100" t="s">
        <v>398</v>
      </c>
      <c r="C5" s="100"/>
      <c r="D5" s="121"/>
      <c r="E5" s="121"/>
      <c r="F5" s="100" t="str">
        <f>IF(Table_Styles[[#This Row],[Font Family]]&lt;&gt;"",Table_Styles[[#This Row],[Font Family]],IF(Table_Styles[[#This Row],[Font Family Default]]&lt;&gt;"",Table_Styles[[#This Row],[Font Family Default]],""))</f>
        <v/>
      </c>
      <c r="G5" s="121"/>
      <c r="H5" s="121"/>
      <c r="I5" s="100" t="str">
        <f>IF(Table_Styles[[#This Row],[Font Size]]&lt;&gt;"",Table_Styles[[#This Row],[Font Size]],IF(Table_Styles[[#This Row],[Font Size Default]]&lt;&gt;"",Table_Styles[[#This Row],[Font Size Default]],""))</f>
        <v/>
      </c>
      <c r="J5" s="121"/>
      <c r="K5" s="121"/>
      <c r="L5" s="100" t="str">
        <f>IF(Table_Styles[[#This Row],[Font Weight]]&lt;&gt;"",Table_Styles[[#This Row],[Font Weight]],IF(Table_Styles[[#This Row],[Font Weight Default]]&lt;&gt;"",Table_Styles[[#This Row],[Font Weight Default]],""))</f>
        <v/>
      </c>
      <c r="M5" s="121"/>
      <c r="N5" s="121"/>
      <c r="O5" s="100" t="str">
        <f>IF(Table_Styles[[#This Row],[Colour]]&lt;&gt;"",Table_Styles[[#This Row],[Colour]],IF(Table_Styles[[#This Row],[Colour Default]]&lt;&gt;"",Table_Styles[[#This Row],[Colour Default]],""))</f>
        <v/>
      </c>
      <c r="P5" s="121"/>
      <c r="Q5" s="121"/>
      <c r="R5" s="100" t="str">
        <f>IF(Table_Styles[[#This Row],[Background]]&lt;&gt;"",Table_Styles[[#This Row],[Background]],IF(Table_Styles[[#This Row],[Background Default]]&lt;&gt;"",Table_Styles[[#This Row],[Background Default]],""))</f>
        <v/>
      </c>
      <c r="S5" s="121"/>
      <c r="T5" s="121"/>
      <c r="U5" s="100" t="str">
        <f>IF(Table_Styles[[#This Row],[Border]]&lt;&gt;"",Table_Styles[[#This Row],[Border]],IF(Table_Styles[[#This Row],[Border Default]]&lt;&gt;"",Table_Styles[[#This Row],[Border Default]],""))</f>
        <v/>
      </c>
      <c r="V5" s="121"/>
      <c r="W5" s="121"/>
      <c r="X5" s="100" t="str">
        <f>IF(Table_Styles[[#This Row],[Border Radius]]&lt;&gt;"",Table_Styles[[#This Row],[Border Radius]],IF(Table_Styles[[#This Row],[Border Radius Default]]&lt;&gt;"",Table_Styles[[#This Row],[Border Radius Default]],""))</f>
        <v/>
      </c>
      <c r="Y5" s="121"/>
      <c r="Z5" s="121"/>
      <c r="AA5" s="100" t="str">
        <f>IF(Table_Styles[[#This Row],[MT]]&lt;&gt;"",Table_Styles[[#This Row],[MT]],IF(Table_Styles[[#This Row],[MT Default]]&lt;&gt;"",Table_Styles[[#This Row],[MT Default]],""))</f>
        <v/>
      </c>
      <c r="AB5" s="121"/>
      <c r="AC5" s="121"/>
      <c r="AD5" s="100" t="str">
        <f>IF(Table_Styles[[#This Row],[MR]]&lt;&gt;"",Table_Styles[[#This Row],[MR]],IF(Table_Styles[[#This Row],[MR Default]]&lt;&gt;"",Table_Styles[[#This Row],[MR Default]],""))</f>
        <v/>
      </c>
      <c r="AE5" s="121"/>
      <c r="AF5" s="121"/>
      <c r="AG5" s="100" t="str">
        <f>IF(Table_Styles[[#This Row],[MB]]&lt;&gt;"",Table_Styles[[#This Row],[MB]],IF(Table_Styles[[#This Row],[MB Default]]&lt;&gt;"",Table_Styles[[#This Row],[MB Default]],""))</f>
        <v/>
      </c>
      <c r="AH5" s="121"/>
      <c r="AI5" s="121"/>
      <c r="AJ5" s="100" t="str">
        <f>IF(Table_Styles[[#This Row],[ML]]&lt;&gt;"",Table_Styles[[#This Row],[ML]],IF(Table_Styles[[#This Row],[ML Default]]&lt;&gt;"",Table_Styles[[#This Row],[ML Default]],""))</f>
        <v/>
      </c>
      <c r="AK5" s="121"/>
      <c r="AL5" s="121"/>
      <c r="AM5" s="100" t="str">
        <f>IF(Table_Styles[[#This Row],[PT]]&lt;&gt;"",Table_Styles[[#This Row],[PT]],IF(Table_Styles[[#This Row],[PT Default]]&lt;&gt;"",Table_Styles[[#This Row],[PT Default]],""))</f>
        <v/>
      </c>
      <c r="AN5" s="121"/>
      <c r="AO5" s="121"/>
      <c r="AP5" s="100" t="str">
        <f>IF(Table_Styles[[#This Row],[PR]]&lt;&gt;"",Table_Styles[[#This Row],[PR]],IF(Table_Styles[[#This Row],[PR Default]]&lt;&gt;"",Table_Styles[[#This Row],[PR Default]],""))</f>
        <v/>
      </c>
      <c r="AQ5" s="121"/>
      <c r="AR5" s="121"/>
      <c r="AS5" s="100" t="str">
        <f>IF(Table_Styles[[#This Row],[PB]]&lt;&gt;"",Table_Styles[[#This Row],[PB]],IF(Table_Styles[[#This Row],[PB Default]]&lt;&gt;"",Table_Styles[[#This Row],[PB Default]],""))</f>
        <v/>
      </c>
      <c r="AT5" s="121"/>
      <c r="AU5" s="121"/>
      <c r="AV5" s="100" t="str">
        <f>IF(Table_Styles[[#This Row],[PL]]&lt;&gt;"",Table_Styles[[#This Row],[PL]],IF(Table_Styles[[#This Row],[PL Default]]&lt;&gt;"",Table_Styles[[#This Row],[PL Default]],""))</f>
        <v/>
      </c>
      <c r="AW5" s="121"/>
      <c r="AX5" s="121"/>
      <c r="AY5" s="100" t="str">
        <f>IF(Table_Styles[[#This Row],[BT]]&lt;&gt;"",Table_Styles[[#This Row],[BT]],IF(Table_Styles[[#This Row],[BT Default]]&lt;&gt;"",Table_Styles[[#This Row],[BT Default]],""))</f>
        <v/>
      </c>
      <c r="AZ5" s="121"/>
      <c r="BA5" s="121"/>
      <c r="BB5" s="100" t="str">
        <f>IF(Table_Styles[[#This Row],[BR]]&lt;&gt;"",Table_Styles[[#This Row],[BR]],IF(Table_Styles[[#This Row],[BR Default]]&lt;&gt;"",Table_Styles[[#This Row],[BR Default]],""))</f>
        <v/>
      </c>
      <c r="BC5" s="121"/>
      <c r="BD5" s="121"/>
      <c r="BE5" s="100" t="str">
        <f>IF(Table_Styles[[#This Row],[BB]]&lt;&gt;"",Table_Styles[[#This Row],[BB]],IF(Table_Styles[[#This Row],[BB Default]]&lt;&gt;"",Table_Styles[[#This Row],[BB Default]],""))</f>
        <v/>
      </c>
      <c r="BF5" s="121"/>
      <c r="BG5" s="121"/>
      <c r="BH5" s="100" t="str">
        <f>IF(Table_Styles[[#This Row],[BL]]&lt;&gt;"",Table_Styles[[#This Row],[BL]],IF(Table_Styles[[#This Row],[BL Default]]&lt;&gt;"",Table_Styles[[#This Row],[BL Default]],""))</f>
        <v/>
      </c>
      <c r="BI5" s="121"/>
      <c r="BJ5" s="121"/>
      <c r="BK5" s="100" t="str">
        <f>IF(Table_Styles[[#This Row],[Width]]&lt;&gt;"",Table_Styles[[#This Row],[Width]],IF(Table_Styles[[#This Row],[Width Default]]&lt;&gt;"",Table_Styles[[#This Row],[Width Default]],""))</f>
        <v/>
      </c>
      <c r="BL5" s="121"/>
      <c r="BM5" s="121"/>
      <c r="BN5" s="100" t="str">
        <f>IF(Table_Styles[[#This Row],[Height]]&lt;&gt;"",Table_Styles[[#This Row],[Height]],IF(Table_Styles[[#This Row],[Height Default]]&lt;&gt;"",Table_Styles[[#This Row],[Height Default]],""))</f>
        <v/>
      </c>
      <c r="BO5" s="100"/>
      <c r="BP5" s="100"/>
      <c r="BQ5" s="100" t="str">
        <f>IF(Table_Styles[[#This Row],[Top]]&lt;&gt;"",Table_Styles[[#This Row],[Top]],IF(Table_Styles[[#This Row],[Top Default]]&lt;&gt;"",Table_Styles[[#This Row],[Top Default]],""))</f>
        <v/>
      </c>
      <c r="BR5" s="100"/>
      <c r="BS5" s="100"/>
      <c r="BT5" s="100" t="str">
        <f>IF(Table_Styles[[#This Row],[Right]]&lt;&gt;"",Table_Styles[[#This Row],[Right]],IF(Table_Styles[[#This Row],[Right Default]]&lt;&gt;"",Table_Styles[[#This Row],[Right Default]],""))</f>
        <v/>
      </c>
      <c r="BU5" s="100"/>
      <c r="BV5" s="100"/>
      <c r="BW5" s="100" t="str">
        <f>IF(Table_Styles[[#This Row],[Bottom]]&lt;&gt;"",Table_Styles[[#This Row],[Bottom]],IF(Table_Styles[[#This Row],[Bottom Default]]&lt;&gt;"",Table_Styles[[#This Row],[Bottom Default]],""))</f>
        <v/>
      </c>
      <c r="BX5" s="100"/>
      <c r="BY5" s="100"/>
      <c r="BZ5" s="100" t="str">
        <f>IF(Table_Styles[[#This Row],[Left]]&lt;&gt;"",Table_Styles[[#This Row],[Left]],IF(Table_Styles[[#This Row],[Left Default]]&lt;&gt;"",Table_Styles[[#This Row],[Left Default]],""))</f>
        <v/>
      </c>
      <c r="CA5" s="121"/>
      <c r="CB5" s="100" t="str">
        <f>IF(AND(Table_Styles[[#This Row],[Selector]]&lt;&gt;"",Table_Styles[[#This Row],[Font Family Used]]&lt;&gt;"",Table_Styles[[#This Row],[Font Weight Used]]&lt;&gt;""),Table_Styles[[#This Row],[Font Family Used]]&amp;" "&amp;Table_Styles[[#This Row],[Font Weight Used]],"")</f>
        <v/>
      </c>
      <c r="CC5" s="100" t="str">
        <f ca="1">IF(AND(Table_Styles[[#This Row],[Selector]],COUNTIF(OFFSET(CC:CC,0,0,ROW()-1,1),"="&amp;Table_Styles[[#This Row],[Font]])=0),Table_Styles[[#This Row],[Font]],"")</f>
        <v/>
      </c>
      <c r="CD5" s="100" t="str">
        <f ca="1">IF(Table_Styles[[#This Row],[Unique Font]]&lt;&gt;"",
"{""fontFamily"":"""&amp;Table_Styles[[#This Row],[Font Family Used]]&amp;""",""fontWeight"":"&amp;Table_Styles[[#This Row],[Font Weight Used]]&amp;"}","")</f>
        <v/>
      </c>
      <c r="CE5" s="10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 s="100" t="str">
        <f>IF(AND(Table_Styles[[#This Row],[Selector]]&lt;&gt;"", Table_Styles[[#This Row],[Config Properties]]&lt;&gt;""),
Table_Styles[[#This Row],[Selector]]&amp;" { "&amp;Table_Styles[[#This Row],[Config Properties]]&amp;" }","")</f>
        <v/>
      </c>
      <c r="CG5" s="100" t="str">
        <f xml:space="preserve">
SUBSTITUTE(SUBSTITUTE(SUBSTITUTE(SUBSTITUTE(SUBSTITUTE(SUBSTITUTE(SUBSTITUTE(SUBSTITUTE(Table_Styles[[#This Row],[Config]],
" {","{"),
"{ ","{"),
" }","}"),
"} ","}"),
" ,",","),
", ",","),
" :",":"),
": ",":")</f>
        <v/>
      </c>
    </row>
    <row r="6" spans="2:85" ht="21" customHeight="1">
      <c r="B6" s="99" t="s">
        <v>399</v>
      </c>
      <c r="C6" s="99" t="s">
        <v>400</v>
      </c>
      <c r="D6" s="58"/>
      <c r="E6" s="58" t="str">
        <f>Settings_Styling_Font_Body_Text</f>
        <v>Nunito</v>
      </c>
      <c r="F6" s="24" t="str">
        <f>IF(Table_Styles[[#This Row],[Font Family]]&lt;&gt;"",Table_Styles[[#This Row],[Font Family]],IF(Table_Styles[[#This Row],[Font Family Default]]&lt;&gt;"",Table_Styles[[#This Row],[Font Family Default]],""))</f>
        <v>Nunito</v>
      </c>
      <c r="G6" s="58"/>
      <c r="H6" s="173" t="s">
        <v>401</v>
      </c>
      <c r="I6" s="24" t="str">
        <f>IF(Table_Styles[[#This Row],[Font Size]]&lt;&gt;"",Table_Styles[[#This Row],[Font Size]],IF(Table_Styles[[#This Row],[Font Size Default]]&lt;&gt;"",Table_Styles[[#This Row],[Font Size Default]],""))</f>
        <v>15px</v>
      </c>
      <c r="J6" s="58"/>
      <c r="K6" s="58">
        <f>Settings_Styling_Font_Weight_Body_Text</f>
        <v>300</v>
      </c>
      <c r="L6" s="24">
        <f>IF(Table_Styles[[#This Row],[Font Weight]]&lt;&gt;"",Table_Styles[[#This Row],[Font Weight]],IF(Table_Styles[[#This Row],[Font Weight Default]]&lt;&gt;"",Table_Styles[[#This Row],[Font Weight Default]],""))</f>
        <v>300</v>
      </c>
      <c r="M6" s="58"/>
      <c r="N6" s="58" t="str">
        <f>Colour_Foreground_1</f>
        <v>#1d1c1c</v>
      </c>
      <c r="O6" s="24" t="str">
        <f>IF(Table_Styles[[#This Row],[Colour]]&lt;&gt;"",Table_Styles[[#This Row],[Colour]],IF(Table_Styles[[#This Row],[Colour Default]]&lt;&gt;"",Table_Styles[[#This Row],[Colour Default]],""))</f>
        <v>#1d1c1c</v>
      </c>
      <c r="P6" s="58"/>
      <c r="Q6" s="58"/>
      <c r="R6" s="24" t="str">
        <f>IF(Table_Styles[[#This Row],[Background]]&lt;&gt;"",Table_Styles[[#This Row],[Background]],IF(Table_Styles[[#This Row],[Background Default]]&lt;&gt;"",Table_Styles[[#This Row],[Background Default]],""))</f>
        <v/>
      </c>
      <c r="S6" s="58"/>
      <c r="T6" s="58"/>
      <c r="U6" s="24" t="str">
        <f>IF(Table_Styles[[#This Row],[Border]]&lt;&gt;"",Table_Styles[[#This Row],[Border]],IF(Table_Styles[[#This Row],[Border Default]]&lt;&gt;"",Table_Styles[[#This Row],[Border Default]],""))</f>
        <v/>
      </c>
      <c r="V6" s="58"/>
      <c r="W6" s="58"/>
      <c r="X6" s="24" t="str">
        <f>IF(Table_Styles[[#This Row],[Border Radius]]&lt;&gt;"",Table_Styles[[#This Row],[Border Radius]],IF(Table_Styles[[#This Row],[Border Radius Default]]&lt;&gt;"",Table_Styles[[#This Row],[Border Radius Default]],""))</f>
        <v/>
      </c>
      <c r="Y6" s="58"/>
      <c r="Z6" s="58"/>
      <c r="AA6" s="24" t="str">
        <f>IF(Table_Styles[[#This Row],[MT]]&lt;&gt;"",Table_Styles[[#This Row],[MT]],IF(Table_Styles[[#This Row],[MT Default]]&lt;&gt;"",Table_Styles[[#This Row],[MT Default]],""))</f>
        <v/>
      </c>
      <c r="AB6" s="58" t="s">
        <v>169</v>
      </c>
      <c r="AC6" s="58" t="s">
        <v>402</v>
      </c>
      <c r="AD6" s="24" t="str">
        <f>IF(Table_Styles[[#This Row],[MR]]&lt;&gt;"",Table_Styles[[#This Row],[MR]],IF(Table_Styles[[#This Row],[MR Default]]&lt;&gt;"",Table_Styles[[#This Row],[MR Default]],""))</f>
        <v>0</v>
      </c>
      <c r="AE6" s="58"/>
      <c r="AF6" s="58" t="s">
        <v>401</v>
      </c>
      <c r="AG6" s="24" t="str">
        <f>IF(Table_Styles[[#This Row],[MB]]&lt;&gt;"",Table_Styles[[#This Row],[MB]],IF(Table_Styles[[#This Row],[MB Default]]&lt;&gt;"",Table_Styles[[#This Row],[MB Default]],""))</f>
        <v>15px</v>
      </c>
      <c r="AH6" s="58" t="s">
        <v>169</v>
      </c>
      <c r="AI6" s="58" t="s">
        <v>402</v>
      </c>
      <c r="AJ6" s="24" t="str">
        <f>IF(Table_Styles[[#This Row],[ML]]&lt;&gt;"",Table_Styles[[#This Row],[ML]],IF(Table_Styles[[#This Row],[ML Default]]&lt;&gt;"",Table_Styles[[#This Row],[ML Default]],""))</f>
        <v>0</v>
      </c>
      <c r="AK6" s="58"/>
      <c r="AL6" s="58"/>
      <c r="AM6" s="24" t="str">
        <f>IF(Table_Styles[[#This Row],[PT]]&lt;&gt;"",Table_Styles[[#This Row],[PT]],IF(Table_Styles[[#This Row],[PT Default]]&lt;&gt;"",Table_Styles[[#This Row],[PT Default]],""))</f>
        <v/>
      </c>
      <c r="AN6" s="58"/>
      <c r="AO6" s="58" t="s">
        <v>428</v>
      </c>
      <c r="AP6" s="24" t="str">
        <f>IF(Table_Styles[[#This Row],[PR]]&lt;&gt;"",Table_Styles[[#This Row],[PR]],IF(Table_Styles[[#This Row],[PR Default]]&lt;&gt;"",Table_Styles[[#This Row],[PR Default]],""))</f>
        <v>5px</v>
      </c>
      <c r="AQ6" s="58"/>
      <c r="AR6" s="58"/>
      <c r="AS6" s="24" t="str">
        <f>IF(Table_Styles[[#This Row],[PB]]&lt;&gt;"",Table_Styles[[#This Row],[PB]],IF(Table_Styles[[#This Row],[PB Default]]&lt;&gt;"",Table_Styles[[#This Row],[PB Default]],""))</f>
        <v/>
      </c>
      <c r="AT6" s="58"/>
      <c r="AU6" s="58" t="s">
        <v>428</v>
      </c>
      <c r="AV6" s="24" t="str">
        <f>IF(Table_Styles[[#This Row],[PL]]&lt;&gt;"",Table_Styles[[#This Row],[PL]],IF(Table_Styles[[#This Row],[PL Default]]&lt;&gt;"",Table_Styles[[#This Row],[PL Default]],""))</f>
        <v>5px</v>
      </c>
      <c r="AW6" s="58"/>
      <c r="AX6" s="58"/>
      <c r="AY6" s="24" t="str">
        <f>IF(Table_Styles[[#This Row],[BT]]&lt;&gt;"",Table_Styles[[#This Row],[BT]],IF(Table_Styles[[#This Row],[BT Default]]&lt;&gt;"",Table_Styles[[#This Row],[BT Default]],""))</f>
        <v/>
      </c>
      <c r="AZ6" s="58"/>
      <c r="BA6" s="58"/>
      <c r="BB6" s="24" t="str">
        <f>IF(Table_Styles[[#This Row],[BR]]&lt;&gt;"",Table_Styles[[#This Row],[BR]],IF(Table_Styles[[#This Row],[BR Default]]&lt;&gt;"",Table_Styles[[#This Row],[BR Default]],""))</f>
        <v/>
      </c>
      <c r="BC6" s="58"/>
      <c r="BD6" s="58"/>
      <c r="BE6" s="24" t="str">
        <f>IF(Table_Styles[[#This Row],[BB]]&lt;&gt;"",Table_Styles[[#This Row],[BB]],IF(Table_Styles[[#This Row],[BB Default]]&lt;&gt;"",Table_Styles[[#This Row],[BB Default]],""))</f>
        <v/>
      </c>
      <c r="BF6" s="58"/>
      <c r="BG6" s="58"/>
      <c r="BH6" s="24" t="str">
        <f>IF(Table_Styles[[#This Row],[BL]]&lt;&gt;"",Table_Styles[[#This Row],[BL]],IF(Table_Styles[[#This Row],[BL Default]]&lt;&gt;"",Table_Styles[[#This Row],[BL Default]],""))</f>
        <v/>
      </c>
      <c r="BI6" s="58"/>
      <c r="BJ6" s="58"/>
      <c r="BK6" s="24" t="str">
        <f>IF(Table_Styles[[#This Row],[Width]]&lt;&gt;"",Table_Styles[[#This Row],[Width]],IF(Table_Styles[[#This Row],[Width Default]]&lt;&gt;"",Table_Styles[[#This Row],[Width Default]],""))</f>
        <v/>
      </c>
      <c r="BL6" s="58"/>
      <c r="BM6" s="58"/>
      <c r="BN6" s="24" t="str">
        <f>IF(Table_Styles[[#This Row],[Height]]&lt;&gt;"",Table_Styles[[#This Row],[Height]],IF(Table_Styles[[#This Row],[Height Default]]&lt;&gt;"",Table_Styles[[#This Row],[Height Default]],""))</f>
        <v/>
      </c>
      <c r="BO6" s="24"/>
      <c r="BP6" s="24"/>
      <c r="BQ6" s="24" t="str">
        <f>IF(Table_Styles[[#This Row],[Top]]&lt;&gt;"",Table_Styles[[#This Row],[Top]],IF(Table_Styles[[#This Row],[Top Default]]&lt;&gt;"",Table_Styles[[#This Row],[Top Default]],""))</f>
        <v/>
      </c>
      <c r="BR6" s="24"/>
      <c r="BS6" s="24"/>
      <c r="BT6" s="24" t="str">
        <f>IF(Table_Styles[[#This Row],[Right]]&lt;&gt;"",Table_Styles[[#This Row],[Right]],IF(Table_Styles[[#This Row],[Right Default]]&lt;&gt;"",Table_Styles[[#This Row],[Right Default]],""))</f>
        <v/>
      </c>
      <c r="BU6" s="24"/>
      <c r="BV6" s="24"/>
      <c r="BW6" s="24" t="str">
        <f>IF(Table_Styles[[#This Row],[Bottom]]&lt;&gt;"",Table_Styles[[#This Row],[Bottom]],IF(Table_Styles[[#This Row],[Bottom Default]]&lt;&gt;"",Table_Styles[[#This Row],[Bottom Default]],""))</f>
        <v/>
      </c>
      <c r="BX6" s="24"/>
      <c r="BY6" s="24"/>
      <c r="BZ6" s="24" t="str">
        <f>IF(Table_Styles[[#This Row],[Left]]&lt;&gt;"",Table_Styles[[#This Row],[Left]],IF(Table_Styles[[#This Row],[Left Default]]&lt;&gt;"",Table_Styles[[#This Row],[Left Default]],""))</f>
        <v/>
      </c>
      <c r="CA6" s="58"/>
      <c r="CB6" s="99" t="str">
        <f>IF(AND(Table_Styles[[#This Row],[Selector]]&lt;&gt;"",Table_Styles[[#This Row],[Font Family Used]]&lt;&gt;"",Table_Styles[[#This Row],[Font Weight Used]]&lt;&gt;""),Table_Styles[[#This Row],[Font Family Used]]&amp;" "&amp;Table_Styles[[#This Row],[Font Weight Used]],"")</f>
        <v>Nunito 300</v>
      </c>
      <c r="CC6" s="99" t="str">
        <f ca="1">IF(AND(Table_Styles[[#This Row],[Selector]],COUNTIF(OFFSET(CC:CC,0,0,ROW()-1,1),"="&amp;Table_Styles[[#This Row],[Font]])=0),Table_Styles[[#This Row],[Font]],"")</f>
        <v>Nunito 300</v>
      </c>
      <c r="CD6" s="99" t="str">
        <f ca="1">IF(Table_Styles[[#This Row],[Unique Font]]&lt;&gt;"",
"{""fontFamily"":"""&amp;Table_Styles[[#This Row],[Font Family Used]]&amp;""",""fontWeight"":"&amp;Table_Styles[[#This Row],[Font Weight Used]]&amp;"}","")</f>
        <v>{"fontFamily":"Nunito","fontWeight":300}</v>
      </c>
      <c r="CE6"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#1d1c1c;margin-right: 0;margin-bottom: 15px;margin-left: 0;padding-right: 5px;padding-left: 5px</v>
      </c>
      <c r="CF6" s="101" t="str">
        <f>IF(AND(Table_Styles[[#This Row],[Selector]]&lt;&gt;"", Table_Styles[[#This Row],[Config Properties]]&lt;&gt;""),
Table_Styles[[#This Row],[Selector]]&amp;" { "&amp;Table_Styles[[#This Row],[Config Properties]]&amp;" }","")</f>
        <v>body { font-family: 'Nunito';font-size: 15px;font-weight: 300;color: #1d1c1c;margin-right: 0;margin-bottom: 15px;margin-left: 0;padding-right: 5px;padding-left: 5px }</v>
      </c>
      <c r="CG6" s="101" t="str">
        <f xml:space="preserve">
SUBSTITUTE(SUBSTITUTE(SUBSTITUTE(SUBSTITUTE(SUBSTITUTE(SUBSTITUTE(SUBSTITUTE(SUBSTITUTE(Table_Styles[[#This Row],[Config]],
" {","{"),
"{ ","{"),
" }","}"),
"} ","}"),
" ,",","),
", ",","),
" :",":"),
": ",":")</f>
        <v>body{font-family:'Nunito';font-size:15px;font-weight:300;color:#1d1c1c;margin-right:0;margin-bottom:15px;margin-left:0;padding-right:5px;padding-left:5px}</v>
      </c>
    </row>
    <row r="7" spans="2:85" ht="21" customHeight="1">
      <c r="B7" s="101" t="s">
        <v>403</v>
      </c>
      <c r="C7" s="102" t="s">
        <v>404</v>
      </c>
      <c r="D7" s="57"/>
      <c r="E7" s="57"/>
      <c r="F7" s="50" t="str">
        <f>IF(Table_Styles[[#This Row],[Font Family]]&lt;&gt;"",Table_Styles[[#This Row],[Font Family]],IF(Table_Styles[[#This Row],[Font Family Default]]&lt;&gt;"",Table_Styles[[#This Row],[Font Family Default]],""))</f>
        <v/>
      </c>
      <c r="G7" s="57"/>
      <c r="H7" s="57"/>
      <c r="I7" s="50" t="str">
        <f>IF(Table_Styles[[#This Row],[Font Size]]&lt;&gt;"",Table_Styles[[#This Row],[Font Size]],IF(Table_Styles[[#This Row],[Font Size Default]]&lt;&gt;"",Table_Styles[[#This Row],[Font Size Default]],""))</f>
        <v/>
      </c>
      <c r="J7" s="57"/>
      <c r="K7" s="57"/>
      <c r="L7" s="50" t="str">
        <f>IF(Table_Styles[[#This Row],[Font Weight]]&lt;&gt;"",Table_Styles[[#This Row],[Font Weight]],IF(Table_Styles[[#This Row],[Font Weight Default]]&lt;&gt;"",Table_Styles[[#This Row],[Font Weight Default]],""))</f>
        <v/>
      </c>
      <c r="M7" s="57"/>
      <c r="N7" s="57"/>
      <c r="O7" s="50" t="str">
        <f>IF(Table_Styles[[#This Row],[Colour]]&lt;&gt;"",Table_Styles[[#This Row],[Colour]],IF(Table_Styles[[#This Row],[Colour Default]]&lt;&gt;"",Table_Styles[[#This Row],[Colour Default]],""))</f>
        <v/>
      </c>
      <c r="P7" s="57"/>
      <c r="Q7" s="57"/>
      <c r="R7" s="50" t="str">
        <f>IF(Table_Styles[[#This Row],[Background]]&lt;&gt;"",Table_Styles[[#This Row],[Background]],IF(Table_Styles[[#This Row],[Background Default]]&lt;&gt;"",Table_Styles[[#This Row],[Background Default]],""))</f>
        <v/>
      </c>
      <c r="S7" s="57"/>
      <c r="T7" s="57"/>
      <c r="U7" s="50" t="str">
        <f>IF(Table_Styles[[#This Row],[Border]]&lt;&gt;"",Table_Styles[[#This Row],[Border]],IF(Table_Styles[[#This Row],[Border Default]]&lt;&gt;"",Table_Styles[[#This Row],[Border Default]],""))</f>
        <v/>
      </c>
      <c r="V7" s="57"/>
      <c r="W7" s="57"/>
      <c r="X7" s="50" t="str">
        <f>IF(Table_Styles[[#This Row],[Border Radius]]&lt;&gt;"",Table_Styles[[#This Row],[Border Radius]],IF(Table_Styles[[#This Row],[Border Radius Default]]&lt;&gt;"",Table_Styles[[#This Row],[Border Radius Default]],""))</f>
        <v/>
      </c>
      <c r="Y7" s="57"/>
      <c r="Z7" s="57"/>
      <c r="AA7" s="50" t="str">
        <f>IF(Table_Styles[[#This Row],[MT]]&lt;&gt;"",Table_Styles[[#This Row],[MT]],IF(Table_Styles[[#This Row],[MT Default]]&lt;&gt;"",Table_Styles[[#This Row],[MT Default]],""))</f>
        <v/>
      </c>
      <c r="AB7" s="57"/>
      <c r="AC7" s="57"/>
      <c r="AD7" s="50" t="str">
        <f>IF(Table_Styles[[#This Row],[MR]]&lt;&gt;"",Table_Styles[[#This Row],[MR]],IF(Table_Styles[[#This Row],[MR Default]]&lt;&gt;"",Table_Styles[[#This Row],[MR Default]],""))</f>
        <v/>
      </c>
      <c r="AE7" s="57"/>
      <c r="AF7" s="57"/>
      <c r="AG7" s="50" t="str">
        <f>IF(Table_Styles[[#This Row],[MB]]&lt;&gt;"",Table_Styles[[#This Row],[MB]],IF(Table_Styles[[#This Row],[MB Default]]&lt;&gt;"",Table_Styles[[#This Row],[MB Default]],""))</f>
        <v/>
      </c>
      <c r="AH7" s="57"/>
      <c r="AI7" s="57"/>
      <c r="AJ7" s="50" t="str">
        <f>IF(Table_Styles[[#This Row],[ML]]&lt;&gt;"",Table_Styles[[#This Row],[ML]],IF(Table_Styles[[#This Row],[ML Default]]&lt;&gt;"",Table_Styles[[#This Row],[ML Default]],""))</f>
        <v/>
      </c>
      <c r="AK7" s="57"/>
      <c r="AL7" s="57"/>
      <c r="AM7" s="50" t="str">
        <f>IF(Table_Styles[[#This Row],[PT]]&lt;&gt;"",Table_Styles[[#This Row],[PT]],IF(Table_Styles[[#This Row],[PT Default]]&lt;&gt;"",Table_Styles[[#This Row],[PT Default]],""))</f>
        <v/>
      </c>
      <c r="AN7" s="57"/>
      <c r="AO7" s="57"/>
      <c r="AP7" s="50" t="str">
        <f>IF(Table_Styles[[#This Row],[PR]]&lt;&gt;"",Table_Styles[[#This Row],[PR]],IF(Table_Styles[[#This Row],[PR Default]]&lt;&gt;"",Table_Styles[[#This Row],[PR Default]],""))</f>
        <v/>
      </c>
      <c r="AQ7" s="57"/>
      <c r="AR7" s="57"/>
      <c r="AS7" s="50" t="str">
        <f>IF(Table_Styles[[#This Row],[PB]]&lt;&gt;"",Table_Styles[[#This Row],[PB]],IF(Table_Styles[[#This Row],[PB Default]]&lt;&gt;"",Table_Styles[[#This Row],[PB Default]],""))</f>
        <v/>
      </c>
      <c r="AT7" s="57"/>
      <c r="AU7" s="57"/>
      <c r="AV7" s="50" t="str">
        <f>IF(Table_Styles[[#This Row],[PL]]&lt;&gt;"",Table_Styles[[#This Row],[PL]],IF(Table_Styles[[#This Row],[PL Default]]&lt;&gt;"",Table_Styles[[#This Row],[PL Default]],""))</f>
        <v/>
      </c>
      <c r="AW7" s="57"/>
      <c r="AX7" s="57"/>
      <c r="AY7" s="50" t="str">
        <f>IF(Table_Styles[[#This Row],[BT]]&lt;&gt;"",Table_Styles[[#This Row],[BT]],IF(Table_Styles[[#This Row],[BT Default]]&lt;&gt;"",Table_Styles[[#This Row],[BT Default]],""))</f>
        <v/>
      </c>
      <c r="AZ7" s="57"/>
      <c r="BA7" s="57"/>
      <c r="BB7" s="50" t="str">
        <f>IF(Table_Styles[[#This Row],[BR]]&lt;&gt;"",Table_Styles[[#This Row],[BR]],IF(Table_Styles[[#This Row],[BR Default]]&lt;&gt;"",Table_Styles[[#This Row],[BR Default]],""))</f>
        <v/>
      </c>
      <c r="BC7" s="57"/>
      <c r="BD7" s="57"/>
      <c r="BE7" s="50" t="str">
        <f>IF(Table_Styles[[#This Row],[BB]]&lt;&gt;"",Table_Styles[[#This Row],[BB]],IF(Table_Styles[[#This Row],[BB Default]]&lt;&gt;"",Table_Styles[[#This Row],[BB Default]],""))</f>
        <v/>
      </c>
      <c r="BF7" s="57"/>
      <c r="BG7" s="57"/>
      <c r="BH7" s="50" t="str">
        <f>IF(Table_Styles[[#This Row],[BL]]&lt;&gt;"",Table_Styles[[#This Row],[BL]],IF(Table_Styles[[#This Row],[BL Default]]&lt;&gt;"",Table_Styles[[#This Row],[BL Default]],""))</f>
        <v/>
      </c>
      <c r="BI7" s="57"/>
      <c r="BJ7" s="57"/>
      <c r="BK7" s="50" t="str">
        <f>IF(Table_Styles[[#This Row],[Width]]&lt;&gt;"",Table_Styles[[#This Row],[Width]],IF(Table_Styles[[#This Row],[Width Default]]&lt;&gt;"",Table_Styles[[#This Row],[Width Default]],""))</f>
        <v/>
      </c>
      <c r="BL7" s="57"/>
      <c r="BM7" s="57"/>
      <c r="BN7" s="50" t="str">
        <f>IF(Table_Styles[[#This Row],[Height]]&lt;&gt;"",Table_Styles[[#This Row],[Height]],IF(Table_Styles[[#This Row],[Height Default]]&lt;&gt;"",Table_Styles[[#This Row],[Height Default]],""))</f>
        <v/>
      </c>
      <c r="BO7" s="50"/>
      <c r="BP7" s="50"/>
      <c r="BQ7" s="50" t="str">
        <f>IF(Table_Styles[[#This Row],[Top]]&lt;&gt;"",Table_Styles[[#This Row],[Top]],IF(Table_Styles[[#This Row],[Top Default]]&lt;&gt;"",Table_Styles[[#This Row],[Top Default]],""))</f>
        <v/>
      </c>
      <c r="BR7" s="50"/>
      <c r="BS7" s="50"/>
      <c r="BT7" s="50" t="str">
        <f>IF(Table_Styles[[#This Row],[Right]]&lt;&gt;"",Table_Styles[[#This Row],[Right]],IF(Table_Styles[[#This Row],[Right Default]]&lt;&gt;"",Table_Styles[[#This Row],[Right Default]],""))</f>
        <v/>
      </c>
      <c r="BU7" s="50"/>
      <c r="BV7" s="50"/>
      <c r="BW7" s="50" t="str">
        <f>IF(Table_Styles[[#This Row],[Bottom]]&lt;&gt;"",Table_Styles[[#This Row],[Bottom]],IF(Table_Styles[[#This Row],[Bottom Default]]&lt;&gt;"",Table_Styles[[#This Row],[Bottom Default]],""))</f>
        <v/>
      </c>
      <c r="BX7" s="50"/>
      <c r="BY7" s="50"/>
      <c r="BZ7" s="50" t="str">
        <f>IF(Table_Styles[[#This Row],[Left]]&lt;&gt;"",Table_Styles[[#This Row],[Left]],IF(Table_Styles[[#This Row],[Left Default]]&lt;&gt;"",Table_Styles[[#This Row],[Left Default]],""))</f>
        <v/>
      </c>
      <c r="CA7" s="57"/>
      <c r="CB7" s="101" t="str">
        <f>IF(AND(Table_Styles[[#This Row],[Selector]]&lt;&gt;"",Table_Styles[[#This Row],[Font Family Used]]&lt;&gt;"",Table_Styles[[#This Row],[Font Weight Used]]&lt;&gt;""),Table_Styles[[#This Row],[Font Family Used]]&amp;" "&amp;Table_Styles[[#This Row],[Font Weight Used]],"")</f>
        <v/>
      </c>
      <c r="CC7" s="101" t="str">
        <f ca="1">IF(AND(Table_Styles[[#This Row],[Selector]],COUNTIF(OFFSET(CC:CC,0,0,ROW()-1,1),"="&amp;Table_Styles[[#This Row],[Font]])=0),Table_Styles[[#This Row],[Font]],"")</f>
        <v/>
      </c>
      <c r="CD7" s="101" t="str">
        <f ca="1">IF(Table_Styles[[#This Row],[Unique Font]]&lt;&gt;"",
"{""fontFamily"":"""&amp;Table_Styles[[#This Row],[Font Family Used]]&amp;""",""fontWeight"":"&amp;Table_Styles[[#This Row],[Font Weight Used]]&amp;"}","")</f>
        <v/>
      </c>
      <c r="CE7"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 s="101" t="str">
        <f>IF(AND(Table_Styles[[#This Row],[Selector]]&lt;&gt;"", Table_Styles[[#This Row],[Config Properties]]&lt;&gt;""),
Table_Styles[[#This Row],[Selector]]&amp;" { "&amp;Table_Styles[[#This Row],[Config Properties]]&amp;" }","")</f>
        <v/>
      </c>
      <c r="CG7" s="101" t="str">
        <f xml:space="preserve">
SUBSTITUTE(SUBSTITUTE(SUBSTITUTE(SUBSTITUTE(SUBSTITUTE(SUBSTITUTE(SUBSTITUTE(SUBSTITUTE(Table_Styles[[#This Row],[Config]],
" {","{"),
"{ ","{"),
" }","}"),
"} ","}"),
" ,",","),
", ",","),
" :",":"),
": ",":")</f>
        <v/>
      </c>
    </row>
    <row r="8" spans="2:85" ht="21" customHeight="1">
      <c r="B8" s="101" t="s">
        <v>405</v>
      </c>
      <c r="C8" s="101" t="s">
        <v>406</v>
      </c>
      <c r="D8" s="57"/>
      <c r="E8" s="57" t="str">
        <f>Settings_Styling_Font_Headings</f>
        <v>Montserrat</v>
      </c>
      <c r="F8" s="50" t="str">
        <f>IF(Table_Styles[[#This Row],[Font Family]]&lt;&gt;"",Table_Styles[[#This Row],[Font Family]],IF(Table_Styles[[#This Row],[Font Family Default]]&lt;&gt;"",Table_Styles[[#This Row],[Font Family Default]],""))</f>
        <v>Montserrat</v>
      </c>
      <c r="G8" s="57"/>
      <c r="H8" s="57" t="s">
        <v>407</v>
      </c>
      <c r="I8" s="50" t="str">
        <f>IF(Table_Styles[[#This Row],[Font Size]]&lt;&gt;"",Table_Styles[[#This Row],[Font Size]],IF(Table_Styles[[#This Row],[Font Size Default]]&lt;&gt;"",Table_Styles[[#This Row],[Font Size Default]],""))</f>
        <v>45px</v>
      </c>
      <c r="J8" s="57"/>
      <c r="K8" s="57">
        <f>Settings_Styling_Font_Weight_Headings</f>
        <v>400</v>
      </c>
      <c r="L8" s="50">
        <f>IF(Table_Styles[[#This Row],[Font Weight]]&lt;&gt;"",Table_Styles[[#This Row],[Font Weight]],IF(Table_Styles[[#This Row],[Font Weight Default]]&lt;&gt;"",Table_Styles[[#This Row],[Font Weight Default]],""))</f>
        <v>400</v>
      </c>
      <c r="M8" s="57"/>
      <c r="N8" s="57" t="str">
        <f>Colour_Foreground_1</f>
        <v>#1d1c1c</v>
      </c>
      <c r="O8" s="50" t="str">
        <f>IF(Table_Styles[[#This Row],[Colour]]&lt;&gt;"",Table_Styles[[#This Row],[Colour]],IF(Table_Styles[[#This Row],[Colour Default]]&lt;&gt;"",Table_Styles[[#This Row],[Colour Default]],""))</f>
        <v>#1d1c1c</v>
      </c>
      <c r="P8" s="57"/>
      <c r="Q8" s="57"/>
      <c r="R8" s="50" t="str">
        <f>IF(Table_Styles[[#This Row],[Background]]&lt;&gt;"",Table_Styles[[#This Row],[Background]],IF(Table_Styles[[#This Row],[Background Default]]&lt;&gt;"",Table_Styles[[#This Row],[Background Default]],""))</f>
        <v/>
      </c>
      <c r="S8" s="57"/>
      <c r="T8" s="57"/>
      <c r="U8" s="50" t="str">
        <f>IF(Table_Styles[[#This Row],[Border]]&lt;&gt;"",Table_Styles[[#This Row],[Border]],IF(Table_Styles[[#This Row],[Border Default]]&lt;&gt;"",Table_Styles[[#This Row],[Border Default]],""))</f>
        <v/>
      </c>
      <c r="V8" s="57"/>
      <c r="W8" s="57"/>
      <c r="X8" s="50" t="str">
        <f>IF(Table_Styles[[#This Row],[Border Radius]]&lt;&gt;"",Table_Styles[[#This Row],[Border Radius]],IF(Table_Styles[[#This Row],[Border Radius Default]]&lt;&gt;"",Table_Styles[[#This Row],[Border Radius Default]],""))</f>
        <v/>
      </c>
      <c r="Y8" s="57"/>
      <c r="Z8" s="57" t="s">
        <v>408</v>
      </c>
      <c r="AA8" s="50" t="str">
        <f>IF(Table_Styles[[#This Row],[MT]]&lt;&gt;"",Table_Styles[[#This Row],[MT]],IF(Table_Styles[[#This Row],[MT Default]]&lt;&gt;"",Table_Styles[[#This Row],[MT Default]],""))</f>
        <v>40px</v>
      </c>
      <c r="AB8" s="57"/>
      <c r="AC8" s="58" t="s">
        <v>402</v>
      </c>
      <c r="AD8" s="50" t="str">
        <f>IF(Table_Styles[[#This Row],[MR]]&lt;&gt;"",Table_Styles[[#This Row],[MR]],IF(Table_Styles[[#This Row],[MR Default]]&lt;&gt;"",Table_Styles[[#This Row],[MR Default]],""))</f>
        <v>30px</v>
      </c>
      <c r="AE8" s="57"/>
      <c r="AF8" s="57" t="s">
        <v>408</v>
      </c>
      <c r="AG8" s="50" t="str">
        <f>IF(Table_Styles[[#This Row],[MB]]&lt;&gt;"",Table_Styles[[#This Row],[MB]],IF(Table_Styles[[#This Row],[MB Default]]&lt;&gt;"",Table_Styles[[#This Row],[MB Default]],""))</f>
        <v>40px</v>
      </c>
      <c r="AH8" s="57"/>
      <c r="AI8" s="58" t="s">
        <v>402</v>
      </c>
      <c r="AJ8" s="50" t="str">
        <f>IF(Table_Styles[[#This Row],[ML]]&lt;&gt;"",Table_Styles[[#This Row],[ML]],IF(Table_Styles[[#This Row],[ML Default]]&lt;&gt;"",Table_Styles[[#This Row],[ML Default]],""))</f>
        <v>30px</v>
      </c>
      <c r="AK8" s="57"/>
      <c r="AL8" s="57"/>
      <c r="AM8" s="50" t="str">
        <f>IF(Table_Styles[[#This Row],[PT]]&lt;&gt;"",Table_Styles[[#This Row],[PT]],IF(Table_Styles[[#This Row],[PT Default]]&lt;&gt;"",Table_Styles[[#This Row],[PT Default]],""))</f>
        <v/>
      </c>
      <c r="AN8" s="57"/>
      <c r="AO8" s="57"/>
      <c r="AP8" s="50" t="str">
        <f>IF(Table_Styles[[#This Row],[PR]]&lt;&gt;"",Table_Styles[[#This Row],[PR]],IF(Table_Styles[[#This Row],[PR Default]]&lt;&gt;"",Table_Styles[[#This Row],[PR Default]],""))</f>
        <v/>
      </c>
      <c r="AQ8" s="57"/>
      <c r="AR8" s="57"/>
      <c r="AS8" s="50" t="str">
        <f>IF(Table_Styles[[#This Row],[PB]]&lt;&gt;"",Table_Styles[[#This Row],[PB]],IF(Table_Styles[[#This Row],[PB Default]]&lt;&gt;"",Table_Styles[[#This Row],[PB Default]],""))</f>
        <v/>
      </c>
      <c r="AT8" s="57"/>
      <c r="AU8" s="57"/>
      <c r="AV8" s="50" t="str">
        <f>IF(Table_Styles[[#This Row],[PL]]&lt;&gt;"",Table_Styles[[#This Row],[PL]],IF(Table_Styles[[#This Row],[PL Default]]&lt;&gt;"",Table_Styles[[#This Row],[PL Default]],""))</f>
        <v/>
      </c>
      <c r="AW8" s="57"/>
      <c r="AX8" s="57"/>
      <c r="AY8" s="50" t="str">
        <f>IF(Table_Styles[[#This Row],[BT]]&lt;&gt;"",Table_Styles[[#This Row],[BT]],IF(Table_Styles[[#This Row],[BT Default]]&lt;&gt;"",Table_Styles[[#This Row],[BT Default]],""))</f>
        <v/>
      </c>
      <c r="AZ8" s="57"/>
      <c r="BA8" s="57"/>
      <c r="BB8" s="50" t="str">
        <f>IF(Table_Styles[[#This Row],[BR]]&lt;&gt;"",Table_Styles[[#This Row],[BR]],IF(Table_Styles[[#This Row],[BR Default]]&lt;&gt;"",Table_Styles[[#This Row],[BR Default]],""))</f>
        <v/>
      </c>
      <c r="BC8" s="57"/>
      <c r="BD8" s="57"/>
      <c r="BE8" s="50" t="str">
        <f>IF(Table_Styles[[#This Row],[BB]]&lt;&gt;"",Table_Styles[[#This Row],[BB]],IF(Table_Styles[[#This Row],[BB Default]]&lt;&gt;"",Table_Styles[[#This Row],[BB Default]],""))</f>
        <v/>
      </c>
      <c r="BF8" s="57"/>
      <c r="BG8" s="57"/>
      <c r="BH8" s="50" t="str">
        <f>IF(Table_Styles[[#This Row],[BL]]&lt;&gt;"",Table_Styles[[#This Row],[BL]],IF(Table_Styles[[#This Row],[BL Default]]&lt;&gt;"",Table_Styles[[#This Row],[BL Default]],""))</f>
        <v/>
      </c>
      <c r="BI8" s="57"/>
      <c r="BJ8" s="57"/>
      <c r="BK8" s="50" t="str">
        <f>IF(Table_Styles[[#This Row],[Width]]&lt;&gt;"",Table_Styles[[#This Row],[Width]],IF(Table_Styles[[#This Row],[Width Default]]&lt;&gt;"",Table_Styles[[#This Row],[Width Default]],""))</f>
        <v/>
      </c>
      <c r="BL8" s="57"/>
      <c r="BM8" s="57"/>
      <c r="BN8" s="50" t="str">
        <f>IF(Table_Styles[[#This Row],[Height]]&lt;&gt;"",Table_Styles[[#This Row],[Height]],IF(Table_Styles[[#This Row],[Height Default]]&lt;&gt;"",Table_Styles[[#This Row],[Height Default]],""))</f>
        <v/>
      </c>
      <c r="BO8" s="50"/>
      <c r="BP8" s="50"/>
      <c r="BQ8" s="50" t="str">
        <f>IF(Table_Styles[[#This Row],[Top]]&lt;&gt;"",Table_Styles[[#This Row],[Top]],IF(Table_Styles[[#This Row],[Top Default]]&lt;&gt;"",Table_Styles[[#This Row],[Top Default]],""))</f>
        <v/>
      </c>
      <c r="BR8" s="50"/>
      <c r="BS8" s="50"/>
      <c r="BT8" s="50" t="str">
        <f>IF(Table_Styles[[#This Row],[Right]]&lt;&gt;"",Table_Styles[[#This Row],[Right]],IF(Table_Styles[[#This Row],[Right Default]]&lt;&gt;"",Table_Styles[[#This Row],[Right Default]],""))</f>
        <v/>
      </c>
      <c r="BU8" s="50"/>
      <c r="BV8" s="50"/>
      <c r="BW8" s="50" t="str">
        <f>IF(Table_Styles[[#This Row],[Bottom]]&lt;&gt;"",Table_Styles[[#This Row],[Bottom]],IF(Table_Styles[[#This Row],[Bottom Default]]&lt;&gt;"",Table_Styles[[#This Row],[Bottom Default]],""))</f>
        <v/>
      </c>
      <c r="BX8" s="50"/>
      <c r="BY8" s="50"/>
      <c r="BZ8" s="50" t="str">
        <f>IF(Table_Styles[[#This Row],[Left]]&lt;&gt;"",Table_Styles[[#This Row],[Left]],IF(Table_Styles[[#This Row],[Left Default]]&lt;&gt;"",Table_Styles[[#This Row],[Left Default]],""))</f>
        <v/>
      </c>
      <c r="CA8" s="57"/>
      <c r="CB8" s="101" t="str">
        <f>IF(AND(Table_Styles[[#This Row],[Selector]]&lt;&gt;"",Table_Styles[[#This Row],[Font Family Used]]&lt;&gt;"",Table_Styles[[#This Row],[Font Weight Used]]&lt;&gt;""),Table_Styles[[#This Row],[Font Family Used]]&amp;" "&amp;Table_Styles[[#This Row],[Font Weight Used]],"")</f>
        <v>Montserrat 400</v>
      </c>
      <c r="CC8" s="101" t="str">
        <f ca="1">IF(AND(Table_Styles[[#This Row],[Selector]],COUNTIF(OFFSET(CC:CC,0,0,ROW()-1,1),"="&amp;Table_Styles[[#This Row],[Font]])=0),Table_Styles[[#This Row],[Font]],"")</f>
        <v>Montserrat 400</v>
      </c>
      <c r="CD8" s="101" t="str">
        <f ca="1">IF(Table_Styles[[#This Row],[Unique Font]]&lt;&gt;"",
"{""fontFamily"":"""&amp;Table_Styles[[#This Row],[Font Family Used]]&amp;""",""fontWeight"":"&amp;Table_Styles[[#This Row],[Font Weight Used]]&amp;"}","")</f>
        <v>{"fontFamily":"Montserrat","fontWeight":400}</v>
      </c>
      <c r="CE8"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45px;font-weight: 400;color: #1d1c1c;margin-top: 40px;margin-right: 30px;margin-bottom: 40px;margin-left: 30px</v>
      </c>
      <c r="CF8" s="101" t="str">
        <f>IF(AND(Table_Styles[[#This Row],[Selector]]&lt;&gt;"", Table_Styles[[#This Row],[Config Properties]]&lt;&gt;""),
Table_Styles[[#This Row],[Selector]]&amp;" { "&amp;Table_Styles[[#This Row],[Config Properties]]&amp;" }","")</f>
        <v>h1 { font-family: 'Montserrat';font-size: 45px;font-weight: 400;color: #1d1c1c;margin-top: 40px;margin-right: 30px;margin-bottom: 40px;margin-left: 30px }</v>
      </c>
      <c r="CG8" s="101" t="str">
        <f xml:space="preserve">
SUBSTITUTE(SUBSTITUTE(SUBSTITUTE(SUBSTITUTE(SUBSTITUTE(SUBSTITUTE(SUBSTITUTE(SUBSTITUTE(Table_Styles[[#This Row],[Config]],
" {","{"),
"{ ","{"),
" }","}"),
"} ","}"),
" ,",","),
", ",","),
" :",":"),
": ",":")</f>
        <v>h1{font-family:'Montserrat';font-size:45px;font-weight:400;color:#1d1c1c;margin-top:40px;margin-right:30px;margin-bottom:40px;margin-left:30px}</v>
      </c>
    </row>
    <row r="9" spans="2:85" ht="21" customHeight="1">
      <c r="B9" s="101" t="s">
        <v>409</v>
      </c>
      <c r="C9" s="102" t="s">
        <v>410</v>
      </c>
      <c r="D9" s="58"/>
      <c r="E9" s="58" t="str">
        <f>Settings_Styling_Font_Body_Text</f>
        <v>Nunito</v>
      </c>
      <c r="F9" s="50" t="str">
        <f>IF(Table_Styles[[#This Row],[Font Family]]&lt;&gt;"",Table_Styles[[#This Row],[Font Family]],IF(Table_Styles[[#This Row],[Font Family Default]]&lt;&gt;"",Table_Styles[[#This Row],[Font Family Default]],""))</f>
        <v>Nunito</v>
      </c>
      <c r="G9" s="57"/>
      <c r="H9" s="57"/>
      <c r="I9" s="50" t="str">
        <f>IF(Table_Styles[[#This Row],[Font Size]]&lt;&gt;"",Table_Styles[[#This Row],[Font Size]],IF(Table_Styles[[#This Row],[Font Size Default]]&lt;&gt;"",Table_Styles[[#This Row],[Font Size Default]],""))</f>
        <v/>
      </c>
      <c r="J9" s="57"/>
      <c r="K9" s="58">
        <f>Settings_Styling_Font_Weight_Body_Text</f>
        <v>300</v>
      </c>
      <c r="L9" s="50">
        <f>IF(Table_Styles[[#This Row],[Font Weight]]&lt;&gt;"",Table_Styles[[#This Row],[Font Weight]],IF(Table_Styles[[#This Row],[Font Weight Default]]&lt;&gt;"",Table_Styles[[#This Row],[Font Weight Default]],""))</f>
        <v>300</v>
      </c>
      <c r="M9" s="57"/>
      <c r="N9" s="57"/>
      <c r="O9" s="50" t="str">
        <f>IF(Table_Styles[[#This Row],[Colour]]&lt;&gt;"",Table_Styles[[#This Row],[Colour]],IF(Table_Styles[[#This Row],[Colour Default]]&lt;&gt;"",Table_Styles[[#This Row],[Colour Default]],""))</f>
        <v/>
      </c>
      <c r="P9" s="57"/>
      <c r="Q9" s="57"/>
      <c r="R9" s="50" t="str">
        <f>IF(Table_Styles[[#This Row],[Background]]&lt;&gt;"",Table_Styles[[#This Row],[Background]],IF(Table_Styles[[#This Row],[Background Default]]&lt;&gt;"",Table_Styles[[#This Row],[Background Default]],""))</f>
        <v/>
      </c>
      <c r="S9" s="57"/>
      <c r="T9" s="57"/>
      <c r="U9" s="50" t="str">
        <f>IF(Table_Styles[[#This Row],[Border]]&lt;&gt;"",Table_Styles[[#This Row],[Border]],IF(Table_Styles[[#This Row],[Border Default]]&lt;&gt;"",Table_Styles[[#This Row],[Border Default]],""))</f>
        <v/>
      </c>
      <c r="V9" s="57"/>
      <c r="W9" s="57"/>
      <c r="X9" s="50" t="str">
        <f>IF(Table_Styles[[#This Row],[Border Radius]]&lt;&gt;"",Table_Styles[[#This Row],[Border Radius]],IF(Table_Styles[[#This Row],[Border Radius Default]]&lt;&gt;"",Table_Styles[[#This Row],[Border Radius Default]],""))</f>
        <v/>
      </c>
      <c r="Y9" s="57"/>
      <c r="Z9" s="57"/>
      <c r="AA9" s="50" t="str">
        <f>IF(Table_Styles[[#This Row],[MT]]&lt;&gt;"",Table_Styles[[#This Row],[MT]],IF(Table_Styles[[#This Row],[MT Default]]&lt;&gt;"",Table_Styles[[#This Row],[MT Default]],""))</f>
        <v/>
      </c>
      <c r="AB9" s="57"/>
      <c r="AC9" s="57"/>
      <c r="AD9" s="50" t="str">
        <f>IF(Table_Styles[[#This Row],[MR]]&lt;&gt;"",Table_Styles[[#This Row],[MR]],IF(Table_Styles[[#This Row],[MR Default]]&lt;&gt;"",Table_Styles[[#This Row],[MR Default]],""))</f>
        <v/>
      </c>
      <c r="AE9" s="57"/>
      <c r="AF9" s="57"/>
      <c r="AG9" s="50" t="str">
        <f>IF(Table_Styles[[#This Row],[MB]]&lt;&gt;"",Table_Styles[[#This Row],[MB]],IF(Table_Styles[[#This Row],[MB Default]]&lt;&gt;"",Table_Styles[[#This Row],[MB Default]],""))</f>
        <v/>
      </c>
      <c r="AH9" s="57"/>
      <c r="AI9" s="57"/>
      <c r="AJ9" s="50" t="str">
        <f>IF(Table_Styles[[#This Row],[ML]]&lt;&gt;"",Table_Styles[[#This Row],[ML]],IF(Table_Styles[[#This Row],[ML Default]]&lt;&gt;"",Table_Styles[[#This Row],[ML Default]],""))</f>
        <v/>
      </c>
      <c r="AK9" s="57"/>
      <c r="AL9" s="57"/>
      <c r="AM9" s="50" t="str">
        <f>IF(Table_Styles[[#This Row],[PT]]&lt;&gt;"",Table_Styles[[#This Row],[PT]],IF(Table_Styles[[#This Row],[PT Default]]&lt;&gt;"",Table_Styles[[#This Row],[PT Default]],""))</f>
        <v/>
      </c>
      <c r="AN9" s="57"/>
      <c r="AO9" s="57"/>
      <c r="AP9" s="50" t="str">
        <f>IF(Table_Styles[[#This Row],[PR]]&lt;&gt;"",Table_Styles[[#This Row],[PR]],IF(Table_Styles[[#This Row],[PR Default]]&lt;&gt;"",Table_Styles[[#This Row],[PR Default]],""))</f>
        <v/>
      </c>
      <c r="AQ9" s="57"/>
      <c r="AR9" s="57"/>
      <c r="AS9" s="50" t="str">
        <f>IF(Table_Styles[[#This Row],[PB]]&lt;&gt;"",Table_Styles[[#This Row],[PB]],IF(Table_Styles[[#This Row],[PB Default]]&lt;&gt;"",Table_Styles[[#This Row],[PB Default]],""))</f>
        <v/>
      </c>
      <c r="AT9" s="57"/>
      <c r="AU9" s="57"/>
      <c r="AV9" s="50" t="str">
        <f>IF(Table_Styles[[#This Row],[PL]]&lt;&gt;"",Table_Styles[[#This Row],[PL]],IF(Table_Styles[[#This Row],[PL Default]]&lt;&gt;"",Table_Styles[[#This Row],[PL Default]],""))</f>
        <v/>
      </c>
      <c r="AW9" s="57"/>
      <c r="AX9" s="57"/>
      <c r="AY9" s="50" t="str">
        <f>IF(Table_Styles[[#This Row],[BT]]&lt;&gt;"",Table_Styles[[#This Row],[BT]],IF(Table_Styles[[#This Row],[BT Default]]&lt;&gt;"",Table_Styles[[#This Row],[BT Default]],""))</f>
        <v/>
      </c>
      <c r="AZ9" s="57"/>
      <c r="BA9" s="57"/>
      <c r="BB9" s="50" t="str">
        <f>IF(Table_Styles[[#This Row],[BR]]&lt;&gt;"",Table_Styles[[#This Row],[BR]],IF(Table_Styles[[#This Row],[BR Default]]&lt;&gt;"",Table_Styles[[#This Row],[BR Default]],""))</f>
        <v/>
      </c>
      <c r="BC9" s="57"/>
      <c r="BD9" s="57"/>
      <c r="BE9" s="50" t="str">
        <f>IF(Table_Styles[[#This Row],[BB]]&lt;&gt;"",Table_Styles[[#This Row],[BB]],IF(Table_Styles[[#This Row],[BB Default]]&lt;&gt;"",Table_Styles[[#This Row],[BB Default]],""))</f>
        <v/>
      </c>
      <c r="BF9" s="57"/>
      <c r="BG9" s="57"/>
      <c r="BH9" s="50" t="str">
        <f>IF(Table_Styles[[#This Row],[BL]]&lt;&gt;"",Table_Styles[[#This Row],[BL]],IF(Table_Styles[[#This Row],[BL Default]]&lt;&gt;"",Table_Styles[[#This Row],[BL Default]],""))</f>
        <v/>
      </c>
      <c r="BI9" s="57"/>
      <c r="BJ9" s="57"/>
      <c r="BK9" s="50" t="str">
        <f>IF(Table_Styles[[#This Row],[Width]]&lt;&gt;"",Table_Styles[[#This Row],[Width]],IF(Table_Styles[[#This Row],[Width Default]]&lt;&gt;"",Table_Styles[[#This Row],[Width Default]],""))</f>
        <v/>
      </c>
      <c r="BL9" s="57"/>
      <c r="BM9" s="57"/>
      <c r="BN9" s="50" t="str">
        <f>IF(Table_Styles[[#This Row],[Height]]&lt;&gt;"",Table_Styles[[#This Row],[Height]],IF(Table_Styles[[#This Row],[Height Default]]&lt;&gt;"",Table_Styles[[#This Row],[Height Default]],""))</f>
        <v/>
      </c>
      <c r="BO9" s="50"/>
      <c r="BP9" s="50"/>
      <c r="BQ9" s="50" t="str">
        <f>IF(Table_Styles[[#This Row],[Top]]&lt;&gt;"",Table_Styles[[#This Row],[Top]],IF(Table_Styles[[#This Row],[Top Default]]&lt;&gt;"",Table_Styles[[#This Row],[Top Default]],""))</f>
        <v/>
      </c>
      <c r="BR9" s="50"/>
      <c r="BS9" s="50"/>
      <c r="BT9" s="50" t="str">
        <f>IF(Table_Styles[[#This Row],[Right]]&lt;&gt;"",Table_Styles[[#This Row],[Right]],IF(Table_Styles[[#This Row],[Right Default]]&lt;&gt;"",Table_Styles[[#This Row],[Right Default]],""))</f>
        <v/>
      </c>
      <c r="BU9" s="50"/>
      <c r="BV9" s="50"/>
      <c r="BW9" s="50" t="str">
        <f>IF(Table_Styles[[#This Row],[Bottom]]&lt;&gt;"",Table_Styles[[#This Row],[Bottom]],IF(Table_Styles[[#This Row],[Bottom Default]]&lt;&gt;"",Table_Styles[[#This Row],[Bottom Default]],""))</f>
        <v/>
      </c>
      <c r="BX9" s="50"/>
      <c r="BY9" s="50"/>
      <c r="BZ9" s="50" t="str">
        <f>IF(Table_Styles[[#This Row],[Left]]&lt;&gt;"",Table_Styles[[#This Row],[Left]],IF(Table_Styles[[#This Row],[Left Default]]&lt;&gt;"",Table_Styles[[#This Row],[Left Default]],""))</f>
        <v/>
      </c>
      <c r="CA9" s="57"/>
      <c r="CB9" s="101" t="str">
        <f>IF(AND(Table_Styles[[#This Row],[Selector]]&lt;&gt;"",Table_Styles[[#This Row],[Font Family Used]]&lt;&gt;"",Table_Styles[[#This Row],[Font Weight Used]]&lt;&gt;""),Table_Styles[[#This Row],[Font Family Used]]&amp;" "&amp;Table_Styles[[#This Row],[Font Weight Used]],"")</f>
        <v>Nunito 300</v>
      </c>
      <c r="CC9" s="101" t="str">
        <f ca="1">IF(AND(Table_Styles[[#This Row],[Selector]],COUNTIF(OFFSET(CC:CC,0,0,ROW()-1,1),"="&amp;Table_Styles[[#This Row],[Font]])=0),Table_Styles[[#This Row],[Font]],"")</f>
        <v/>
      </c>
      <c r="CD9" s="101" t="str">
        <f ca="1">IF(Table_Styles[[#This Row],[Unique Font]]&lt;&gt;"",
"{""fontFamily"":"""&amp;Table_Styles[[#This Row],[Font Family Used]]&amp;""",""fontWeight"":"&amp;Table_Styles[[#This Row],[Font Weight Used]]&amp;"}","")</f>
        <v/>
      </c>
      <c r="CE9"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v>
      </c>
      <c r="CF9" s="101" t="str">
        <f>IF(AND(Table_Styles[[#This Row],[Selector]]&lt;&gt;"", Table_Styles[[#This Row],[Config Properties]]&lt;&gt;""),
Table_Styles[[#This Row],[Selector]]&amp;" { "&amp;Table_Styles[[#This Row],[Config Properties]]&amp;" }","")</f>
        <v>aside#sidebar { font-family: 'Nunito';font-weight: 300 }</v>
      </c>
      <c r="CG9" s="101" t="str">
        <f xml:space="preserve">
SUBSTITUTE(SUBSTITUTE(SUBSTITUTE(SUBSTITUTE(SUBSTITUTE(SUBSTITUTE(SUBSTITUTE(SUBSTITUTE(Table_Styles[[#This Row],[Config]],
" {","{"),
"{ ","{"),
" }","}"),
"} ","}"),
" ,",","),
", ",","),
" :",":"),
": ",":")</f>
        <v>aside#sidebar{font-family:'Nunito';font-weight:300}</v>
      </c>
    </row>
    <row r="10" spans="2:85" ht="21" customHeight="1">
      <c r="B10" s="101" t="s">
        <v>411</v>
      </c>
      <c r="C10" s="101" t="s">
        <v>412</v>
      </c>
      <c r="D10" s="58"/>
      <c r="E10" s="57"/>
      <c r="F10" s="50" t="str">
        <f>IF(Table_Styles[[#This Row],[Font Family]]&lt;&gt;"",Table_Styles[[#This Row],[Font Family]],IF(Table_Styles[[#This Row],[Font Family Default]]&lt;&gt;"",Table_Styles[[#This Row],[Font Family Default]],""))</f>
        <v/>
      </c>
      <c r="G10" s="57"/>
      <c r="H10" s="57"/>
      <c r="I10" s="50" t="str">
        <f>IF(Table_Styles[[#This Row],[Font Size]]&lt;&gt;"",Table_Styles[[#This Row],[Font Size]],IF(Table_Styles[[#This Row],[Font Size Default]]&lt;&gt;"",Table_Styles[[#This Row],[Font Size Default]],""))</f>
        <v/>
      </c>
      <c r="J10" s="57"/>
      <c r="K10" s="57"/>
      <c r="L10" s="50" t="str">
        <f>IF(Table_Styles[[#This Row],[Font Weight]]&lt;&gt;"",Table_Styles[[#This Row],[Font Weight]],IF(Table_Styles[[#This Row],[Font Weight Default]]&lt;&gt;"",Table_Styles[[#This Row],[Font Weight Default]],""))</f>
        <v/>
      </c>
      <c r="M10" s="57"/>
      <c r="N10" s="57"/>
      <c r="O10" s="50" t="str">
        <f>IF(Table_Styles[[#This Row],[Colour]]&lt;&gt;"",Table_Styles[[#This Row],[Colour]],IF(Table_Styles[[#This Row],[Colour Default]]&lt;&gt;"",Table_Styles[[#This Row],[Colour Default]],""))</f>
        <v/>
      </c>
      <c r="P10" s="57"/>
      <c r="Q10" s="57"/>
      <c r="R10" s="50" t="str">
        <f>IF(Table_Styles[[#This Row],[Background]]&lt;&gt;"",Table_Styles[[#This Row],[Background]],IF(Table_Styles[[#This Row],[Background Default]]&lt;&gt;"",Table_Styles[[#This Row],[Background Default]],""))</f>
        <v/>
      </c>
      <c r="S10" s="57"/>
      <c r="T10" s="57"/>
      <c r="U10" s="50" t="str">
        <f>IF(Table_Styles[[#This Row],[Border]]&lt;&gt;"",Table_Styles[[#This Row],[Border]],IF(Table_Styles[[#This Row],[Border Default]]&lt;&gt;"",Table_Styles[[#This Row],[Border Default]],""))</f>
        <v/>
      </c>
      <c r="V10" s="57"/>
      <c r="W10" s="57"/>
      <c r="X10" s="50" t="str">
        <f>IF(Table_Styles[[#This Row],[Border Radius]]&lt;&gt;"",Table_Styles[[#This Row],[Border Radius]],IF(Table_Styles[[#This Row],[Border Radius Default]]&lt;&gt;"",Table_Styles[[#This Row],[Border Radius Default]],""))</f>
        <v/>
      </c>
      <c r="Y10" s="57"/>
      <c r="Z10" s="57"/>
      <c r="AA10" s="50" t="str">
        <f>IF(Table_Styles[[#This Row],[MT]]&lt;&gt;"",Table_Styles[[#This Row],[MT]],IF(Table_Styles[[#This Row],[MT Default]]&lt;&gt;"",Table_Styles[[#This Row],[MT Default]],""))</f>
        <v/>
      </c>
      <c r="AB10" s="57"/>
      <c r="AC10" s="57"/>
      <c r="AD10" s="50" t="str">
        <f>IF(Table_Styles[[#This Row],[MR]]&lt;&gt;"",Table_Styles[[#This Row],[MR]],IF(Table_Styles[[#This Row],[MR Default]]&lt;&gt;"",Table_Styles[[#This Row],[MR Default]],""))</f>
        <v/>
      </c>
      <c r="AE10" s="57"/>
      <c r="AF10" s="57"/>
      <c r="AG10" s="50" t="str">
        <f>IF(Table_Styles[[#This Row],[MB]]&lt;&gt;"",Table_Styles[[#This Row],[MB]],IF(Table_Styles[[#This Row],[MB Default]]&lt;&gt;"",Table_Styles[[#This Row],[MB Default]],""))</f>
        <v/>
      </c>
      <c r="AH10" s="57"/>
      <c r="AI10" s="57"/>
      <c r="AJ10" s="50" t="str">
        <f>IF(Table_Styles[[#This Row],[ML]]&lt;&gt;"",Table_Styles[[#This Row],[ML]],IF(Table_Styles[[#This Row],[ML Default]]&lt;&gt;"",Table_Styles[[#This Row],[ML Default]],""))</f>
        <v/>
      </c>
      <c r="AK10" s="57"/>
      <c r="AL10" s="57"/>
      <c r="AM10" s="50" t="str">
        <f>IF(Table_Styles[[#This Row],[PT]]&lt;&gt;"",Table_Styles[[#This Row],[PT]],IF(Table_Styles[[#This Row],[PT Default]]&lt;&gt;"",Table_Styles[[#This Row],[PT Default]],""))</f>
        <v/>
      </c>
      <c r="AN10" s="57"/>
      <c r="AO10" s="57"/>
      <c r="AP10" s="50" t="str">
        <f>IF(Table_Styles[[#This Row],[PR]]&lt;&gt;"",Table_Styles[[#This Row],[PR]],IF(Table_Styles[[#This Row],[PR Default]]&lt;&gt;"",Table_Styles[[#This Row],[PR Default]],""))</f>
        <v/>
      </c>
      <c r="AQ10" s="57"/>
      <c r="AR10" s="57"/>
      <c r="AS10" s="50" t="str">
        <f>IF(Table_Styles[[#This Row],[PB]]&lt;&gt;"",Table_Styles[[#This Row],[PB]],IF(Table_Styles[[#This Row],[PB Default]]&lt;&gt;"",Table_Styles[[#This Row],[PB Default]],""))</f>
        <v/>
      </c>
      <c r="AT10" s="57"/>
      <c r="AU10" s="57"/>
      <c r="AV10" s="50" t="str">
        <f>IF(Table_Styles[[#This Row],[PL]]&lt;&gt;"",Table_Styles[[#This Row],[PL]],IF(Table_Styles[[#This Row],[PL Default]]&lt;&gt;"",Table_Styles[[#This Row],[PL Default]],""))</f>
        <v/>
      </c>
      <c r="AW10" s="57"/>
      <c r="AX10" s="57"/>
      <c r="AY10" s="50" t="str">
        <f>IF(Table_Styles[[#This Row],[BT]]&lt;&gt;"",Table_Styles[[#This Row],[BT]],IF(Table_Styles[[#This Row],[BT Default]]&lt;&gt;"",Table_Styles[[#This Row],[BT Default]],""))</f>
        <v/>
      </c>
      <c r="AZ10" s="57"/>
      <c r="BA10" s="57"/>
      <c r="BB10" s="50" t="str">
        <f>IF(Table_Styles[[#This Row],[BR]]&lt;&gt;"",Table_Styles[[#This Row],[BR]],IF(Table_Styles[[#This Row],[BR Default]]&lt;&gt;"",Table_Styles[[#This Row],[BR Default]],""))</f>
        <v/>
      </c>
      <c r="BC10" s="57"/>
      <c r="BD10" s="57"/>
      <c r="BE10" s="50" t="str">
        <f>IF(Table_Styles[[#This Row],[BB]]&lt;&gt;"",Table_Styles[[#This Row],[BB]],IF(Table_Styles[[#This Row],[BB Default]]&lt;&gt;"",Table_Styles[[#This Row],[BB Default]],""))</f>
        <v/>
      </c>
      <c r="BF10" s="57"/>
      <c r="BG10" s="57"/>
      <c r="BH10" s="50" t="str">
        <f>IF(Table_Styles[[#This Row],[BL]]&lt;&gt;"",Table_Styles[[#This Row],[BL]],IF(Table_Styles[[#This Row],[BL Default]]&lt;&gt;"",Table_Styles[[#This Row],[BL Default]],""))</f>
        <v/>
      </c>
      <c r="BI10" s="57"/>
      <c r="BJ10" s="57"/>
      <c r="BK10" s="50" t="str">
        <f>IF(Table_Styles[[#This Row],[Width]]&lt;&gt;"",Table_Styles[[#This Row],[Width]],IF(Table_Styles[[#This Row],[Width Default]]&lt;&gt;"",Table_Styles[[#This Row],[Width Default]],""))</f>
        <v/>
      </c>
      <c r="BL10" s="57"/>
      <c r="BM10" s="57"/>
      <c r="BN10" s="50" t="str">
        <f>IF(Table_Styles[[#This Row],[Height]]&lt;&gt;"",Table_Styles[[#This Row],[Height]],IF(Table_Styles[[#This Row],[Height Default]]&lt;&gt;"",Table_Styles[[#This Row],[Height Default]],""))</f>
        <v/>
      </c>
      <c r="BO10" s="50"/>
      <c r="BP10" s="50"/>
      <c r="BQ10" s="50" t="str">
        <f>IF(Table_Styles[[#This Row],[Top]]&lt;&gt;"",Table_Styles[[#This Row],[Top]],IF(Table_Styles[[#This Row],[Top Default]]&lt;&gt;"",Table_Styles[[#This Row],[Top Default]],""))</f>
        <v/>
      </c>
      <c r="BR10" s="50"/>
      <c r="BS10" s="50"/>
      <c r="BT10" s="50" t="str">
        <f>IF(Table_Styles[[#This Row],[Right]]&lt;&gt;"",Table_Styles[[#This Row],[Right]],IF(Table_Styles[[#This Row],[Right Default]]&lt;&gt;"",Table_Styles[[#This Row],[Right Default]],""))</f>
        <v/>
      </c>
      <c r="BU10" s="50"/>
      <c r="BV10" s="50"/>
      <c r="BW10" s="50" t="str">
        <f>IF(Table_Styles[[#This Row],[Bottom]]&lt;&gt;"",Table_Styles[[#This Row],[Bottom]],IF(Table_Styles[[#This Row],[Bottom Default]]&lt;&gt;"",Table_Styles[[#This Row],[Bottom Default]],""))</f>
        <v/>
      </c>
      <c r="BX10" s="50"/>
      <c r="BY10" s="50"/>
      <c r="BZ10" s="50" t="str">
        <f>IF(Table_Styles[[#This Row],[Left]]&lt;&gt;"",Table_Styles[[#This Row],[Left]],IF(Table_Styles[[#This Row],[Left Default]]&lt;&gt;"",Table_Styles[[#This Row],[Left Default]],""))</f>
        <v/>
      </c>
      <c r="CA10" s="57"/>
      <c r="CB10" s="101" t="str">
        <f>IF(AND(Table_Styles[[#This Row],[Selector]]&lt;&gt;"",Table_Styles[[#This Row],[Font Family Used]]&lt;&gt;"",Table_Styles[[#This Row],[Font Weight Used]]&lt;&gt;""),Table_Styles[[#This Row],[Font Family Used]]&amp;" "&amp;Table_Styles[[#This Row],[Font Weight Used]],"")</f>
        <v/>
      </c>
      <c r="CC10" s="101" t="str">
        <f ca="1">IF(AND(Table_Styles[[#This Row],[Selector]],COUNTIF(OFFSET(CC:CC,0,0,ROW()-1,1),"="&amp;Table_Styles[[#This Row],[Font]])=0),Table_Styles[[#This Row],[Font]],"")</f>
        <v/>
      </c>
      <c r="CD10" s="101" t="str">
        <f ca="1">IF(Table_Styles[[#This Row],[Unique Font]]&lt;&gt;"",
"{""fontFamily"":"""&amp;Table_Styles[[#This Row],[Font Family Used]]&amp;""",""fontWeight"":"&amp;Table_Styles[[#This Row],[Font Weight Used]]&amp;"}","")</f>
        <v/>
      </c>
      <c r="CE10"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 s="101" t="str">
        <f>IF(AND(Table_Styles[[#This Row],[Selector]]&lt;&gt;"", Table_Styles[[#This Row],[Config Properties]]&lt;&gt;""),
Table_Styles[[#This Row],[Selector]]&amp;" { "&amp;Table_Styles[[#This Row],[Config Properties]]&amp;" }","")</f>
        <v/>
      </c>
      <c r="CG10" s="101" t="str">
        <f xml:space="preserve">
SUBSTITUTE(SUBSTITUTE(SUBSTITUTE(SUBSTITUTE(SUBSTITUTE(SUBSTITUTE(SUBSTITUTE(SUBSTITUTE(Table_Styles[[#This Row],[Config]],
" {","{"),
"{ ","{"),
" }","}"),
"} ","}"),
" ,",","),
", ",","),
" :",":"),
": ",":")</f>
        <v/>
      </c>
    </row>
    <row r="11" spans="2:85" ht="21" customHeight="1">
      <c r="B11" s="99" t="s">
        <v>413</v>
      </c>
      <c r="C11" s="103" t="s">
        <v>414</v>
      </c>
      <c r="D11" s="58"/>
      <c r="E11" s="57"/>
      <c r="F11" s="50" t="str">
        <f>IF(Table_Styles[[#This Row],[Font Family]]&lt;&gt;"",Table_Styles[[#This Row],[Font Family]],IF(Table_Styles[[#This Row],[Font Family Default]]&lt;&gt;"",Table_Styles[[#This Row],[Font Family Default]],""))</f>
        <v/>
      </c>
      <c r="G11" s="57"/>
      <c r="H11" s="57"/>
      <c r="I11" s="50" t="str">
        <f>IF(Table_Styles[[#This Row],[Font Size]]&lt;&gt;"",Table_Styles[[#This Row],[Font Size]],IF(Table_Styles[[#This Row],[Font Size Default]]&lt;&gt;"",Table_Styles[[#This Row],[Font Size Default]],""))</f>
        <v/>
      </c>
      <c r="J11" s="57"/>
      <c r="K11" s="57"/>
      <c r="L11" s="50" t="str">
        <f>IF(Table_Styles[[#This Row],[Font Weight]]&lt;&gt;"",Table_Styles[[#This Row],[Font Weight]],IF(Table_Styles[[#This Row],[Font Weight Default]]&lt;&gt;"",Table_Styles[[#This Row],[Font Weight Default]],""))</f>
        <v/>
      </c>
      <c r="M11" s="57"/>
      <c r="N11" s="57"/>
      <c r="O11" s="50" t="str">
        <f>IF(Table_Styles[[#This Row],[Colour]]&lt;&gt;"",Table_Styles[[#This Row],[Colour]],IF(Table_Styles[[#This Row],[Colour Default]]&lt;&gt;"",Table_Styles[[#This Row],[Colour Default]],""))</f>
        <v/>
      </c>
      <c r="P11" s="57"/>
      <c r="Q11" s="57" t="s">
        <v>898</v>
      </c>
      <c r="R11" s="50" t="str">
        <f>IF(Table_Styles[[#This Row],[Background]]&lt;&gt;"",Table_Styles[[#This Row],[Background]],IF(Table_Styles[[#This Row],[Background Default]]&lt;&gt;"",Table_Styles[[#This Row],[Background Default]],""))</f>
        <v>#ffffff</v>
      </c>
      <c r="S11" s="57"/>
      <c r="T11" s="57"/>
      <c r="U11" s="50" t="str">
        <f>IF(Table_Styles[[#This Row],[Border]]&lt;&gt;"",Table_Styles[[#This Row],[Border]],IF(Table_Styles[[#This Row],[Border Default]]&lt;&gt;"",Table_Styles[[#This Row],[Border Default]],""))</f>
        <v/>
      </c>
      <c r="V11" s="57"/>
      <c r="W11" s="57"/>
      <c r="X11" s="50" t="str">
        <f>IF(Table_Styles[[#This Row],[Border Radius]]&lt;&gt;"",Table_Styles[[#This Row],[Border Radius]],IF(Table_Styles[[#This Row],[Border Radius Default]]&lt;&gt;"",Table_Styles[[#This Row],[Border Radius Default]],""))</f>
        <v/>
      </c>
      <c r="Y11" s="57"/>
      <c r="Z11" s="57"/>
      <c r="AA11" s="50" t="str">
        <f>IF(Table_Styles[[#This Row],[MT]]&lt;&gt;"",Table_Styles[[#This Row],[MT]],IF(Table_Styles[[#This Row],[MT Default]]&lt;&gt;"",Table_Styles[[#This Row],[MT Default]],""))</f>
        <v/>
      </c>
      <c r="AB11" s="57"/>
      <c r="AC11" s="57"/>
      <c r="AD11" s="50" t="str">
        <f>IF(Table_Styles[[#This Row],[MR]]&lt;&gt;"",Table_Styles[[#This Row],[MR]],IF(Table_Styles[[#This Row],[MR Default]]&lt;&gt;"",Table_Styles[[#This Row],[MR Default]],""))</f>
        <v/>
      </c>
      <c r="AE11" s="57"/>
      <c r="AF11" s="57" t="s">
        <v>402</v>
      </c>
      <c r="AG11" s="50" t="str">
        <f>IF(Table_Styles[[#This Row],[MB]]&lt;&gt;"",Table_Styles[[#This Row],[MB]],IF(Table_Styles[[#This Row],[MB Default]]&lt;&gt;"",Table_Styles[[#This Row],[MB Default]],""))</f>
        <v>30px</v>
      </c>
      <c r="AH11" s="57"/>
      <c r="AI11" s="57"/>
      <c r="AJ11" s="50" t="str">
        <f>IF(Table_Styles[[#This Row],[ML]]&lt;&gt;"",Table_Styles[[#This Row],[ML]],IF(Table_Styles[[#This Row],[ML Default]]&lt;&gt;"",Table_Styles[[#This Row],[ML Default]],""))</f>
        <v/>
      </c>
      <c r="AK11" s="133" t="s">
        <v>169</v>
      </c>
      <c r="AL11" s="133" t="s">
        <v>415</v>
      </c>
      <c r="AM11" s="50" t="str">
        <f>IF(Table_Styles[[#This Row],[PT]]&lt;&gt;"",Table_Styles[[#This Row],[PT]],IF(Table_Styles[[#This Row],[PT Default]]&lt;&gt;"",Table_Styles[[#This Row],[PT Default]],""))</f>
        <v>0</v>
      </c>
      <c r="AN11" s="215" t="s">
        <v>169</v>
      </c>
      <c r="AO11" s="133" t="s">
        <v>402</v>
      </c>
      <c r="AP11" s="50" t="str">
        <f>IF(Table_Styles[[#This Row],[PR]]&lt;&gt;"",Table_Styles[[#This Row],[PR]],IF(Table_Styles[[#This Row],[PR Default]]&lt;&gt;"",Table_Styles[[#This Row],[PR Default]],""))</f>
        <v>0</v>
      </c>
      <c r="AQ11" s="133" t="s">
        <v>169</v>
      </c>
      <c r="AR11" s="133" t="s">
        <v>416</v>
      </c>
      <c r="AS11" s="50" t="str">
        <f>IF(Table_Styles[[#This Row],[PB]]&lt;&gt;"",Table_Styles[[#This Row],[PB]],IF(Table_Styles[[#This Row],[PB Default]]&lt;&gt;"",Table_Styles[[#This Row],[PB Default]],""))</f>
        <v>0</v>
      </c>
      <c r="AT11" s="215" t="s">
        <v>169</v>
      </c>
      <c r="AU11" s="133" t="s">
        <v>402</v>
      </c>
      <c r="AV11" s="50" t="str">
        <f>IF(Table_Styles[[#This Row],[PL]]&lt;&gt;"",Table_Styles[[#This Row],[PL]],IF(Table_Styles[[#This Row],[PL Default]]&lt;&gt;"",Table_Styles[[#This Row],[PL Default]],""))</f>
        <v>0</v>
      </c>
      <c r="AW11" s="57"/>
      <c r="AX11" s="57"/>
      <c r="AY11" s="50" t="str">
        <f>IF(Table_Styles[[#This Row],[BT]]&lt;&gt;"",Table_Styles[[#This Row],[BT]],IF(Table_Styles[[#This Row],[BT Default]]&lt;&gt;"",Table_Styles[[#This Row],[BT Default]],""))</f>
        <v/>
      </c>
      <c r="AZ11" s="57"/>
      <c r="BA11" s="57"/>
      <c r="BB11" s="50" t="str">
        <f>IF(Table_Styles[[#This Row],[BR]]&lt;&gt;"",Table_Styles[[#This Row],[BR]],IF(Table_Styles[[#This Row],[BR Default]]&lt;&gt;"",Table_Styles[[#This Row],[BR Default]],""))</f>
        <v/>
      </c>
      <c r="BC11" s="57"/>
      <c r="BD11" s="57"/>
      <c r="BE11" s="50" t="str">
        <f>IF(Table_Styles[[#This Row],[BB]]&lt;&gt;"",Table_Styles[[#This Row],[BB]],IF(Table_Styles[[#This Row],[BB Default]]&lt;&gt;"",Table_Styles[[#This Row],[BB Default]],""))</f>
        <v/>
      </c>
      <c r="BF11" s="57"/>
      <c r="BG11" s="57"/>
      <c r="BH11" s="50" t="str">
        <f>IF(Table_Styles[[#This Row],[BL]]&lt;&gt;"",Table_Styles[[#This Row],[BL]],IF(Table_Styles[[#This Row],[BL Default]]&lt;&gt;"",Table_Styles[[#This Row],[BL Default]],""))</f>
        <v/>
      </c>
      <c r="BI11" s="57"/>
      <c r="BJ11" s="57"/>
      <c r="BK11" s="50" t="str">
        <f>IF(Table_Styles[[#This Row],[Width]]&lt;&gt;"",Table_Styles[[#This Row],[Width]],IF(Table_Styles[[#This Row],[Width Default]]&lt;&gt;"",Table_Styles[[#This Row],[Width Default]],""))</f>
        <v/>
      </c>
      <c r="BL11" s="57"/>
      <c r="BM11" s="57"/>
      <c r="BN11" s="50" t="str">
        <f>IF(Table_Styles[[#This Row],[Height]]&lt;&gt;"",Table_Styles[[#This Row],[Height]],IF(Table_Styles[[#This Row],[Height Default]]&lt;&gt;"",Table_Styles[[#This Row],[Height Default]],""))</f>
        <v/>
      </c>
      <c r="BO11" s="50"/>
      <c r="BP11" s="50"/>
      <c r="BQ11" s="50" t="str">
        <f>IF(Table_Styles[[#This Row],[Top]]&lt;&gt;"",Table_Styles[[#This Row],[Top]],IF(Table_Styles[[#This Row],[Top Default]]&lt;&gt;"",Table_Styles[[#This Row],[Top Default]],""))</f>
        <v/>
      </c>
      <c r="BR11" s="50"/>
      <c r="BS11" s="50"/>
      <c r="BT11" s="50" t="str">
        <f>IF(Table_Styles[[#This Row],[Right]]&lt;&gt;"",Table_Styles[[#This Row],[Right]],IF(Table_Styles[[#This Row],[Right Default]]&lt;&gt;"",Table_Styles[[#This Row],[Right Default]],""))</f>
        <v/>
      </c>
      <c r="BU11" s="50"/>
      <c r="BV11" s="50"/>
      <c r="BW11" s="50" t="str">
        <f>IF(Table_Styles[[#This Row],[Bottom]]&lt;&gt;"",Table_Styles[[#This Row],[Bottom]],IF(Table_Styles[[#This Row],[Bottom Default]]&lt;&gt;"",Table_Styles[[#This Row],[Bottom Default]],""))</f>
        <v/>
      </c>
      <c r="BX11" s="50"/>
      <c r="BY11" s="50"/>
      <c r="BZ11" s="50" t="str">
        <f>IF(Table_Styles[[#This Row],[Left]]&lt;&gt;"",Table_Styles[[#This Row],[Left]],IF(Table_Styles[[#This Row],[Left Default]]&lt;&gt;"",Table_Styles[[#This Row],[Left Default]],""))</f>
        <v/>
      </c>
      <c r="CA11" s="57"/>
      <c r="CB11" s="101" t="str">
        <f>IF(AND(Table_Styles[[#This Row],[Selector]]&lt;&gt;"",Table_Styles[[#This Row],[Font Family Used]]&lt;&gt;"",Table_Styles[[#This Row],[Font Weight Used]]&lt;&gt;""),Table_Styles[[#This Row],[Font Family Used]]&amp;" "&amp;Table_Styles[[#This Row],[Font Weight Used]],"")</f>
        <v/>
      </c>
      <c r="CC11" s="101" t="str">
        <f ca="1">IF(AND(Table_Styles[[#This Row],[Selector]],COUNTIF(OFFSET(CC:CC,0,0,ROW()-1,1),"="&amp;Table_Styles[[#This Row],[Font]])=0),Table_Styles[[#This Row],[Font]],"")</f>
        <v/>
      </c>
      <c r="CD11" s="101" t="str">
        <f ca="1">IF(Table_Styles[[#This Row],[Unique Font]]&lt;&gt;"",
"{""fontFamily"":"""&amp;Table_Styles[[#This Row],[Font Family Used]]&amp;""",""fontWeight"":"&amp;Table_Styles[[#This Row],[Font Weight Used]]&amp;"}","")</f>
        <v/>
      </c>
      <c r="CE11"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#ffffff;margin-bottom: 30px;padding-top: 0;padding-right: 0;padding-bottom: 0;padding-left: 0</v>
      </c>
      <c r="CF11" s="101" t="str">
        <f>IF(AND(Table_Styles[[#This Row],[Selector]]&lt;&gt;"", Table_Styles[[#This Row],[Config Properties]]&lt;&gt;""),
Table_Styles[[#This Row],[Selector]]&amp;" { "&amp;Table_Styles[[#This Row],[Config Properties]]&amp;" }","")</f>
        <v>article { background: #ffffff;margin-bottom: 30px;padding-top: 0;padding-right: 0;padding-bottom: 0;padding-left: 0 }</v>
      </c>
      <c r="CG11" s="101" t="str">
        <f xml:space="preserve">
SUBSTITUTE(SUBSTITUTE(SUBSTITUTE(SUBSTITUTE(SUBSTITUTE(SUBSTITUTE(SUBSTITUTE(SUBSTITUTE(Table_Styles[[#This Row],[Config]],
" {","{"),
"{ ","{"),
" }","}"),
"} ","}"),
" ,",","),
", ",","),
" :",":"),
": ",":")</f>
        <v>article{background:#ffffff;margin-bottom:30px;padding-top:0;padding-right:0;padding-bottom:0;padding-left:0}</v>
      </c>
    </row>
    <row r="12" spans="2:85" ht="21" customHeight="1">
      <c r="B12" s="101" t="s">
        <v>417</v>
      </c>
      <c r="C12" s="102" t="s">
        <v>418</v>
      </c>
      <c r="D12" s="57"/>
      <c r="E12" s="57"/>
      <c r="F12" s="50" t="str">
        <f>IF(Table_Styles[[#This Row],[Font Family]]&lt;&gt;"",Table_Styles[[#This Row],[Font Family]],IF(Table_Styles[[#This Row],[Font Family Default]]&lt;&gt;"",Table_Styles[[#This Row],[Font Family Default]],""))</f>
        <v/>
      </c>
      <c r="G12" s="57"/>
      <c r="H12" s="57"/>
      <c r="I12" s="50" t="str">
        <f>IF(Table_Styles[[#This Row],[Font Size]]&lt;&gt;"",Table_Styles[[#This Row],[Font Size]],IF(Table_Styles[[#This Row],[Font Size Default]]&lt;&gt;"",Table_Styles[[#This Row],[Font Size Default]],""))</f>
        <v/>
      </c>
      <c r="J12" s="57"/>
      <c r="K12" s="57"/>
      <c r="L12" s="50" t="str">
        <f>IF(Table_Styles[[#This Row],[Font Weight]]&lt;&gt;"",Table_Styles[[#This Row],[Font Weight]],IF(Table_Styles[[#This Row],[Font Weight Default]]&lt;&gt;"",Table_Styles[[#This Row],[Font Weight Default]],""))</f>
        <v/>
      </c>
      <c r="M12" s="57"/>
      <c r="N12" s="57"/>
      <c r="O12" s="50" t="str">
        <f>IF(Table_Styles[[#This Row],[Colour]]&lt;&gt;"",Table_Styles[[#This Row],[Colour]],IF(Table_Styles[[#This Row],[Colour Default]]&lt;&gt;"",Table_Styles[[#This Row],[Colour Default]],""))</f>
        <v/>
      </c>
      <c r="P12" s="57"/>
      <c r="Q12" s="57"/>
      <c r="R12" s="50" t="str">
        <f>IF(Table_Styles[[#This Row],[Background]]&lt;&gt;"",Table_Styles[[#This Row],[Background]],IF(Table_Styles[[#This Row],[Background Default]]&lt;&gt;"",Table_Styles[[#This Row],[Background Default]],""))</f>
        <v/>
      </c>
      <c r="S12" s="57"/>
      <c r="T12" s="57"/>
      <c r="U12" s="50" t="str">
        <f>IF(Table_Styles[[#This Row],[Border]]&lt;&gt;"",Table_Styles[[#This Row],[Border]],IF(Table_Styles[[#This Row],[Border Default]]&lt;&gt;"",Table_Styles[[#This Row],[Border Default]],""))</f>
        <v/>
      </c>
      <c r="V12" s="57"/>
      <c r="W12" s="57"/>
      <c r="X12" s="50" t="str">
        <f>IF(Table_Styles[[#This Row],[Border Radius]]&lt;&gt;"",Table_Styles[[#This Row],[Border Radius]],IF(Table_Styles[[#This Row],[Border Radius Default]]&lt;&gt;"",Table_Styles[[#This Row],[Border Radius Default]],""))</f>
        <v/>
      </c>
      <c r="Y12" s="57"/>
      <c r="Z12" s="57"/>
      <c r="AA12" s="50" t="str">
        <f>IF(Table_Styles[[#This Row],[MT]]&lt;&gt;"",Table_Styles[[#This Row],[MT]],IF(Table_Styles[[#This Row],[MT Default]]&lt;&gt;"",Table_Styles[[#This Row],[MT Default]],""))</f>
        <v/>
      </c>
      <c r="AB12" s="57"/>
      <c r="AC12" s="57"/>
      <c r="AD12" s="50" t="str">
        <f>IF(Table_Styles[[#This Row],[MR]]&lt;&gt;"",Table_Styles[[#This Row],[MR]],IF(Table_Styles[[#This Row],[MR Default]]&lt;&gt;"",Table_Styles[[#This Row],[MR Default]],""))</f>
        <v/>
      </c>
      <c r="AE12" s="57"/>
      <c r="AF12" s="57"/>
      <c r="AG12" s="50" t="str">
        <f>IF(Table_Styles[[#This Row],[MB]]&lt;&gt;"",Table_Styles[[#This Row],[MB]],IF(Table_Styles[[#This Row],[MB Default]]&lt;&gt;"",Table_Styles[[#This Row],[MB Default]],""))</f>
        <v/>
      </c>
      <c r="AH12" s="57"/>
      <c r="AI12" s="57"/>
      <c r="AJ12" s="50" t="str">
        <f>IF(Table_Styles[[#This Row],[ML]]&lt;&gt;"",Table_Styles[[#This Row],[ML]],IF(Table_Styles[[#This Row],[ML Default]]&lt;&gt;"",Table_Styles[[#This Row],[ML Default]],""))</f>
        <v/>
      </c>
      <c r="AK12" s="57"/>
      <c r="AL12" s="57"/>
      <c r="AM12" s="50" t="str">
        <f>IF(Table_Styles[[#This Row],[PT]]&lt;&gt;"",Table_Styles[[#This Row],[PT]],IF(Table_Styles[[#This Row],[PT Default]]&lt;&gt;"",Table_Styles[[#This Row],[PT Default]],""))</f>
        <v/>
      </c>
      <c r="AN12" s="57"/>
      <c r="AO12" s="57"/>
      <c r="AP12" s="50" t="str">
        <f>IF(Table_Styles[[#This Row],[PR]]&lt;&gt;"",Table_Styles[[#This Row],[PR]],IF(Table_Styles[[#This Row],[PR Default]]&lt;&gt;"",Table_Styles[[#This Row],[PR Default]],""))</f>
        <v/>
      </c>
      <c r="AQ12" s="57"/>
      <c r="AR12" s="57"/>
      <c r="AS12" s="50" t="str">
        <f>IF(Table_Styles[[#This Row],[PB]]&lt;&gt;"",Table_Styles[[#This Row],[PB]],IF(Table_Styles[[#This Row],[PB Default]]&lt;&gt;"",Table_Styles[[#This Row],[PB Default]],""))</f>
        <v/>
      </c>
      <c r="AT12" s="57"/>
      <c r="AU12" s="57"/>
      <c r="AV12" s="50" t="str">
        <f>IF(Table_Styles[[#This Row],[PL]]&lt;&gt;"",Table_Styles[[#This Row],[PL]],IF(Table_Styles[[#This Row],[PL Default]]&lt;&gt;"",Table_Styles[[#This Row],[PL Default]],""))</f>
        <v/>
      </c>
      <c r="AW12" s="57"/>
      <c r="AX12" s="57"/>
      <c r="AY12" s="50" t="str">
        <f>IF(Table_Styles[[#This Row],[BT]]&lt;&gt;"",Table_Styles[[#This Row],[BT]],IF(Table_Styles[[#This Row],[BT Default]]&lt;&gt;"",Table_Styles[[#This Row],[BT Default]],""))</f>
        <v/>
      </c>
      <c r="AZ12" s="57"/>
      <c r="BA12" s="57"/>
      <c r="BB12" s="50" t="str">
        <f>IF(Table_Styles[[#This Row],[BR]]&lt;&gt;"",Table_Styles[[#This Row],[BR]],IF(Table_Styles[[#This Row],[BR Default]]&lt;&gt;"",Table_Styles[[#This Row],[BR Default]],""))</f>
        <v/>
      </c>
      <c r="BC12" s="57"/>
      <c r="BD12" s="57"/>
      <c r="BE12" s="50" t="str">
        <f>IF(Table_Styles[[#This Row],[BB]]&lt;&gt;"",Table_Styles[[#This Row],[BB]],IF(Table_Styles[[#This Row],[BB Default]]&lt;&gt;"",Table_Styles[[#This Row],[BB Default]],""))</f>
        <v/>
      </c>
      <c r="BF12" s="57"/>
      <c r="BG12" s="57"/>
      <c r="BH12" s="50" t="str">
        <f>IF(Table_Styles[[#This Row],[BL]]&lt;&gt;"",Table_Styles[[#This Row],[BL]],IF(Table_Styles[[#This Row],[BL Default]]&lt;&gt;"",Table_Styles[[#This Row],[BL Default]],""))</f>
        <v/>
      </c>
      <c r="BI12" s="57"/>
      <c r="BJ12" s="57"/>
      <c r="BK12" s="50" t="str">
        <f>IF(Table_Styles[[#This Row],[Width]]&lt;&gt;"",Table_Styles[[#This Row],[Width]],IF(Table_Styles[[#This Row],[Width Default]]&lt;&gt;"",Table_Styles[[#This Row],[Width Default]],""))</f>
        <v/>
      </c>
      <c r="BL12" s="57"/>
      <c r="BM12" s="57"/>
      <c r="BN12" s="50" t="str">
        <f>IF(Table_Styles[[#This Row],[Height]]&lt;&gt;"",Table_Styles[[#This Row],[Height]],IF(Table_Styles[[#This Row],[Height Default]]&lt;&gt;"",Table_Styles[[#This Row],[Height Default]],""))</f>
        <v/>
      </c>
      <c r="BO12" s="50"/>
      <c r="BP12" s="50"/>
      <c r="BQ12" s="50" t="str">
        <f>IF(Table_Styles[[#This Row],[Top]]&lt;&gt;"",Table_Styles[[#This Row],[Top]],IF(Table_Styles[[#This Row],[Top Default]]&lt;&gt;"",Table_Styles[[#This Row],[Top Default]],""))</f>
        <v/>
      </c>
      <c r="BR12" s="50"/>
      <c r="BS12" s="50"/>
      <c r="BT12" s="50" t="str">
        <f>IF(Table_Styles[[#This Row],[Right]]&lt;&gt;"",Table_Styles[[#This Row],[Right]],IF(Table_Styles[[#This Row],[Right Default]]&lt;&gt;"",Table_Styles[[#This Row],[Right Default]],""))</f>
        <v/>
      </c>
      <c r="BU12" s="50"/>
      <c r="BV12" s="50"/>
      <c r="BW12" s="50" t="str">
        <f>IF(Table_Styles[[#This Row],[Bottom]]&lt;&gt;"",Table_Styles[[#This Row],[Bottom]],IF(Table_Styles[[#This Row],[Bottom Default]]&lt;&gt;"",Table_Styles[[#This Row],[Bottom Default]],""))</f>
        <v/>
      </c>
      <c r="BX12" s="50"/>
      <c r="BY12" s="50"/>
      <c r="BZ12" s="50" t="str">
        <f>IF(Table_Styles[[#This Row],[Left]]&lt;&gt;"",Table_Styles[[#This Row],[Left]],IF(Table_Styles[[#This Row],[Left Default]]&lt;&gt;"",Table_Styles[[#This Row],[Left Default]],""))</f>
        <v/>
      </c>
      <c r="CA12" s="57"/>
      <c r="CB12" s="101" t="str">
        <f>IF(AND(Table_Styles[[#This Row],[Selector]]&lt;&gt;"",Table_Styles[[#This Row],[Font Family Used]]&lt;&gt;"",Table_Styles[[#This Row],[Font Weight Used]]&lt;&gt;""),Table_Styles[[#This Row],[Font Family Used]]&amp;" "&amp;Table_Styles[[#This Row],[Font Weight Used]],"")</f>
        <v/>
      </c>
      <c r="CC12" s="101" t="str">
        <f ca="1">IF(AND(Table_Styles[[#This Row],[Selector]],COUNTIF(OFFSET(CC:CC,0,0,ROW()-1,1),"="&amp;Table_Styles[[#This Row],[Font]])=0),Table_Styles[[#This Row],[Font]],"")</f>
        <v/>
      </c>
      <c r="CD12" s="101" t="str">
        <f ca="1">IF(Table_Styles[[#This Row],[Unique Font]]&lt;&gt;"",
"{""fontFamily"":"""&amp;Table_Styles[[#This Row],[Font Family Used]]&amp;""",""fontWeight"":"&amp;Table_Styles[[#This Row],[Font Weight Used]]&amp;"}","")</f>
        <v/>
      </c>
      <c r="CE12"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 s="101" t="str">
        <f>IF(AND(Table_Styles[[#This Row],[Selector]]&lt;&gt;"", Table_Styles[[#This Row],[Config Properties]]&lt;&gt;""),
Table_Styles[[#This Row],[Selector]]&amp;" { "&amp;Table_Styles[[#This Row],[Config Properties]]&amp;" }","")</f>
        <v/>
      </c>
      <c r="CG12" s="101" t="str">
        <f xml:space="preserve">
SUBSTITUTE(SUBSTITUTE(SUBSTITUTE(SUBSTITUTE(SUBSTITUTE(SUBSTITUTE(SUBSTITUTE(SUBSTITUTE(Table_Styles[[#This Row],[Config]],
" {","{"),
"{ ","{"),
" }","}"),
"} ","}"),
" ,",","),
", ",","),
" :",":"),
": ",":")</f>
        <v/>
      </c>
    </row>
    <row r="13" spans="2:85" ht="29.4" thickBot="1">
      <c r="B13" s="100" t="s">
        <v>419</v>
      </c>
      <c r="C13" s="100"/>
      <c r="D13" s="121"/>
      <c r="E13" s="121"/>
      <c r="F13" s="100" t="str">
        <f>IF(Table_Styles[[#This Row],[Font Family]]&lt;&gt;"",Table_Styles[[#This Row],[Font Family]],IF(Table_Styles[[#This Row],[Font Family Default]]&lt;&gt;"",Table_Styles[[#This Row],[Font Family Default]],""))</f>
        <v/>
      </c>
      <c r="G13" s="121"/>
      <c r="H13" s="121"/>
      <c r="I13" s="100" t="str">
        <f>IF(Table_Styles[[#This Row],[Font Size]]&lt;&gt;"",Table_Styles[[#This Row],[Font Size]],IF(Table_Styles[[#This Row],[Font Size Default]]&lt;&gt;"",Table_Styles[[#This Row],[Font Size Default]],""))</f>
        <v/>
      </c>
      <c r="J13" s="121"/>
      <c r="K13" s="121"/>
      <c r="L13" s="100" t="str">
        <f>IF(Table_Styles[[#This Row],[Font Weight]]&lt;&gt;"",Table_Styles[[#This Row],[Font Weight]],IF(Table_Styles[[#This Row],[Font Weight Default]]&lt;&gt;"",Table_Styles[[#This Row],[Font Weight Default]],""))</f>
        <v/>
      </c>
      <c r="M13" s="121"/>
      <c r="N13" s="121"/>
      <c r="O13" s="100" t="str">
        <f>IF(Table_Styles[[#This Row],[Colour]]&lt;&gt;"",Table_Styles[[#This Row],[Colour]],IF(Table_Styles[[#This Row],[Colour Default]]&lt;&gt;"",Table_Styles[[#This Row],[Colour Default]],""))</f>
        <v/>
      </c>
      <c r="P13" s="121"/>
      <c r="Q13" s="121"/>
      <c r="R13" s="100" t="str">
        <f>IF(Table_Styles[[#This Row],[Background]]&lt;&gt;"",Table_Styles[[#This Row],[Background]],IF(Table_Styles[[#This Row],[Background Default]]&lt;&gt;"",Table_Styles[[#This Row],[Background Default]],""))</f>
        <v/>
      </c>
      <c r="S13" s="121"/>
      <c r="T13" s="121"/>
      <c r="U13" s="100" t="str">
        <f>IF(Table_Styles[[#This Row],[Border]]&lt;&gt;"",Table_Styles[[#This Row],[Border]],IF(Table_Styles[[#This Row],[Border Default]]&lt;&gt;"",Table_Styles[[#This Row],[Border Default]],""))</f>
        <v/>
      </c>
      <c r="V13" s="121"/>
      <c r="W13" s="121"/>
      <c r="X13" s="100" t="str">
        <f>IF(Table_Styles[[#This Row],[Border Radius]]&lt;&gt;"",Table_Styles[[#This Row],[Border Radius]],IF(Table_Styles[[#This Row],[Border Radius Default]]&lt;&gt;"",Table_Styles[[#This Row],[Border Radius Default]],""))</f>
        <v/>
      </c>
      <c r="Y13" s="121"/>
      <c r="Z13" s="121"/>
      <c r="AA13" s="100" t="str">
        <f>IF(Table_Styles[[#This Row],[MT]]&lt;&gt;"",Table_Styles[[#This Row],[MT]],IF(Table_Styles[[#This Row],[MT Default]]&lt;&gt;"",Table_Styles[[#This Row],[MT Default]],""))</f>
        <v/>
      </c>
      <c r="AB13" s="121"/>
      <c r="AC13" s="121"/>
      <c r="AD13" s="100" t="str">
        <f>IF(Table_Styles[[#This Row],[MR]]&lt;&gt;"",Table_Styles[[#This Row],[MR]],IF(Table_Styles[[#This Row],[MR Default]]&lt;&gt;"",Table_Styles[[#This Row],[MR Default]],""))</f>
        <v/>
      </c>
      <c r="AE13" s="121"/>
      <c r="AF13" s="121"/>
      <c r="AG13" s="100" t="str">
        <f>IF(Table_Styles[[#This Row],[MB]]&lt;&gt;"",Table_Styles[[#This Row],[MB]],IF(Table_Styles[[#This Row],[MB Default]]&lt;&gt;"",Table_Styles[[#This Row],[MB Default]],""))</f>
        <v/>
      </c>
      <c r="AH13" s="121"/>
      <c r="AI13" s="121"/>
      <c r="AJ13" s="100" t="str">
        <f>IF(Table_Styles[[#This Row],[ML]]&lt;&gt;"",Table_Styles[[#This Row],[ML]],IF(Table_Styles[[#This Row],[ML Default]]&lt;&gt;"",Table_Styles[[#This Row],[ML Default]],""))</f>
        <v/>
      </c>
      <c r="AK13" s="121"/>
      <c r="AL13" s="121"/>
      <c r="AM13" s="100" t="str">
        <f>IF(Table_Styles[[#This Row],[PT]]&lt;&gt;"",Table_Styles[[#This Row],[PT]],IF(Table_Styles[[#This Row],[PT Default]]&lt;&gt;"",Table_Styles[[#This Row],[PT Default]],""))</f>
        <v/>
      </c>
      <c r="AN13" s="121"/>
      <c r="AO13" s="121"/>
      <c r="AP13" s="100" t="str">
        <f>IF(Table_Styles[[#This Row],[PR]]&lt;&gt;"",Table_Styles[[#This Row],[PR]],IF(Table_Styles[[#This Row],[PR Default]]&lt;&gt;"",Table_Styles[[#This Row],[PR Default]],""))</f>
        <v/>
      </c>
      <c r="AQ13" s="121"/>
      <c r="AR13" s="121"/>
      <c r="AS13" s="100" t="str">
        <f>IF(Table_Styles[[#This Row],[PB]]&lt;&gt;"",Table_Styles[[#This Row],[PB]],IF(Table_Styles[[#This Row],[PB Default]]&lt;&gt;"",Table_Styles[[#This Row],[PB Default]],""))</f>
        <v/>
      </c>
      <c r="AT13" s="121"/>
      <c r="AU13" s="121"/>
      <c r="AV13" s="100" t="str">
        <f>IF(Table_Styles[[#This Row],[PL]]&lt;&gt;"",Table_Styles[[#This Row],[PL]],IF(Table_Styles[[#This Row],[PL Default]]&lt;&gt;"",Table_Styles[[#This Row],[PL Default]],""))</f>
        <v/>
      </c>
      <c r="AW13" s="121"/>
      <c r="AX13" s="121"/>
      <c r="AY13" s="100" t="str">
        <f>IF(Table_Styles[[#This Row],[BT]]&lt;&gt;"",Table_Styles[[#This Row],[BT]],IF(Table_Styles[[#This Row],[BT Default]]&lt;&gt;"",Table_Styles[[#This Row],[BT Default]],""))</f>
        <v/>
      </c>
      <c r="AZ13" s="121"/>
      <c r="BA13" s="121"/>
      <c r="BB13" s="100" t="str">
        <f>IF(Table_Styles[[#This Row],[BR]]&lt;&gt;"",Table_Styles[[#This Row],[BR]],IF(Table_Styles[[#This Row],[BR Default]]&lt;&gt;"",Table_Styles[[#This Row],[BR Default]],""))</f>
        <v/>
      </c>
      <c r="BC13" s="121"/>
      <c r="BD13" s="121"/>
      <c r="BE13" s="100" t="str">
        <f>IF(Table_Styles[[#This Row],[BB]]&lt;&gt;"",Table_Styles[[#This Row],[BB]],IF(Table_Styles[[#This Row],[BB Default]]&lt;&gt;"",Table_Styles[[#This Row],[BB Default]],""))</f>
        <v/>
      </c>
      <c r="BF13" s="121"/>
      <c r="BG13" s="121"/>
      <c r="BH13" s="100" t="str">
        <f>IF(Table_Styles[[#This Row],[BL]]&lt;&gt;"",Table_Styles[[#This Row],[BL]],IF(Table_Styles[[#This Row],[BL Default]]&lt;&gt;"",Table_Styles[[#This Row],[BL Default]],""))</f>
        <v/>
      </c>
      <c r="BI13" s="121"/>
      <c r="BJ13" s="121"/>
      <c r="BK13" s="100" t="str">
        <f>IF(Table_Styles[[#This Row],[Width]]&lt;&gt;"",Table_Styles[[#This Row],[Width]],IF(Table_Styles[[#This Row],[Width Default]]&lt;&gt;"",Table_Styles[[#This Row],[Width Default]],""))</f>
        <v/>
      </c>
      <c r="BL13" s="121"/>
      <c r="BM13" s="121"/>
      <c r="BN13" s="100" t="str">
        <f>IF(Table_Styles[[#This Row],[Height]]&lt;&gt;"",Table_Styles[[#This Row],[Height]],IF(Table_Styles[[#This Row],[Height Default]]&lt;&gt;"",Table_Styles[[#This Row],[Height Default]],""))</f>
        <v/>
      </c>
      <c r="BO13" s="100"/>
      <c r="BP13" s="100"/>
      <c r="BQ13" s="100" t="str">
        <f>IF(Table_Styles[[#This Row],[Top]]&lt;&gt;"",Table_Styles[[#This Row],[Top]],IF(Table_Styles[[#This Row],[Top Default]]&lt;&gt;"",Table_Styles[[#This Row],[Top Default]],""))</f>
        <v/>
      </c>
      <c r="BR13" s="100"/>
      <c r="BS13" s="100"/>
      <c r="BT13" s="100" t="str">
        <f>IF(Table_Styles[[#This Row],[Right]]&lt;&gt;"",Table_Styles[[#This Row],[Right]],IF(Table_Styles[[#This Row],[Right Default]]&lt;&gt;"",Table_Styles[[#This Row],[Right Default]],""))</f>
        <v/>
      </c>
      <c r="BU13" s="100"/>
      <c r="BV13" s="100"/>
      <c r="BW13" s="100" t="str">
        <f>IF(Table_Styles[[#This Row],[Bottom]]&lt;&gt;"",Table_Styles[[#This Row],[Bottom]],IF(Table_Styles[[#This Row],[Bottom Default]]&lt;&gt;"",Table_Styles[[#This Row],[Bottom Default]],""))</f>
        <v/>
      </c>
      <c r="BX13" s="100"/>
      <c r="BY13" s="100"/>
      <c r="BZ13" s="100" t="str">
        <f>IF(Table_Styles[[#This Row],[Left]]&lt;&gt;"",Table_Styles[[#This Row],[Left]],IF(Table_Styles[[#This Row],[Left Default]]&lt;&gt;"",Table_Styles[[#This Row],[Left Default]],""))</f>
        <v/>
      </c>
      <c r="CA13" s="121"/>
      <c r="CB13" s="100" t="str">
        <f>IF(AND(Table_Styles[[#This Row],[Selector]]&lt;&gt;"",Table_Styles[[#This Row],[Font Family Used]]&lt;&gt;"",Table_Styles[[#This Row],[Font Weight Used]]&lt;&gt;""),Table_Styles[[#This Row],[Font Family Used]]&amp;" "&amp;Table_Styles[[#This Row],[Font Weight Used]],"")</f>
        <v/>
      </c>
      <c r="CC13" s="100" t="str">
        <f ca="1">IF(AND(Table_Styles[[#This Row],[Selector]],COUNTIF(OFFSET(CC:CC,0,0,ROW()-1,1),"="&amp;Table_Styles[[#This Row],[Font]])=0),Table_Styles[[#This Row],[Font]],"")</f>
        <v/>
      </c>
      <c r="CD13" s="100" t="str">
        <f ca="1">IF(Table_Styles[[#This Row],[Unique Font]]&lt;&gt;"",
"{""fontFamily"":"""&amp;Table_Styles[[#This Row],[Font Family Used]]&amp;""",""fontWeight"":"&amp;Table_Styles[[#This Row],[Font Weight Used]]&amp;"}","")</f>
        <v/>
      </c>
      <c r="CE13" s="10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 s="100" t="str">
        <f>IF(AND(Table_Styles[[#This Row],[Selector]]&lt;&gt;"", Table_Styles[[#This Row],[Config Properties]]&lt;&gt;""),
Table_Styles[[#This Row],[Selector]]&amp;" { "&amp;Table_Styles[[#This Row],[Config Properties]]&amp;" }","")</f>
        <v/>
      </c>
      <c r="CG13" s="100" t="str">
        <f xml:space="preserve">
SUBSTITUTE(SUBSTITUTE(SUBSTITUTE(SUBSTITUTE(SUBSTITUTE(SUBSTITUTE(SUBSTITUTE(SUBSTITUTE(Table_Styles[[#This Row],[Config]],
" {","{"),
"{ ","{"),
" }","}"),
"} ","}"),
" ,",","),
", ",","),
" :",":"),
": ",":")</f>
        <v/>
      </c>
    </row>
    <row r="14" spans="2:85" ht="21" customHeight="1" thickBot="1">
      <c r="B14" t="s">
        <v>811</v>
      </c>
      <c r="C14" s="101" t="s">
        <v>406</v>
      </c>
      <c r="D14"/>
      <c r="E14"/>
      <c r="F14" t="str">
        <f>IF(Table_Styles[[#This Row],[Font Family]]&lt;&gt;"",Table_Styles[[#This Row],[Font Family]],IF(Table_Styles[[#This Row],[Font Family Default]]&lt;&gt;"",Table_Styles[[#This Row],[Font Family Default]],""))</f>
        <v/>
      </c>
      <c r="G14"/>
      <c r="H14"/>
      <c r="I14" t="str">
        <f>IF(Table_Styles[[#This Row],[Font Size]]&lt;&gt;"",Table_Styles[[#This Row],[Font Size]],IF(Table_Styles[[#This Row],[Font Size Default]]&lt;&gt;"",Table_Styles[[#This Row],[Font Size Default]],""))</f>
        <v/>
      </c>
      <c r="J14"/>
      <c r="K14"/>
      <c r="L14" t="str">
        <f>IF(Table_Styles[[#This Row],[Font Weight]]&lt;&gt;"",Table_Styles[[#This Row],[Font Weight]],IF(Table_Styles[[#This Row],[Font Weight Default]]&lt;&gt;"",Table_Styles[[#This Row],[Font Weight Default]],""))</f>
        <v/>
      </c>
      <c r="M14"/>
      <c r="N14"/>
      <c r="O14" t="str">
        <f>IF(Table_Styles[[#This Row],[Colour]]&lt;&gt;"",Table_Styles[[#This Row],[Colour]],IF(Table_Styles[[#This Row],[Colour Default]]&lt;&gt;"",Table_Styles[[#This Row],[Colour Default]],""))</f>
        <v/>
      </c>
      <c r="P14"/>
      <c r="Q14"/>
      <c r="R14" t="str">
        <f>IF(Table_Styles[[#This Row],[Background]]&lt;&gt;"",Table_Styles[[#This Row],[Background]],IF(Table_Styles[[#This Row],[Background Default]]&lt;&gt;"",Table_Styles[[#This Row],[Background Default]],""))</f>
        <v/>
      </c>
      <c r="S14"/>
      <c r="T14"/>
      <c r="U14" t="str">
        <f>IF(Table_Styles[[#This Row],[Border]]&lt;&gt;"",Table_Styles[[#This Row],[Border]],IF(Table_Styles[[#This Row],[Border Default]]&lt;&gt;"",Table_Styles[[#This Row],[Border Default]],""))</f>
        <v/>
      </c>
      <c r="V14"/>
      <c r="W14"/>
      <c r="X14" t="str">
        <f>IF(Table_Styles[[#This Row],[Border Radius]]&lt;&gt;"",Table_Styles[[#This Row],[Border Radius]],IF(Table_Styles[[#This Row],[Border Radius Default]]&lt;&gt;"",Table_Styles[[#This Row],[Border Radius Default]],""))</f>
        <v/>
      </c>
      <c r="Y14"/>
      <c r="Z14"/>
      <c r="AA14" t="str">
        <f>IF(Table_Styles[[#This Row],[MT]]&lt;&gt;"",Table_Styles[[#This Row],[MT]],IF(Table_Styles[[#This Row],[MT Default]]&lt;&gt;"",Table_Styles[[#This Row],[MT Default]],""))</f>
        <v/>
      </c>
      <c r="AB14"/>
      <c r="AC14"/>
      <c r="AD14" t="str">
        <f>IF(Table_Styles[[#This Row],[MR]]&lt;&gt;"",Table_Styles[[#This Row],[MR]],IF(Table_Styles[[#This Row],[MR Default]]&lt;&gt;"",Table_Styles[[#This Row],[MR Default]],""))</f>
        <v/>
      </c>
      <c r="AE14"/>
      <c r="AF14"/>
      <c r="AG14" t="str">
        <f>IF(Table_Styles[[#This Row],[MB]]&lt;&gt;"",Table_Styles[[#This Row],[MB]],IF(Table_Styles[[#This Row],[MB Default]]&lt;&gt;"",Table_Styles[[#This Row],[MB Default]],""))</f>
        <v/>
      </c>
      <c r="AH14"/>
      <c r="AI14"/>
      <c r="AJ14" t="str">
        <f>IF(Table_Styles[[#This Row],[ML]]&lt;&gt;"",Table_Styles[[#This Row],[ML]],IF(Table_Styles[[#This Row],[ML Default]]&lt;&gt;"",Table_Styles[[#This Row],[ML Default]],""))</f>
        <v/>
      </c>
      <c r="AK14"/>
      <c r="AL14"/>
      <c r="AM14" t="str">
        <f>IF(Table_Styles[[#This Row],[PT]]&lt;&gt;"",Table_Styles[[#This Row],[PT]],IF(Table_Styles[[#This Row],[PT Default]]&lt;&gt;"",Table_Styles[[#This Row],[PT Default]],""))</f>
        <v/>
      </c>
      <c r="AN14"/>
      <c r="AO14"/>
      <c r="AP14" t="str">
        <f>IF(Table_Styles[[#This Row],[PR]]&lt;&gt;"",Table_Styles[[#This Row],[PR]],IF(Table_Styles[[#This Row],[PR Default]]&lt;&gt;"",Table_Styles[[#This Row],[PR Default]],""))</f>
        <v/>
      </c>
      <c r="AQ14"/>
      <c r="AR14"/>
      <c r="AS14" t="str">
        <f>IF(Table_Styles[[#This Row],[PB]]&lt;&gt;"",Table_Styles[[#This Row],[PB]],IF(Table_Styles[[#This Row],[PB Default]]&lt;&gt;"",Table_Styles[[#This Row],[PB Default]],""))</f>
        <v/>
      </c>
      <c r="AT14"/>
      <c r="AU14"/>
      <c r="AV14" t="str">
        <f>IF(Table_Styles[[#This Row],[PL]]&lt;&gt;"",Table_Styles[[#This Row],[PL]],IF(Table_Styles[[#This Row],[PL Default]]&lt;&gt;"",Table_Styles[[#This Row],[PL Default]],""))</f>
        <v/>
      </c>
      <c r="AW14"/>
      <c r="AX14"/>
      <c r="AY14" t="str">
        <f>IF(Table_Styles[[#This Row],[BT]]&lt;&gt;"",Table_Styles[[#This Row],[BT]],IF(Table_Styles[[#This Row],[BT Default]]&lt;&gt;"",Table_Styles[[#This Row],[BT Default]],""))</f>
        <v/>
      </c>
      <c r="AZ14"/>
      <c r="BA14"/>
      <c r="BB14" t="str">
        <f>IF(Table_Styles[[#This Row],[BR]]&lt;&gt;"",Table_Styles[[#This Row],[BR]],IF(Table_Styles[[#This Row],[BR Default]]&lt;&gt;"",Table_Styles[[#This Row],[BR Default]],""))</f>
        <v/>
      </c>
      <c r="BC14"/>
      <c r="BD14"/>
      <c r="BE14" t="str">
        <f>IF(Table_Styles[[#This Row],[BB]]&lt;&gt;"",Table_Styles[[#This Row],[BB]],IF(Table_Styles[[#This Row],[BB Default]]&lt;&gt;"",Table_Styles[[#This Row],[BB Default]],""))</f>
        <v/>
      </c>
      <c r="BF14"/>
      <c r="BG14"/>
      <c r="BH14" t="str">
        <f>IF(Table_Styles[[#This Row],[BL]]&lt;&gt;"",Table_Styles[[#This Row],[BL]],IF(Table_Styles[[#This Row],[BL Default]]&lt;&gt;"",Table_Styles[[#This Row],[BL Default]],""))</f>
        <v/>
      </c>
      <c r="BI14"/>
      <c r="BJ14"/>
      <c r="BK14" t="str">
        <f>IF(Table_Styles[[#This Row],[Width]]&lt;&gt;"",Table_Styles[[#This Row],[Width]],IF(Table_Styles[[#This Row],[Width Default]]&lt;&gt;"",Table_Styles[[#This Row],[Width Default]],""))</f>
        <v/>
      </c>
      <c r="BL14"/>
      <c r="BM14"/>
      <c r="BN14" t="str">
        <f>IF(Table_Styles[[#This Row],[Height]]&lt;&gt;"",Table_Styles[[#This Row],[Height]],IF(Table_Styles[[#This Row],[Height Default]]&lt;&gt;"",Table_Styles[[#This Row],[Height Default]],""))</f>
        <v/>
      </c>
      <c r="BO14"/>
      <c r="BP14"/>
      <c r="BQ14" t="str">
        <f>IF(Table_Styles[[#This Row],[Top]]&lt;&gt;"",Table_Styles[[#This Row],[Top]],IF(Table_Styles[[#This Row],[Top Default]]&lt;&gt;"",Table_Styles[[#This Row],[Top Default]],""))</f>
        <v/>
      </c>
      <c r="BR14"/>
      <c r="BS14"/>
      <c r="BT14" t="str">
        <f>IF(Table_Styles[[#This Row],[Right]]&lt;&gt;"",Table_Styles[[#This Row],[Right]],IF(Table_Styles[[#This Row],[Right Default]]&lt;&gt;"",Table_Styles[[#This Row],[Right Default]],""))</f>
        <v/>
      </c>
      <c r="BU14"/>
      <c r="BV14"/>
      <c r="BW14" t="str">
        <f>IF(Table_Styles[[#This Row],[Bottom]]&lt;&gt;"",Table_Styles[[#This Row],[Bottom]],IF(Table_Styles[[#This Row],[Bottom Default]]&lt;&gt;"",Table_Styles[[#This Row],[Bottom Default]],""))</f>
        <v/>
      </c>
      <c r="BX14"/>
      <c r="BY14"/>
      <c r="BZ14" t="str">
        <f>IF(Table_Styles[[#This Row],[Left]]&lt;&gt;"",Table_Styles[[#This Row],[Left]],IF(Table_Styles[[#This Row],[Left Default]]&lt;&gt;"",Table_Styles[[#This Row],[Left Default]],""))</f>
        <v/>
      </c>
      <c r="CA14" s="58"/>
      <c r="CB14" s="180" t="str">
        <f>IF(AND(Table_Styles[[#This Row],[Selector]]&lt;&gt;"",Table_Styles[[#This Row],[Font Family Used]]&lt;&gt;"",Table_Styles[[#This Row],[Font Weight Used]]&lt;&gt;""),Table_Styles[[#This Row],[Font Family Used]]&amp;" "&amp;Table_Styles[[#This Row],[Font Weight Used]],"")</f>
        <v/>
      </c>
      <c r="CC14" s="180" t="str">
        <f ca="1">IF(AND(Table_Styles[[#This Row],[Selector]],COUNTIF(OFFSET(CC:CC,0,0,ROW()-1,1),"="&amp;Table_Styles[[#This Row],[Font]])=0),Table_Styles[[#This Row],[Font]],"")</f>
        <v/>
      </c>
      <c r="CD14" s="180" t="str">
        <f ca="1">IF(Table_Styles[[#This Row],[Unique Font]]&lt;&gt;"",
"{""fontFamily"":"""&amp;Table_Styles[[#This Row],[Font Family Used]]&amp;""",""fontWeight"":"&amp;Table_Styles[[#This Row],[Font Weight Used]]&amp;"}","")</f>
        <v/>
      </c>
      <c r="CE14" s="18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 s="104" t="str">
        <f>IF(AND(Table_Styles[[#This Row],[Selector]]&lt;&gt;"", Table_Styles[[#This Row],[Config Properties]]&lt;&gt;""),
Table_Styles[[#This Row],[Selector]]&amp;" { "&amp;Table_Styles[[#This Row],[Config Properties]]&amp;" }","")</f>
        <v/>
      </c>
      <c r="CG14" s="104" t="str">
        <f xml:space="preserve">
SUBSTITUTE(SUBSTITUTE(SUBSTITUTE(SUBSTITUTE(SUBSTITUTE(SUBSTITUTE(SUBSTITUTE(SUBSTITUTE(Table_Styles[[#This Row],[Config]],
" {","{"),
"{ ","{"),
" }","}"),
"} ","}"),
" ,",","),
", ",","),
" :",":"),
": ",":")</f>
        <v/>
      </c>
    </row>
    <row r="15" spans="2:85" ht="21" customHeight="1">
      <c r="B15" s="99" t="s">
        <v>22</v>
      </c>
      <c r="C15" s="103" t="s">
        <v>420</v>
      </c>
      <c r="D15" s="58"/>
      <c r="E15" s="58" t="str">
        <f>Settings_Styling_Font_Headings</f>
        <v>Montserrat</v>
      </c>
      <c r="F15" s="24" t="str">
        <f>IF(Table_Styles[[#This Row],[Font Family]]&lt;&gt;"",Table_Styles[[#This Row],[Font Family]],IF(Table_Styles[[#This Row],[Font Family Default]]&lt;&gt;"",Table_Styles[[#This Row],[Font Family Default]],""))</f>
        <v>Montserrat</v>
      </c>
      <c r="G15" s="58" t="s">
        <v>402</v>
      </c>
      <c r="H15" s="58" t="s">
        <v>421</v>
      </c>
      <c r="I15" s="24" t="str">
        <f>IF(Table_Styles[[#This Row],[Font Size]]&lt;&gt;"",Table_Styles[[#This Row],[Font Size]],IF(Table_Styles[[#This Row],[Font Size Default]]&lt;&gt;"",Table_Styles[[#This Row],[Font Size Default]],""))</f>
        <v>30px</v>
      </c>
      <c r="J15" s="58"/>
      <c r="K15" s="57">
        <f>Settings_Styling_Font_Weight_Headings</f>
        <v>400</v>
      </c>
      <c r="L15" s="24">
        <f>IF(Table_Styles[[#This Row],[Font Weight]]&lt;&gt;"",Table_Styles[[#This Row],[Font Weight]],IF(Table_Styles[[#This Row],[Font Weight Default]]&lt;&gt;"",Table_Styles[[#This Row],[Font Weight Default]],""))</f>
        <v>400</v>
      </c>
      <c r="M15" s="58"/>
      <c r="N15" s="58"/>
      <c r="O15" s="24" t="str">
        <f>IF(Table_Styles[[#This Row],[Colour]]&lt;&gt;"",Table_Styles[[#This Row],[Colour]],IF(Table_Styles[[#This Row],[Colour Default]]&lt;&gt;"",Table_Styles[[#This Row],[Colour Default]],""))</f>
        <v/>
      </c>
      <c r="P15" s="58"/>
      <c r="Q15" s="58"/>
      <c r="R15" s="24" t="str">
        <f>IF(Table_Styles[[#This Row],[Background]]&lt;&gt;"",Table_Styles[[#This Row],[Background]],IF(Table_Styles[[#This Row],[Background Default]]&lt;&gt;"",Table_Styles[[#This Row],[Background Default]],""))</f>
        <v/>
      </c>
      <c r="S15" s="58"/>
      <c r="T15" s="58"/>
      <c r="U15" s="24" t="str">
        <f>IF(Table_Styles[[#This Row],[Border]]&lt;&gt;"",Table_Styles[[#This Row],[Border]],IF(Table_Styles[[#This Row],[Border Default]]&lt;&gt;"",Table_Styles[[#This Row],[Border Default]],""))</f>
        <v/>
      </c>
      <c r="V15" s="58"/>
      <c r="W15" s="58"/>
      <c r="X15" s="24" t="str">
        <f>IF(Table_Styles[[#This Row],[Border Radius]]&lt;&gt;"",Table_Styles[[#This Row],[Border Radius]],IF(Table_Styles[[#This Row],[Border Radius Default]]&lt;&gt;"",Table_Styles[[#This Row],[Border Radius Default]],""))</f>
        <v/>
      </c>
      <c r="Y15" s="58"/>
      <c r="Z15" s="58" t="s">
        <v>422</v>
      </c>
      <c r="AA15" s="24" t="str">
        <f>IF(Table_Styles[[#This Row],[MT]]&lt;&gt;"",Table_Styles[[#This Row],[MT]],IF(Table_Styles[[#This Row],[MT Default]]&lt;&gt;"",Table_Styles[[#This Row],[MT Default]],""))</f>
        <v>10px</v>
      </c>
      <c r="AB15" s="58"/>
      <c r="AC15" s="58"/>
      <c r="AD15" s="24" t="str">
        <f>IF(Table_Styles[[#This Row],[MR]]&lt;&gt;"",Table_Styles[[#This Row],[MR]],IF(Table_Styles[[#This Row],[MR Default]]&lt;&gt;"",Table_Styles[[#This Row],[MR Default]],""))</f>
        <v/>
      </c>
      <c r="AE15" s="58"/>
      <c r="AF15" s="58">
        <v>0</v>
      </c>
      <c r="AG15" s="24">
        <f>IF(Table_Styles[[#This Row],[MB]]&lt;&gt;"",Table_Styles[[#This Row],[MB]],IF(Table_Styles[[#This Row],[MB Default]]&lt;&gt;"",Table_Styles[[#This Row],[MB Default]],""))</f>
        <v>0</v>
      </c>
      <c r="AH15" s="58"/>
      <c r="AI15" s="58"/>
      <c r="AJ15" s="24" t="str">
        <f>IF(Table_Styles[[#This Row],[ML]]&lt;&gt;"",Table_Styles[[#This Row],[ML]],IF(Table_Styles[[#This Row],[ML Default]]&lt;&gt;"",Table_Styles[[#This Row],[ML Default]],""))</f>
        <v/>
      </c>
      <c r="AK15" s="58"/>
      <c r="AL15" s="58"/>
      <c r="AM15" s="24" t="str">
        <f>IF(Table_Styles[[#This Row],[PT]]&lt;&gt;"",Table_Styles[[#This Row],[PT]],IF(Table_Styles[[#This Row],[PT Default]]&lt;&gt;"",Table_Styles[[#This Row],[PT Default]],""))</f>
        <v/>
      </c>
      <c r="AN15" s="58"/>
      <c r="AO15" s="58"/>
      <c r="AP15" s="24" t="str">
        <f>IF(Table_Styles[[#This Row],[PR]]&lt;&gt;"",Table_Styles[[#This Row],[PR]],IF(Table_Styles[[#This Row],[PR Default]]&lt;&gt;"",Table_Styles[[#This Row],[PR Default]],""))</f>
        <v/>
      </c>
      <c r="AQ15" s="58"/>
      <c r="AR15" s="58"/>
      <c r="AS15" s="24" t="str">
        <f>IF(Table_Styles[[#This Row],[PB]]&lt;&gt;"",Table_Styles[[#This Row],[PB]],IF(Table_Styles[[#This Row],[PB Default]]&lt;&gt;"",Table_Styles[[#This Row],[PB Default]],""))</f>
        <v/>
      </c>
      <c r="AT15" s="58"/>
      <c r="AU15" s="58"/>
      <c r="AV15" s="24" t="str">
        <f>IF(Table_Styles[[#This Row],[PL]]&lt;&gt;"",Table_Styles[[#This Row],[PL]],IF(Table_Styles[[#This Row],[PL Default]]&lt;&gt;"",Table_Styles[[#This Row],[PL Default]],""))</f>
        <v/>
      </c>
      <c r="AW15" s="58"/>
      <c r="AX15" s="58"/>
      <c r="AY15" s="24" t="str">
        <f>IF(Table_Styles[[#This Row],[BT]]&lt;&gt;"",Table_Styles[[#This Row],[BT]],IF(Table_Styles[[#This Row],[BT Default]]&lt;&gt;"",Table_Styles[[#This Row],[BT Default]],""))</f>
        <v/>
      </c>
      <c r="AZ15" s="58"/>
      <c r="BA15" s="58"/>
      <c r="BB15" s="24" t="str">
        <f>IF(Table_Styles[[#This Row],[BR]]&lt;&gt;"",Table_Styles[[#This Row],[BR]],IF(Table_Styles[[#This Row],[BR Default]]&lt;&gt;"",Table_Styles[[#This Row],[BR Default]],""))</f>
        <v/>
      </c>
      <c r="BC15" s="58"/>
      <c r="BD15" s="58"/>
      <c r="BE15" s="24" t="str">
        <f>IF(Table_Styles[[#This Row],[BB]]&lt;&gt;"",Table_Styles[[#This Row],[BB]],IF(Table_Styles[[#This Row],[BB Default]]&lt;&gt;"",Table_Styles[[#This Row],[BB Default]],""))</f>
        <v/>
      </c>
      <c r="BF15" s="58"/>
      <c r="BG15" s="58"/>
      <c r="BH15" s="24" t="str">
        <f>IF(Table_Styles[[#This Row],[BL]]&lt;&gt;"",Table_Styles[[#This Row],[BL]],IF(Table_Styles[[#This Row],[BL Default]]&lt;&gt;"",Table_Styles[[#This Row],[BL Default]],""))</f>
        <v/>
      </c>
      <c r="BI15" s="58"/>
      <c r="BJ15" s="58"/>
      <c r="BK15" s="24" t="str">
        <f>IF(Table_Styles[[#This Row],[Width]]&lt;&gt;"",Table_Styles[[#This Row],[Width]],IF(Table_Styles[[#This Row],[Width Default]]&lt;&gt;"",Table_Styles[[#This Row],[Width Default]],""))</f>
        <v/>
      </c>
      <c r="BL15" s="58"/>
      <c r="BM15" s="58"/>
      <c r="BN15" s="24" t="str">
        <f>IF(Table_Styles[[#This Row],[Height]]&lt;&gt;"",Table_Styles[[#This Row],[Height]],IF(Table_Styles[[#This Row],[Height Default]]&lt;&gt;"",Table_Styles[[#This Row],[Height Default]],""))</f>
        <v/>
      </c>
      <c r="BO15" s="24"/>
      <c r="BP15" s="24"/>
      <c r="BQ15" s="24" t="str">
        <f>IF(Table_Styles[[#This Row],[Top]]&lt;&gt;"",Table_Styles[[#This Row],[Top]],IF(Table_Styles[[#This Row],[Top Default]]&lt;&gt;"",Table_Styles[[#This Row],[Top Default]],""))</f>
        <v/>
      </c>
      <c r="BR15" s="24"/>
      <c r="BS15" s="24"/>
      <c r="BT15" s="24" t="str">
        <f>IF(Table_Styles[[#This Row],[Right]]&lt;&gt;"",Table_Styles[[#This Row],[Right]],IF(Table_Styles[[#This Row],[Right Default]]&lt;&gt;"",Table_Styles[[#This Row],[Right Default]],""))</f>
        <v/>
      </c>
      <c r="BU15" s="24"/>
      <c r="BV15" s="24"/>
      <c r="BW15" s="24" t="str">
        <f>IF(Table_Styles[[#This Row],[Bottom]]&lt;&gt;"",Table_Styles[[#This Row],[Bottom]],IF(Table_Styles[[#This Row],[Bottom Default]]&lt;&gt;"",Table_Styles[[#This Row],[Bottom Default]],""))</f>
        <v/>
      </c>
      <c r="BX15" s="24"/>
      <c r="BY15" s="24"/>
      <c r="BZ15" s="24" t="str">
        <f>IF(Table_Styles[[#This Row],[Left]]&lt;&gt;"",Table_Styles[[#This Row],[Left]],IF(Table_Styles[[#This Row],[Left Default]]&lt;&gt;"",Table_Styles[[#This Row],[Left Default]],""))</f>
        <v/>
      </c>
      <c r="CA15" s="58"/>
      <c r="CB15" s="99" t="str">
        <f>IF(AND(Table_Styles[[#This Row],[Selector]]&lt;&gt;"",Table_Styles[[#This Row],[Font Family Used]]&lt;&gt;"",Table_Styles[[#This Row],[Font Weight Used]]&lt;&gt;""),Table_Styles[[#This Row],[Font Family Used]]&amp;" "&amp;Table_Styles[[#This Row],[Font Weight Used]],"")</f>
        <v>Montserrat 400</v>
      </c>
      <c r="CC15" s="99" t="str">
        <f ca="1">IF(AND(Table_Styles[[#This Row],[Selector]],COUNTIF(OFFSET(CC:CC,0,0,ROW()-1,1),"="&amp;Table_Styles[[#This Row],[Font]])=0),Table_Styles[[#This Row],[Font]],"")</f>
        <v/>
      </c>
      <c r="CD15" s="99" t="str">
        <f ca="1">IF(Table_Styles[[#This Row],[Unique Font]]&lt;&gt;"",
"{""fontFamily"":"""&amp;Table_Styles[[#This Row],[Font Family Used]]&amp;""",""fontWeight"":"&amp;Table_Styles[[#This Row],[Font Weight Used]]&amp;"}","")</f>
        <v/>
      </c>
      <c r="CE15"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30px;font-weight: 400;margin-top: 10px;margin-bottom: 0</v>
      </c>
      <c r="CF15" s="101" t="str">
        <f>IF(AND(Table_Styles[[#This Row],[Selector]]&lt;&gt;"", Table_Styles[[#This Row],[Config Properties]]&lt;&gt;""),
Table_Styles[[#This Row],[Selector]]&amp;" { "&amp;Table_Styles[[#This Row],[Config Properties]]&amp;" }","")</f>
        <v>section h2 { font-family: 'Montserrat';font-size: 30px;font-weight: 400;margin-top: 10px;margin-bottom: 0 }</v>
      </c>
      <c r="CG15" s="101" t="str">
        <f xml:space="preserve">
SUBSTITUTE(SUBSTITUTE(SUBSTITUTE(SUBSTITUTE(SUBSTITUTE(SUBSTITUTE(SUBSTITUTE(SUBSTITUTE(Table_Styles[[#This Row],[Config]],
" {","{"),
"{ ","{"),
" }","}"),
"} ","}"),
" ,",","),
", ",","),
" :",":"),
": ",":")</f>
        <v>section h2{font-family:'Montserrat';font-size:30px;font-weight:400;margin-top:10px;margin-bottom:0}</v>
      </c>
    </row>
    <row r="16" spans="2:85" ht="21" customHeight="1">
      <c r="B16" s="99" t="s">
        <v>23</v>
      </c>
      <c r="C16" s="103" t="s">
        <v>423</v>
      </c>
      <c r="D16" s="58"/>
      <c r="E16" s="58" t="str">
        <f>Settings_Styling_Font_Headings</f>
        <v>Montserrat</v>
      </c>
      <c r="F16" s="24" t="str">
        <f>IF(Table_Styles[[#This Row],[Font Family]]&lt;&gt;"",Table_Styles[[#This Row],[Font Family]],IF(Table_Styles[[#This Row],[Font Family Default]]&lt;&gt;"",Table_Styles[[#This Row],[Font Family Default]],""))</f>
        <v>Montserrat</v>
      </c>
      <c r="G16" s="58"/>
      <c r="H16" s="58" t="s">
        <v>424</v>
      </c>
      <c r="I16" s="24" t="str">
        <f>IF(Table_Styles[[#This Row],[Font Size]]&lt;&gt;"",Table_Styles[[#This Row],[Font Size]],IF(Table_Styles[[#This Row],[Font Size Default]]&lt;&gt;"",Table_Styles[[#This Row],[Font Size Default]],""))</f>
        <v>24px</v>
      </c>
      <c r="J16" s="58"/>
      <c r="K16" s="57">
        <v>400</v>
      </c>
      <c r="L16" s="24">
        <f>IF(Table_Styles[[#This Row],[Font Weight]]&lt;&gt;"",Table_Styles[[#This Row],[Font Weight]],IF(Table_Styles[[#This Row],[Font Weight Default]]&lt;&gt;"",Table_Styles[[#This Row],[Font Weight Default]],""))</f>
        <v>400</v>
      </c>
      <c r="M16" s="58"/>
      <c r="N16" s="58"/>
      <c r="O16" s="24" t="str">
        <f>IF(Table_Styles[[#This Row],[Colour]]&lt;&gt;"",Table_Styles[[#This Row],[Colour]],IF(Table_Styles[[#This Row],[Colour Default]]&lt;&gt;"",Table_Styles[[#This Row],[Colour Default]],""))</f>
        <v/>
      </c>
      <c r="P16" s="58"/>
      <c r="Q16" s="58"/>
      <c r="R16" s="24" t="str">
        <f>IF(Table_Styles[[#This Row],[Background]]&lt;&gt;"",Table_Styles[[#This Row],[Background]],IF(Table_Styles[[#This Row],[Background Default]]&lt;&gt;"",Table_Styles[[#This Row],[Background Default]],""))</f>
        <v/>
      </c>
      <c r="S16" s="58"/>
      <c r="T16" s="58"/>
      <c r="U16" s="24" t="str">
        <f>IF(Table_Styles[[#This Row],[Border]]&lt;&gt;"",Table_Styles[[#This Row],[Border]],IF(Table_Styles[[#This Row],[Border Default]]&lt;&gt;"",Table_Styles[[#This Row],[Border Default]],""))</f>
        <v/>
      </c>
      <c r="V16" s="58"/>
      <c r="W16" s="58"/>
      <c r="X16" s="24" t="str">
        <f>IF(Table_Styles[[#This Row],[Border Radius]]&lt;&gt;"",Table_Styles[[#This Row],[Border Radius]],IF(Table_Styles[[#This Row],[Border Radius Default]]&lt;&gt;"",Table_Styles[[#This Row],[Border Radius Default]],""))</f>
        <v/>
      </c>
      <c r="Y16" s="58" t="s">
        <v>416</v>
      </c>
      <c r="Z16" s="58" t="s">
        <v>408</v>
      </c>
      <c r="AA16" s="24" t="str">
        <f>IF(Table_Styles[[#This Row],[MT]]&lt;&gt;"",Table_Styles[[#This Row],[MT]],IF(Table_Styles[[#This Row],[MT Default]]&lt;&gt;"",Table_Styles[[#This Row],[MT Default]],""))</f>
        <v>20px</v>
      </c>
      <c r="AB16" s="58"/>
      <c r="AC16" s="58"/>
      <c r="AD16" s="24" t="str">
        <f>IF(Table_Styles[[#This Row],[MR]]&lt;&gt;"",Table_Styles[[#This Row],[MR]],IF(Table_Styles[[#This Row],[MR Default]]&lt;&gt;"",Table_Styles[[#This Row],[MR Default]],""))</f>
        <v/>
      </c>
      <c r="AE16" s="58"/>
      <c r="AF16" s="58">
        <v>0</v>
      </c>
      <c r="AG16" s="24">
        <f>IF(Table_Styles[[#This Row],[MB]]&lt;&gt;"",Table_Styles[[#This Row],[MB]],IF(Table_Styles[[#This Row],[MB Default]]&lt;&gt;"",Table_Styles[[#This Row],[MB Default]],""))</f>
        <v>0</v>
      </c>
      <c r="AH16" s="58"/>
      <c r="AI16" s="58"/>
      <c r="AJ16" s="24" t="str">
        <f>IF(Table_Styles[[#This Row],[ML]]&lt;&gt;"",Table_Styles[[#This Row],[ML]],IF(Table_Styles[[#This Row],[ML Default]]&lt;&gt;"",Table_Styles[[#This Row],[ML Default]],""))</f>
        <v/>
      </c>
      <c r="AK16" s="58"/>
      <c r="AL16" s="58"/>
      <c r="AM16" s="24" t="str">
        <f>IF(Table_Styles[[#This Row],[PT]]&lt;&gt;"",Table_Styles[[#This Row],[PT]],IF(Table_Styles[[#This Row],[PT Default]]&lt;&gt;"",Table_Styles[[#This Row],[PT Default]],""))</f>
        <v/>
      </c>
      <c r="AN16" s="58"/>
      <c r="AO16" s="58"/>
      <c r="AP16" s="24" t="str">
        <f>IF(Table_Styles[[#This Row],[PR]]&lt;&gt;"",Table_Styles[[#This Row],[PR]],IF(Table_Styles[[#This Row],[PR Default]]&lt;&gt;"",Table_Styles[[#This Row],[PR Default]],""))</f>
        <v/>
      </c>
      <c r="AQ16" s="58"/>
      <c r="AR16" s="58"/>
      <c r="AS16" s="24" t="str">
        <f>IF(Table_Styles[[#This Row],[PB]]&lt;&gt;"",Table_Styles[[#This Row],[PB]],IF(Table_Styles[[#This Row],[PB Default]]&lt;&gt;"",Table_Styles[[#This Row],[PB Default]],""))</f>
        <v/>
      </c>
      <c r="AT16" s="58"/>
      <c r="AU16" s="58"/>
      <c r="AV16" s="24" t="str">
        <f>IF(Table_Styles[[#This Row],[PL]]&lt;&gt;"",Table_Styles[[#This Row],[PL]],IF(Table_Styles[[#This Row],[PL Default]]&lt;&gt;"",Table_Styles[[#This Row],[PL Default]],""))</f>
        <v/>
      </c>
      <c r="AW16" s="58"/>
      <c r="AX16" s="58"/>
      <c r="AY16" s="24" t="str">
        <f>IF(Table_Styles[[#This Row],[BT]]&lt;&gt;"",Table_Styles[[#This Row],[BT]],IF(Table_Styles[[#This Row],[BT Default]]&lt;&gt;"",Table_Styles[[#This Row],[BT Default]],""))</f>
        <v/>
      </c>
      <c r="AZ16" s="58"/>
      <c r="BA16" s="58"/>
      <c r="BB16" s="24" t="str">
        <f>IF(Table_Styles[[#This Row],[BR]]&lt;&gt;"",Table_Styles[[#This Row],[BR]],IF(Table_Styles[[#This Row],[BR Default]]&lt;&gt;"",Table_Styles[[#This Row],[BR Default]],""))</f>
        <v/>
      </c>
      <c r="BC16" s="58"/>
      <c r="BD16" s="58"/>
      <c r="BE16" s="24" t="str">
        <f>IF(Table_Styles[[#This Row],[BB]]&lt;&gt;"",Table_Styles[[#This Row],[BB]],IF(Table_Styles[[#This Row],[BB Default]]&lt;&gt;"",Table_Styles[[#This Row],[BB Default]],""))</f>
        <v/>
      </c>
      <c r="BF16" s="58"/>
      <c r="BG16" s="58"/>
      <c r="BH16" s="24" t="str">
        <f>IF(Table_Styles[[#This Row],[BL]]&lt;&gt;"",Table_Styles[[#This Row],[BL]],IF(Table_Styles[[#This Row],[BL Default]]&lt;&gt;"",Table_Styles[[#This Row],[BL Default]],""))</f>
        <v/>
      </c>
      <c r="BI16" s="58"/>
      <c r="BJ16" s="58"/>
      <c r="BK16" s="24" t="str">
        <f>IF(Table_Styles[[#This Row],[Width]]&lt;&gt;"",Table_Styles[[#This Row],[Width]],IF(Table_Styles[[#This Row],[Width Default]]&lt;&gt;"",Table_Styles[[#This Row],[Width Default]],""))</f>
        <v/>
      </c>
      <c r="BL16" s="58"/>
      <c r="BM16" s="58"/>
      <c r="BN16" s="24" t="str">
        <f>IF(Table_Styles[[#This Row],[Height]]&lt;&gt;"",Table_Styles[[#This Row],[Height]],IF(Table_Styles[[#This Row],[Height Default]]&lt;&gt;"",Table_Styles[[#This Row],[Height Default]],""))</f>
        <v/>
      </c>
      <c r="BO16" s="24"/>
      <c r="BP16" s="24"/>
      <c r="BQ16" s="24" t="str">
        <f>IF(Table_Styles[[#This Row],[Top]]&lt;&gt;"",Table_Styles[[#This Row],[Top]],IF(Table_Styles[[#This Row],[Top Default]]&lt;&gt;"",Table_Styles[[#This Row],[Top Default]],""))</f>
        <v/>
      </c>
      <c r="BR16" s="24"/>
      <c r="BS16" s="24"/>
      <c r="BT16" s="24" t="str">
        <f>IF(Table_Styles[[#This Row],[Right]]&lt;&gt;"",Table_Styles[[#This Row],[Right]],IF(Table_Styles[[#This Row],[Right Default]]&lt;&gt;"",Table_Styles[[#This Row],[Right Default]],""))</f>
        <v/>
      </c>
      <c r="BU16" s="24"/>
      <c r="BV16" s="24"/>
      <c r="BW16" s="24" t="str">
        <f>IF(Table_Styles[[#This Row],[Bottom]]&lt;&gt;"",Table_Styles[[#This Row],[Bottom]],IF(Table_Styles[[#This Row],[Bottom Default]]&lt;&gt;"",Table_Styles[[#This Row],[Bottom Default]],""))</f>
        <v/>
      </c>
      <c r="BX16" s="24"/>
      <c r="BY16" s="24"/>
      <c r="BZ16" s="24" t="str">
        <f>IF(Table_Styles[[#This Row],[Left]]&lt;&gt;"",Table_Styles[[#This Row],[Left]],IF(Table_Styles[[#This Row],[Left Default]]&lt;&gt;"",Table_Styles[[#This Row],[Left Default]],""))</f>
        <v/>
      </c>
      <c r="CA16" s="58"/>
      <c r="CB16" s="99" t="str">
        <f>IF(AND(Table_Styles[[#This Row],[Selector]]&lt;&gt;"",Table_Styles[[#This Row],[Font Family Used]]&lt;&gt;"",Table_Styles[[#This Row],[Font Weight Used]]&lt;&gt;""),Table_Styles[[#This Row],[Font Family Used]]&amp;" "&amp;Table_Styles[[#This Row],[Font Weight Used]],"")</f>
        <v>Montserrat 400</v>
      </c>
      <c r="CC16" s="99" t="str">
        <f ca="1">IF(AND(Table_Styles[[#This Row],[Selector]],COUNTIF(OFFSET(CC:CC,0,0,ROW()-1,1),"="&amp;Table_Styles[[#This Row],[Font]])=0),Table_Styles[[#This Row],[Font]],"")</f>
        <v/>
      </c>
      <c r="CD16" s="99" t="str">
        <f ca="1">IF(Table_Styles[[#This Row],[Unique Font]]&lt;&gt;"",
"{""fontFamily"":"""&amp;Table_Styles[[#This Row],[Font Family Used]]&amp;""",""fontWeight"":"&amp;Table_Styles[[#This Row],[Font Weight Used]]&amp;"}","")</f>
        <v/>
      </c>
      <c r="CE16"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24px;font-weight: 400;margin-top: 20px;margin-bottom: 0</v>
      </c>
      <c r="CF16" s="101" t="str">
        <f>IF(AND(Table_Styles[[#This Row],[Selector]]&lt;&gt;"", Table_Styles[[#This Row],[Config Properties]]&lt;&gt;""),
Table_Styles[[#This Row],[Selector]]&amp;" { "&amp;Table_Styles[[#This Row],[Config Properties]]&amp;" }","")</f>
        <v>section h3 { font-family: 'Montserrat';font-size: 24px;font-weight: 400;margin-top: 20px;margin-bottom: 0 }</v>
      </c>
      <c r="CG16" s="101" t="str">
        <f xml:space="preserve">
SUBSTITUTE(SUBSTITUTE(SUBSTITUTE(SUBSTITUTE(SUBSTITUTE(SUBSTITUTE(SUBSTITUTE(SUBSTITUTE(Table_Styles[[#This Row],[Config]],
" {","{"),
"{ ","{"),
" }","}"),
"} ","}"),
" ,",","),
", ",","),
" :",":"),
": ",":")</f>
        <v>section h3{font-family:'Montserrat';font-size:24px;font-weight:400;margin-top:20px;margin-bottom:0}</v>
      </c>
    </row>
    <row r="17" spans="2:85" ht="21" customHeight="1">
      <c r="B17" s="101" t="s">
        <v>425</v>
      </c>
      <c r="C17" s="103" t="s">
        <v>426</v>
      </c>
      <c r="D17" s="57"/>
      <c r="E17" s="58" t="str">
        <f>Settings_Styling_Font_Headings</f>
        <v>Montserrat</v>
      </c>
      <c r="F17" s="28" t="str">
        <f>IF(Table_Styles[[#This Row],[Font Family]]&lt;&gt;"",Table_Styles[[#This Row],[Font Family]],IF(Table_Styles[[#This Row],[Font Family Default]]&lt;&gt;"",Table_Styles[[#This Row],[Font Family Default]],""))</f>
        <v>Montserrat</v>
      </c>
      <c r="G17" s="57"/>
      <c r="H17" s="58" t="s">
        <v>416</v>
      </c>
      <c r="I17" s="28" t="str">
        <f>IF(Table_Styles[[#This Row],[Font Size]]&lt;&gt;"",Table_Styles[[#This Row],[Font Size]],IF(Table_Styles[[#This Row],[Font Size Default]]&lt;&gt;"",Table_Styles[[#This Row],[Font Size Default]],""))</f>
        <v>20px</v>
      </c>
      <c r="J17" s="57"/>
      <c r="K17" s="57">
        <v>400</v>
      </c>
      <c r="L17" s="28">
        <f>IF(Table_Styles[[#This Row],[Font Weight]]&lt;&gt;"",Table_Styles[[#This Row],[Font Weight]],IF(Table_Styles[[#This Row],[Font Weight Default]]&lt;&gt;"",Table_Styles[[#This Row],[Font Weight Default]],""))</f>
        <v>400</v>
      </c>
      <c r="M17" s="57"/>
      <c r="N17" s="58"/>
      <c r="O17" s="28" t="str">
        <f>IF(Table_Styles[[#This Row],[Colour]]&lt;&gt;"",Table_Styles[[#This Row],[Colour]],IF(Table_Styles[[#This Row],[Colour Default]]&lt;&gt;"",Table_Styles[[#This Row],[Colour Default]],""))</f>
        <v/>
      </c>
      <c r="P17" s="57"/>
      <c r="Q17" s="58"/>
      <c r="R17" s="28" t="str">
        <f>IF(Table_Styles[[#This Row],[Background]]&lt;&gt;"",Table_Styles[[#This Row],[Background]],IF(Table_Styles[[#This Row],[Background Default]]&lt;&gt;"",Table_Styles[[#This Row],[Background Default]],""))</f>
        <v/>
      </c>
      <c r="S17" s="57"/>
      <c r="T17" s="58"/>
      <c r="U17" s="28" t="str">
        <f>IF(Table_Styles[[#This Row],[Border]]&lt;&gt;"",Table_Styles[[#This Row],[Border]],IF(Table_Styles[[#This Row],[Border Default]]&lt;&gt;"",Table_Styles[[#This Row],[Border Default]],""))</f>
        <v/>
      </c>
      <c r="V17" s="58"/>
      <c r="W17" s="58"/>
      <c r="X17" s="28" t="str">
        <f>IF(Table_Styles[[#This Row],[Border Radius]]&lt;&gt;"",Table_Styles[[#This Row],[Border Radius]],IF(Table_Styles[[#This Row],[Border Radius Default]]&lt;&gt;"",Table_Styles[[#This Row],[Border Radius Default]],""))</f>
        <v/>
      </c>
      <c r="Y17" s="57"/>
      <c r="Z17" s="58">
        <v>0</v>
      </c>
      <c r="AA17" s="28">
        <f>IF(Table_Styles[[#This Row],[MT]]&lt;&gt;"",Table_Styles[[#This Row],[MT]],IF(Table_Styles[[#This Row],[MT Default]]&lt;&gt;"",Table_Styles[[#This Row],[MT Default]],""))</f>
        <v>0</v>
      </c>
      <c r="AB17" s="57"/>
      <c r="AC17" s="58"/>
      <c r="AD17" s="28" t="str">
        <f>IF(Table_Styles[[#This Row],[MR]]&lt;&gt;"",Table_Styles[[#This Row],[MR]],IF(Table_Styles[[#This Row],[MR Default]]&lt;&gt;"",Table_Styles[[#This Row],[MR Default]],""))</f>
        <v/>
      </c>
      <c r="AE17" s="57"/>
      <c r="AF17" s="58">
        <v>0</v>
      </c>
      <c r="AG17" s="28">
        <f>IF(Table_Styles[[#This Row],[MB]]&lt;&gt;"",Table_Styles[[#This Row],[MB]],IF(Table_Styles[[#This Row],[MB Default]]&lt;&gt;"",Table_Styles[[#This Row],[MB Default]],""))</f>
        <v>0</v>
      </c>
      <c r="AH17" s="57"/>
      <c r="AI17" s="58"/>
      <c r="AJ17" s="28" t="str">
        <f>IF(Table_Styles[[#This Row],[ML]]&lt;&gt;"",Table_Styles[[#This Row],[ML]],IF(Table_Styles[[#This Row],[ML Default]]&lt;&gt;"",Table_Styles[[#This Row],[ML Default]],""))</f>
        <v/>
      </c>
      <c r="AK17" s="57"/>
      <c r="AL17" s="58"/>
      <c r="AM17" s="28" t="str">
        <f>IF(Table_Styles[[#This Row],[PT]]&lt;&gt;"",Table_Styles[[#This Row],[PT]],IF(Table_Styles[[#This Row],[PT Default]]&lt;&gt;"",Table_Styles[[#This Row],[PT Default]],""))</f>
        <v/>
      </c>
      <c r="AN17" s="57"/>
      <c r="AO17" s="58"/>
      <c r="AP17" s="28" t="str">
        <f>IF(Table_Styles[[#This Row],[PR]]&lt;&gt;"",Table_Styles[[#This Row],[PR]],IF(Table_Styles[[#This Row],[PR Default]]&lt;&gt;"",Table_Styles[[#This Row],[PR Default]],""))</f>
        <v/>
      </c>
      <c r="AQ17" s="57"/>
      <c r="AR17" s="58"/>
      <c r="AS17" s="28" t="str">
        <f>IF(Table_Styles[[#This Row],[PB]]&lt;&gt;"",Table_Styles[[#This Row],[PB]],IF(Table_Styles[[#This Row],[PB Default]]&lt;&gt;"",Table_Styles[[#This Row],[PB Default]],""))</f>
        <v/>
      </c>
      <c r="AT17" s="57"/>
      <c r="AU17" s="58"/>
      <c r="AV17" s="28" t="str">
        <f>IF(Table_Styles[[#This Row],[PL]]&lt;&gt;"",Table_Styles[[#This Row],[PL]],IF(Table_Styles[[#This Row],[PL Default]]&lt;&gt;"",Table_Styles[[#This Row],[PL Default]],""))</f>
        <v/>
      </c>
      <c r="AW17" s="57"/>
      <c r="AX17" s="58"/>
      <c r="AY17" s="28" t="str">
        <f>IF(Table_Styles[[#This Row],[BT]]&lt;&gt;"",Table_Styles[[#This Row],[BT]],IF(Table_Styles[[#This Row],[BT Default]]&lt;&gt;"",Table_Styles[[#This Row],[BT Default]],""))</f>
        <v/>
      </c>
      <c r="AZ17" s="57"/>
      <c r="BA17" s="58"/>
      <c r="BB17" s="28" t="str">
        <f>IF(Table_Styles[[#This Row],[BR]]&lt;&gt;"",Table_Styles[[#This Row],[BR]],IF(Table_Styles[[#This Row],[BR Default]]&lt;&gt;"",Table_Styles[[#This Row],[BR Default]],""))</f>
        <v/>
      </c>
      <c r="BC17" s="57"/>
      <c r="BD17" s="58"/>
      <c r="BE17" s="28" t="str">
        <f>IF(Table_Styles[[#This Row],[BB]]&lt;&gt;"",Table_Styles[[#This Row],[BB]],IF(Table_Styles[[#This Row],[BB Default]]&lt;&gt;"",Table_Styles[[#This Row],[BB Default]],""))</f>
        <v/>
      </c>
      <c r="BF17" s="57"/>
      <c r="BG17" s="58"/>
      <c r="BH17" s="28" t="str">
        <f>IF(Table_Styles[[#This Row],[BL]]&lt;&gt;"",Table_Styles[[#This Row],[BL]],IF(Table_Styles[[#This Row],[BL Default]]&lt;&gt;"",Table_Styles[[#This Row],[BL Default]],""))</f>
        <v/>
      </c>
      <c r="BI17" s="58"/>
      <c r="BJ17" s="58"/>
      <c r="BK17" s="28" t="str">
        <f>IF(Table_Styles[[#This Row],[Width]]&lt;&gt;"",Table_Styles[[#This Row],[Width]],IF(Table_Styles[[#This Row],[Width Default]]&lt;&gt;"",Table_Styles[[#This Row],[Width Default]],""))</f>
        <v/>
      </c>
      <c r="BL17" s="58"/>
      <c r="BM17" s="58"/>
      <c r="BN17" s="28" t="str">
        <f>IF(Table_Styles[[#This Row],[Height]]&lt;&gt;"",Table_Styles[[#This Row],[Height]],IF(Table_Styles[[#This Row],[Height Default]]&lt;&gt;"",Table_Styles[[#This Row],[Height Default]],""))</f>
        <v/>
      </c>
      <c r="BO17" s="28"/>
      <c r="BP17" s="28"/>
      <c r="BQ17" s="28" t="str">
        <f>IF(Table_Styles[[#This Row],[Top]]&lt;&gt;"",Table_Styles[[#This Row],[Top]],IF(Table_Styles[[#This Row],[Top Default]]&lt;&gt;"",Table_Styles[[#This Row],[Top Default]],""))</f>
        <v/>
      </c>
      <c r="BR17" s="28"/>
      <c r="BS17" s="28"/>
      <c r="BT17" s="28" t="str">
        <f>IF(Table_Styles[[#This Row],[Right]]&lt;&gt;"",Table_Styles[[#This Row],[Right]],IF(Table_Styles[[#This Row],[Right Default]]&lt;&gt;"",Table_Styles[[#This Row],[Right Default]],""))</f>
        <v/>
      </c>
      <c r="BU17" s="28"/>
      <c r="BV17" s="28"/>
      <c r="BW17" s="28" t="str">
        <f>IF(Table_Styles[[#This Row],[Bottom]]&lt;&gt;"",Table_Styles[[#This Row],[Bottom]],IF(Table_Styles[[#This Row],[Bottom Default]]&lt;&gt;"",Table_Styles[[#This Row],[Bottom Default]],""))</f>
        <v/>
      </c>
      <c r="BX17" s="28"/>
      <c r="BY17" s="28"/>
      <c r="BZ17" s="28" t="str">
        <f>IF(Table_Styles[[#This Row],[Left]]&lt;&gt;"",Table_Styles[[#This Row],[Left]],IF(Table_Styles[[#This Row],[Left Default]]&lt;&gt;"",Table_Styles[[#This Row],[Left Default]],""))</f>
        <v/>
      </c>
      <c r="CA17" s="58"/>
      <c r="CB17" s="101" t="str">
        <f>IF(AND(Table_Styles[[#This Row],[Selector]]&lt;&gt;"",Table_Styles[[#This Row],[Font Family Used]]&lt;&gt;"",Table_Styles[[#This Row],[Font Weight Used]]&lt;&gt;""),Table_Styles[[#This Row],[Font Family Used]]&amp;" "&amp;Table_Styles[[#This Row],[Font Weight Used]],"")</f>
        <v>Montserrat 400</v>
      </c>
      <c r="CC17" s="101" t="str">
        <f ca="1">IF(AND(Table_Styles[[#This Row],[Selector]],COUNTIF(OFFSET(CC:CC,0,0,ROW()-1,1),"="&amp;Table_Styles[[#This Row],[Font]])=0),Table_Styles[[#This Row],[Font]],"")</f>
        <v/>
      </c>
      <c r="CD17" s="101" t="str">
        <f ca="1">IF(Table_Styles[[#This Row],[Unique Font]]&lt;&gt;"",
"{""fontFamily"":"""&amp;Table_Styles[[#This Row],[Font Family Used]]&amp;""",""fontWeight"":"&amp;Table_Styles[[#This Row],[Font Weight Used]]&amp;"}","")</f>
        <v/>
      </c>
      <c r="CE17"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20px;font-weight: 400;margin-top: 0;margin-bottom: 0</v>
      </c>
      <c r="CF17" s="104" t="str">
        <f>IF(AND(Table_Styles[[#This Row],[Selector]]&lt;&gt;"", Table_Styles[[#This Row],[Config Properties]]&lt;&gt;""),
Table_Styles[[#This Row],[Selector]]&amp;" { "&amp;Table_Styles[[#This Row],[Config Properties]]&amp;" }","")</f>
        <v>section h4 { font-family: 'Montserrat';font-size: 20px;font-weight: 400;margin-top: 0;margin-bottom: 0 }</v>
      </c>
      <c r="CG17" s="104" t="str">
        <f xml:space="preserve">
SUBSTITUTE(SUBSTITUTE(SUBSTITUTE(SUBSTITUTE(SUBSTITUTE(SUBSTITUTE(SUBSTITUTE(SUBSTITUTE(Table_Styles[[#This Row],[Config]],
" {","{"),
"{ ","{"),
" }","}"),
"} ","}"),
" ,",","),
", ",","),
" :",":"),
": ",":")</f>
        <v>section h4{font-family:'Montserrat';font-size:20px;font-weight:400;margin-top:0;margin-bottom:0}</v>
      </c>
    </row>
    <row r="18" spans="2:85" ht="21" customHeight="1">
      <c r="B18" s="99" t="s">
        <v>24</v>
      </c>
      <c r="C18" s="103" t="s">
        <v>427</v>
      </c>
      <c r="D18" s="58"/>
      <c r="E18" s="58" t="str">
        <f>Settings_Styling_Font_Body_Text</f>
        <v>Nunito</v>
      </c>
      <c r="F18" s="24" t="str">
        <f>IF(Table_Styles[[#This Row],[Font Family]]&lt;&gt;"",Table_Styles[[#This Row],[Font Family]],IF(Table_Styles[[#This Row],[Font Family Default]]&lt;&gt;"",Table_Styles[[#This Row],[Font Family Default]],""))</f>
        <v>Nunito</v>
      </c>
      <c r="G18" s="58"/>
      <c r="H18" s="173" t="s">
        <v>401</v>
      </c>
      <c r="I18" s="24" t="str">
        <f>IF(Table_Styles[[#This Row],[Font Size]]&lt;&gt;"",Table_Styles[[#This Row],[Font Size]],IF(Table_Styles[[#This Row],[Font Size Default]]&lt;&gt;"",Table_Styles[[#This Row],[Font Size Default]],""))</f>
        <v>15px</v>
      </c>
      <c r="J18" s="58"/>
      <c r="K18" s="58">
        <f>Settings_Styling_Font_Weight_Body_Text</f>
        <v>300</v>
      </c>
      <c r="L18" s="24">
        <f>IF(Table_Styles[[#This Row],[Font Weight]]&lt;&gt;"",Table_Styles[[#This Row],[Font Weight]],IF(Table_Styles[[#This Row],[Font Weight Default]]&lt;&gt;"",Table_Styles[[#This Row],[Font Weight Default]],""))</f>
        <v>300</v>
      </c>
      <c r="M18" s="58"/>
      <c r="N18" s="58"/>
      <c r="O18" s="24" t="str">
        <f>IF(Table_Styles[[#This Row],[Colour]]&lt;&gt;"",Table_Styles[[#This Row],[Colour]],IF(Table_Styles[[#This Row],[Colour Default]]&lt;&gt;"",Table_Styles[[#This Row],[Colour Default]],""))</f>
        <v/>
      </c>
      <c r="P18" s="58"/>
      <c r="Q18" s="58"/>
      <c r="R18" s="24" t="str">
        <f>IF(Table_Styles[[#This Row],[Background]]&lt;&gt;"",Table_Styles[[#This Row],[Background]],IF(Table_Styles[[#This Row],[Background Default]]&lt;&gt;"",Table_Styles[[#This Row],[Background Default]],""))</f>
        <v/>
      </c>
      <c r="S18" s="58"/>
      <c r="T18" s="58"/>
      <c r="U18" s="24" t="str">
        <f>IF(Table_Styles[[#This Row],[Border]]&lt;&gt;"",Table_Styles[[#This Row],[Border]],IF(Table_Styles[[#This Row],[Border Default]]&lt;&gt;"",Table_Styles[[#This Row],[Border Default]],""))</f>
        <v/>
      </c>
      <c r="V18" s="58"/>
      <c r="W18" s="58"/>
      <c r="X18" s="24" t="str">
        <f>IF(Table_Styles[[#This Row],[Border Radius]]&lt;&gt;"",Table_Styles[[#This Row],[Border Radius]],IF(Table_Styles[[#This Row],[Border Radius Default]]&lt;&gt;"",Table_Styles[[#This Row],[Border Radius Default]],""))</f>
        <v/>
      </c>
      <c r="Y18" s="58"/>
      <c r="Z18" s="58" t="s">
        <v>428</v>
      </c>
      <c r="AA18" s="24" t="str">
        <f>IF(Table_Styles[[#This Row],[MT]]&lt;&gt;"",Table_Styles[[#This Row],[MT]],IF(Table_Styles[[#This Row],[MT Default]]&lt;&gt;"",Table_Styles[[#This Row],[MT Default]],""))</f>
        <v>5px</v>
      </c>
      <c r="AB18" s="58"/>
      <c r="AC18" s="58"/>
      <c r="AD18" s="24" t="str">
        <f>IF(Table_Styles[[#This Row],[MR]]&lt;&gt;"",Table_Styles[[#This Row],[MR]],IF(Table_Styles[[#This Row],[MR Default]]&lt;&gt;"",Table_Styles[[#This Row],[MR Default]],""))</f>
        <v/>
      </c>
      <c r="AE18" s="58"/>
      <c r="AF18" s="58" t="s">
        <v>428</v>
      </c>
      <c r="AG18" s="24" t="str">
        <f>IF(Table_Styles[[#This Row],[MB]]&lt;&gt;"",Table_Styles[[#This Row],[MB]],IF(Table_Styles[[#This Row],[MB Default]]&lt;&gt;"",Table_Styles[[#This Row],[MB Default]],""))</f>
        <v>5px</v>
      </c>
      <c r="AH18" s="58"/>
      <c r="AI18" s="58"/>
      <c r="AJ18" s="24" t="str">
        <f>IF(Table_Styles[[#This Row],[ML]]&lt;&gt;"",Table_Styles[[#This Row],[ML]],IF(Table_Styles[[#This Row],[ML Default]]&lt;&gt;"",Table_Styles[[#This Row],[ML Default]],""))</f>
        <v/>
      </c>
      <c r="AK18" s="58"/>
      <c r="AL18" s="58"/>
      <c r="AM18" s="24" t="str">
        <f>IF(Table_Styles[[#This Row],[PT]]&lt;&gt;"",Table_Styles[[#This Row],[PT]],IF(Table_Styles[[#This Row],[PT Default]]&lt;&gt;"",Table_Styles[[#This Row],[PT Default]],""))</f>
        <v/>
      </c>
      <c r="AN18" s="58"/>
      <c r="AO18" s="58"/>
      <c r="AP18" s="24" t="str">
        <f>IF(Table_Styles[[#This Row],[PR]]&lt;&gt;"",Table_Styles[[#This Row],[PR]],IF(Table_Styles[[#This Row],[PR Default]]&lt;&gt;"",Table_Styles[[#This Row],[PR Default]],""))</f>
        <v/>
      </c>
      <c r="AQ18" s="58"/>
      <c r="AR18" s="58"/>
      <c r="AS18" s="24" t="str">
        <f>IF(Table_Styles[[#This Row],[PB]]&lt;&gt;"",Table_Styles[[#This Row],[PB]],IF(Table_Styles[[#This Row],[PB Default]]&lt;&gt;"",Table_Styles[[#This Row],[PB Default]],""))</f>
        <v/>
      </c>
      <c r="AT18" s="58"/>
      <c r="AU18" s="58"/>
      <c r="AV18" s="24" t="str">
        <f>IF(Table_Styles[[#This Row],[PL]]&lt;&gt;"",Table_Styles[[#This Row],[PL]],IF(Table_Styles[[#This Row],[PL Default]]&lt;&gt;"",Table_Styles[[#This Row],[PL Default]],""))</f>
        <v/>
      </c>
      <c r="AW18" s="58"/>
      <c r="AX18" s="58"/>
      <c r="AY18" s="24" t="str">
        <f>IF(Table_Styles[[#This Row],[BT]]&lt;&gt;"",Table_Styles[[#This Row],[BT]],IF(Table_Styles[[#This Row],[BT Default]]&lt;&gt;"",Table_Styles[[#This Row],[BT Default]],""))</f>
        <v/>
      </c>
      <c r="AZ18" s="58"/>
      <c r="BA18" s="58"/>
      <c r="BB18" s="24" t="str">
        <f>IF(Table_Styles[[#This Row],[BR]]&lt;&gt;"",Table_Styles[[#This Row],[BR]],IF(Table_Styles[[#This Row],[BR Default]]&lt;&gt;"",Table_Styles[[#This Row],[BR Default]],""))</f>
        <v/>
      </c>
      <c r="BC18" s="58"/>
      <c r="BD18" s="58"/>
      <c r="BE18" s="24" t="str">
        <f>IF(Table_Styles[[#This Row],[BB]]&lt;&gt;"",Table_Styles[[#This Row],[BB]],IF(Table_Styles[[#This Row],[BB Default]]&lt;&gt;"",Table_Styles[[#This Row],[BB Default]],""))</f>
        <v/>
      </c>
      <c r="BF18" s="58"/>
      <c r="BG18" s="58"/>
      <c r="BH18" s="24" t="str">
        <f>IF(Table_Styles[[#This Row],[BL]]&lt;&gt;"",Table_Styles[[#This Row],[BL]],IF(Table_Styles[[#This Row],[BL Default]]&lt;&gt;"",Table_Styles[[#This Row],[BL Default]],""))</f>
        <v/>
      </c>
      <c r="BI18" s="58"/>
      <c r="BJ18" s="58"/>
      <c r="BK18" s="24" t="str">
        <f>IF(Table_Styles[[#This Row],[Width]]&lt;&gt;"",Table_Styles[[#This Row],[Width]],IF(Table_Styles[[#This Row],[Width Default]]&lt;&gt;"",Table_Styles[[#This Row],[Width Default]],""))</f>
        <v/>
      </c>
      <c r="BL18" s="58"/>
      <c r="BM18" s="58"/>
      <c r="BN18" s="24" t="str">
        <f>IF(Table_Styles[[#This Row],[Height]]&lt;&gt;"",Table_Styles[[#This Row],[Height]],IF(Table_Styles[[#This Row],[Height Default]]&lt;&gt;"",Table_Styles[[#This Row],[Height Default]],""))</f>
        <v/>
      </c>
      <c r="BO18" s="24"/>
      <c r="BP18" s="24"/>
      <c r="BQ18" s="24" t="str">
        <f>IF(Table_Styles[[#This Row],[Top]]&lt;&gt;"",Table_Styles[[#This Row],[Top]],IF(Table_Styles[[#This Row],[Top Default]]&lt;&gt;"",Table_Styles[[#This Row],[Top Default]],""))</f>
        <v/>
      </c>
      <c r="BR18" s="24"/>
      <c r="BS18" s="24"/>
      <c r="BT18" s="24" t="str">
        <f>IF(Table_Styles[[#This Row],[Right]]&lt;&gt;"",Table_Styles[[#This Row],[Right]],IF(Table_Styles[[#This Row],[Right Default]]&lt;&gt;"",Table_Styles[[#This Row],[Right Default]],""))</f>
        <v/>
      </c>
      <c r="BU18" s="24"/>
      <c r="BV18" s="24"/>
      <c r="BW18" s="24" t="str">
        <f>IF(Table_Styles[[#This Row],[Bottom]]&lt;&gt;"",Table_Styles[[#This Row],[Bottom]],IF(Table_Styles[[#This Row],[Bottom Default]]&lt;&gt;"",Table_Styles[[#This Row],[Bottom Default]],""))</f>
        <v/>
      </c>
      <c r="BX18" s="24"/>
      <c r="BY18" s="24"/>
      <c r="BZ18" s="24" t="str">
        <f>IF(Table_Styles[[#This Row],[Left]]&lt;&gt;"",Table_Styles[[#This Row],[Left]],IF(Table_Styles[[#This Row],[Left Default]]&lt;&gt;"",Table_Styles[[#This Row],[Left Default]],""))</f>
        <v/>
      </c>
      <c r="CA18" s="58"/>
      <c r="CB18" s="99" t="str">
        <f>IF(AND(Table_Styles[[#This Row],[Selector]]&lt;&gt;"",Table_Styles[[#This Row],[Font Family Used]]&lt;&gt;"",Table_Styles[[#This Row],[Font Weight Used]]&lt;&gt;""),Table_Styles[[#This Row],[Font Family Used]]&amp;" "&amp;Table_Styles[[#This Row],[Font Weight Used]],"")</f>
        <v>Nunito 300</v>
      </c>
      <c r="CC18" s="99" t="str">
        <f ca="1">IF(AND(Table_Styles[[#This Row],[Selector]],COUNTIF(OFFSET(CC:CC,0,0,ROW()-1,1),"="&amp;Table_Styles[[#This Row],[Font]])=0),Table_Styles[[#This Row],[Font]],"")</f>
        <v/>
      </c>
      <c r="CD18" s="99" t="str">
        <f ca="1">IF(Table_Styles[[#This Row],[Unique Font]]&lt;&gt;"",
"{""fontFamily"":"""&amp;Table_Styles[[#This Row],[Font Family Used]]&amp;""",""fontWeight"":"&amp;Table_Styles[[#This Row],[Font Weight Used]]&amp;"}","")</f>
        <v/>
      </c>
      <c r="CE18"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300;margin-top: 5px;margin-bottom: 5px</v>
      </c>
      <c r="CF18" s="101" t="str">
        <f>IF(AND(Table_Styles[[#This Row],[Selector]]&lt;&gt;"", Table_Styles[[#This Row],[Config Properties]]&lt;&gt;""),
Table_Styles[[#This Row],[Selector]]&amp;" { "&amp;Table_Styles[[#This Row],[Config Properties]]&amp;" }","")</f>
        <v>section p { font-family: 'Nunito';font-size: 15px;font-weight: 300;margin-top: 5px;margin-bottom: 5px }</v>
      </c>
      <c r="CG18" s="101" t="str">
        <f xml:space="preserve">
SUBSTITUTE(SUBSTITUTE(SUBSTITUTE(SUBSTITUTE(SUBSTITUTE(SUBSTITUTE(SUBSTITUTE(SUBSTITUTE(Table_Styles[[#This Row],[Config]],
" {","{"),
"{ ","{"),
" }","}"),
"} ","}"),
" ,",","),
", ",","),
" :",":"),
": ",":")</f>
        <v>section p{font-family:'Nunito';font-size:15px;font-weight:300;margin-top:5px;margin-bottom:5px}</v>
      </c>
    </row>
    <row r="19" spans="2:85" ht="29.4" thickBot="1">
      <c r="B19" s="100" t="s">
        <v>429</v>
      </c>
      <c r="C19" s="100"/>
      <c r="D19" s="121"/>
      <c r="E19" s="121"/>
      <c r="F19" s="100" t="str">
        <f>IF(Table_Styles[[#This Row],[Font Family]]&lt;&gt;"",Table_Styles[[#This Row],[Font Family]],IF(Table_Styles[[#This Row],[Font Family Default]]&lt;&gt;"",Table_Styles[[#This Row],[Font Family Default]],""))</f>
        <v/>
      </c>
      <c r="G19" s="121"/>
      <c r="H19" s="121"/>
      <c r="I19" s="100" t="str">
        <f>IF(Table_Styles[[#This Row],[Font Size]]&lt;&gt;"",Table_Styles[[#This Row],[Font Size]],IF(Table_Styles[[#This Row],[Font Size Default]]&lt;&gt;"",Table_Styles[[#This Row],[Font Size Default]],""))</f>
        <v/>
      </c>
      <c r="J19" s="121"/>
      <c r="K19" s="121"/>
      <c r="L19" s="100" t="str">
        <f>IF(Table_Styles[[#This Row],[Font Weight]]&lt;&gt;"",Table_Styles[[#This Row],[Font Weight]],IF(Table_Styles[[#This Row],[Font Weight Default]]&lt;&gt;"",Table_Styles[[#This Row],[Font Weight Default]],""))</f>
        <v/>
      </c>
      <c r="M19" s="121"/>
      <c r="N19" s="121"/>
      <c r="O19" s="100" t="str">
        <f>IF(Table_Styles[[#This Row],[Colour]]&lt;&gt;"",Table_Styles[[#This Row],[Colour]],IF(Table_Styles[[#This Row],[Colour Default]]&lt;&gt;"",Table_Styles[[#This Row],[Colour Default]],""))</f>
        <v/>
      </c>
      <c r="P19" s="121"/>
      <c r="Q19" s="121"/>
      <c r="R19" s="100" t="str">
        <f>IF(Table_Styles[[#This Row],[Background]]&lt;&gt;"",Table_Styles[[#This Row],[Background]],IF(Table_Styles[[#This Row],[Background Default]]&lt;&gt;"",Table_Styles[[#This Row],[Background Default]],""))</f>
        <v/>
      </c>
      <c r="S19" s="121"/>
      <c r="T19" s="121"/>
      <c r="U19" s="100" t="str">
        <f>IF(Table_Styles[[#This Row],[Border]]&lt;&gt;"",Table_Styles[[#This Row],[Border]],IF(Table_Styles[[#This Row],[Border Default]]&lt;&gt;"",Table_Styles[[#This Row],[Border Default]],""))</f>
        <v/>
      </c>
      <c r="V19" s="121"/>
      <c r="W19" s="121"/>
      <c r="X19" s="100" t="str">
        <f>IF(Table_Styles[[#This Row],[Border Radius]]&lt;&gt;"",Table_Styles[[#This Row],[Border Radius]],IF(Table_Styles[[#This Row],[Border Radius Default]]&lt;&gt;"",Table_Styles[[#This Row],[Border Radius Default]],""))</f>
        <v/>
      </c>
      <c r="Y19" s="121"/>
      <c r="Z19" s="121"/>
      <c r="AA19" s="100" t="str">
        <f>IF(Table_Styles[[#This Row],[MT]]&lt;&gt;"",Table_Styles[[#This Row],[MT]],IF(Table_Styles[[#This Row],[MT Default]]&lt;&gt;"",Table_Styles[[#This Row],[MT Default]],""))</f>
        <v/>
      </c>
      <c r="AB19" s="121"/>
      <c r="AC19" s="121"/>
      <c r="AD19" s="100" t="str">
        <f>IF(Table_Styles[[#This Row],[MR]]&lt;&gt;"",Table_Styles[[#This Row],[MR]],IF(Table_Styles[[#This Row],[MR Default]]&lt;&gt;"",Table_Styles[[#This Row],[MR Default]],""))</f>
        <v/>
      </c>
      <c r="AE19" s="121"/>
      <c r="AF19" s="121"/>
      <c r="AG19" s="100" t="str">
        <f>IF(Table_Styles[[#This Row],[MB]]&lt;&gt;"",Table_Styles[[#This Row],[MB]],IF(Table_Styles[[#This Row],[MB Default]]&lt;&gt;"",Table_Styles[[#This Row],[MB Default]],""))</f>
        <v/>
      </c>
      <c r="AH19" s="121"/>
      <c r="AI19" s="121"/>
      <c r="AJ19" s="100" t="str">
        <f>IF(Table_Styles[[#This Row],[ML]]&lt;&gt;"",Table_Styles[[#This Row],[ML]],IF(Table_Styles[[#This Row],[ML Default]]&lt;&gt;"",Table_Styles[[#This Row],[ML Default]],""))</f>
        <v/>
      </c>
      <c r="AK19" s="121"/>
      <c r="AL19" s="121"/>
      <c r="AM19" s="100" t="str">
        <f>IF(Table_Styles[[#This Row],[PT]]&lt;&gt;"",Table_Styles[[#This Row],[PT]],IF(Table_Styles[[#This Row],[PT Default]]&lt;&gt;"",Table_Styles[[#This Row],[PT Default]],""))</f>
        <v/>
      </c>
      <c r="AN19" s="121"/>
      <c r="AO19" s="121"/>
      <c r="AP19" s="100" t="str">
        <f>IF(Table_Styles[[#This Row],[PR]]&lt;&gt;"",Table_Styles[[#This Row],[PR]],IF(Table_Styles[[#This Row],[PR Default]]&lt;&gt;"",Table_Styles[[#This Row],[PR Default]],""))</f>
        <v/>
      </c>
      <c r="AQ19" s="121"/>
      <c r="AR19" s="121"/>
      <c r="AS19" s="100" t="str">
        <f>IF(Table_Styles[[#This Row],[PB]]&lt;&gt;"",Table_Styles[[#This Row],[PB]],IF(Table_Styles[[#This Row],[PB Default]]&lt;&gt;"",Table_Styles[[#This Row],[PB Default]],""))</f>
        <v/>
      </c>
      <c r="AT19" s="121"/>
      <c r="AU19" s="121"/>
      <c r="AV19" s="100" t="str">
        <f>IF(Table_Styles[[#This Row],[PL]]&lt;&gt;"",Table_Styles[[#This Row],[PL]],IF(Table_Styles[[#This Row],[PL Default]]&lt;&gt;"",Table_Styles[[#This Row],[PL Default]],""))</f>
        <v/>
      </c>
      <c r="AW19" s="121"/>
      <c r="AX19" s="121"/>
      <c r="AY19" s="100" t="str">
        <f>IF(Table_Styles[[#This Row],[BT]]&lt;&gt;"",Table_Styles[[#This Row],[BT]],IF(Table_Styles[[#This Row],[BT Default]]&lt;&gt;"",Table_Styles[[#This Row],[BT Default]],""))</f>
        <v/>
      </c>
      <c r="AZ19" s="121"/>
      <c r="BA19" s="121"/>
      <c r="BB19" s="100" t="str">
        <f>IF(Table_Styles[[#This Row],[BR]]&lt;&gt;"",Table_Styles[[#This Row],[BR]],IF(Table_Styles[[#This Row],[BR Default]]&lt;&gt;"",Table_Styles[[#This Row],[BR Default]],""))</f>
        <v/>
      </c>
      <c r="BC19" s="121"/>
      <c r="BD19" s="121"/>
      <c r="BE19" s="100" t="str">
        <f>IF(Table_Styles[[#This Row],[BB]]&lt;&gt;"",Table_Styles[[#This Row],[BB]],IF(Table_Styles[[#This Row],[BB Default]]&lt;&gt;"",Table_Styles[[#This Row],[BB Default]],""))</f>
        <v/>
      </c>
      <c r="BF19" s="121"/>
      <c r="BG19" s="121"/>
      <c r="BH19" s="100" t="str">
        <f>IF(Table_Styles[[#This Row],[BL]]&lt;&gt;"",Table_Styles[[#This Row],[BL]],IF(Table_Styles[[#This Row],[BL Default]]&lt;&gt;"",Table_Styles[[#This Row],[BL Default]],""))</f>
        <v/>
      </c>
      <c r="BI19" s="121"/>
      <c r="BJ19" s="121"/>
      <c r="BK19" s="100" t="str">
        <f>IF(Table_Styles[[#This Row],[Width]]&lt;&gt;"",Table_Styles[[#This Row],[Width]],IF(Table_Styles[[#This Row],[Width Default]]&lt;&gt;"",Table_Styles[[#This Row],[Width Default]],""))</f>
        <v/>
      </c>
      <c r="BL19" s="121"/>
      <c r="BM19" s="121"/>
      <c r="BN19" s="100" t="str">
        <f>IF(Table_Styles[[#This Row],[Height]]&lt;&gt;"",Table_Styles[[#This Row],[Height]],IF(Table_Styles[[#This Row],[Height Default]]&lt;&gt;"",Table_Styles[[#This Row],[Height Default]],""))</f>
        <v/>
      </c>
      <c r="BO19" s="100"/>
      <c r="BP19" s="100"/>
      <c r="BQ19" s="100" t="str">
        <f>IF(Table_Styles[[#This Row],[Top]]&lt;&gt;"",Table_Styles[[#This Row],[Top]],IF(Table_Styles[[#This Row],[Top Default]]&lt;&gt;"",Table_Styles[[#This Row],[Top Default]],""))</f>
        <v/>
      </c>
      <c r="BR19" s="100"/>
      <c r="BS19" s="100"/>
      <c r="BT19" s="100" t="str">
        <f>IF(Table_Styles[[#This Row],[Right]]&lt;&gt;"",Table_Styles[[#This Row],[Right]],IF(Table_Styles[[#This Row],[Right Default]]&lt;&gt;"",Table_Styles[[#This Row],[Right Default]],""))</f>
        <v/>
      </c>
      <c r="BU19" s="100"/>
      <c r="BV19" s="100"/>
      <c r="BW19" s="100" t="str">
        <f>IF(Table_Styles[[#This Row],[Bottom]]&lt;&gt;"",Table_Styles[[#This Row],[Bottom]],IF(Table_Styles[[#This Row],[Bottom Default]]&lt;&gt;"",Table_Styles[[#This Row],[Bottom Default]],""))</f>
        <v/>
      </c>
      <c r="BX19" s="100"/>
      <c r="BY19" s="100"/>
      <c r="BZ19" s="100" t="str">
        <f>IF(Table_Styles[[#This Row],[Left]]&lt;&gt;"",Table_Styles[[#This Row],[Left]],IF(Table_Styles[[#This Row],[Left Default]]&lt;&gt;"",Table_Styles[[#This Row],[Left Default]],""))</f>
        <v/>
      </c>
      <c r="CA19" s="121"/>
      <c r="CB19" s="100" t="str">
        <f>IF(AND(Table_Styles[[#This Row],[Selector]]&lt;&gt;"",Table_Styles[[#This Row],[Font Family Used]]&lt;&gt;"",Table_Styles[[#This Row],[Font Weight Used]]&lt;&gt;""),Table_Styles[[#This Row],[Font Family Used]]&amp;" "&amp;Table_Styles[[#This Row],[Font Weight Used]],"")</f>
        <v/>
      </c>
      <c r="CC19" s="100" t="str">
        <f ca="1">IF(AND(Table_Styles[[#This Row],[Selector]],COUNTIF(OFFSET(CC:CC,0,0,ROW()-1,1),"="&amp;Table_Styles[[#This Row],[Font]])=0),Table_Styles[[#This Row],[Font]],"")</f>
        <v/>
      </c>
      <c r="CD19" s="100" t="str">
        <f ca="1">IF(Table_Styles[[#This Row],[Unique Font]]&lt;&gt;"",
"{""fontFamily"":"""&amp;Table_Styles[[#This Row],[Font Family Used]]&amp;""",""fontWeight"":"&amp;Table_Styles[[#This Row],[Font Weight Used]]&amp;"}","")</f>
        <v/>
      </c>
      <c r="CE19" s="10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 s="100" t="str">
        <f>IF(AND(Table_Styles[[#This Row],[Selector]]&lt;&gt;"", Table_Styles[[#This Row],[Config Properties]]&lt;&gt;""),
Table_Styles[[#This Row],[Selector]]&amp;" { "&amp;Table_Styles[[#This Row],[Config Properties]]&amp;" }","")</f>
        <v/>
      </c>
      <c r="CG19" s="100" t="str">
        <f xml:space="preserve">
SUBSTITUTE(SUBSTITUTE(SUBSTITUTE(SUBSTITUTE(SUBSTITUTE(SUBSTITUTE(SUBSTITUTE(SUBSTITUTE(Table_Styles[[#This Row],[Config]],
" {","{"),
"{ ","{"),
" }","}"),
"} ","}"),
" ,",","),
", ",","),
" :",":"),
": ",":")</f>
        <v/>
      </c>
    </row>
    <row r="20" spans="2:85" ht="21" customHeight="1">
      <c r="B20" s="103" t="s">
        <v>430</v>
      </c>
      <c r="C20" s="103" t="s">
        <v>431</v>
      </c>
      <c r="D20" s="58"/>
      <c r="E20" s="58"/>
      <c r="F20" s="24" t="str">
        <f>IF(Table_Styles[[#This Row],[Font Family]]&lt;&gt;"",Table_Styles[[#This Row],[Font Family]],IF(Table_Styles[[#This Row],[Font Family Default]]&lt;&gt;"",Table_Styles[[#This Row],[Font Family Default]],""))</f>
        <v/>
      </c>
      <c r="G20" s="58"/>
      <c r="H20" s="58"/>
      <c r="I20" s="24" t="str">
        <f>IF(Table_Styles[[#This Row],[Font Size]]&lt;&gt;"",Table_Styles[[#This Row],[Font Size]],IF(Table_Styles[[#This Row],[Font Size Default]]&lt;&gt;"",Table_Styles[[#This Row],[Font Size Default]],""))</f>
        <v/>
      </c>
      <c r="J20" s="58"/>
      <c r="K20" s="58"/>
      <c r="L20" s="24" t="str">
        <f>IF(Table_Styles[[#This Row],[Font Weight]]&lt;&gt;"",Table_Styles[[#This Row],[Font Weight]],IF(Table_Styles[[#This Row],[Font Weight Default]]&lt;&gt;"",Table_Styles[[#This Row],[Font Weight Default]],""))</f>
        <v/>
      </c>
      <c r="M20" s="58"/>
      <c r="N20" s="58"/>
      <c r="O20" s="24" t="str">
        <f>IF(Table_Styles[[#This Row],[Colour]]&lt;&gt;"",Table_Styles[[#This Row],[Colour]],IF(Table_Styles[[#This Row],[Colour Default]]&lt;&gt;"",Table_Styles[[#This Row],[Colour Default]],""))</f>
        <v/>
      </c>
      <c r="P20" s="58"/>
      <c r="Q20" s="58"/>
      <c r="R20" s="24" t="str">
        <f>IF(Table_Styles[[#This Row],[Background]]&lt;&gt;"",Table_Styles[[#This Row],[Background]],IF(Table_Styles[[#This Row],[Background Default]]&lt;&gt;"",Table_Styles[[#This Row],[Background Default]],""))</f>
        <v/>
      </c>
      <c r="S20" s="58"/>
      <c r="T20" s="58"/>
      <c r="U20" s="24" t="str">
        <f>IF(Table_Styles[[#This Row],[Border]]&lt;&gt;"",Table_Styles[[#This Row],[Border]],IF(Table_Styles[[#This Row],[Border Default]]&lt;&gt;"",Table_Styles[[#This Row],[Border Default]],""))</f>
        <v/>
      </c>
      <c r="V20" s="58"/>
      <c r="W20" s="58"/>
      <c r="X20" s="24" t="str">
        <f>IF(Table_Styles[[#This Row],[Border Radius]]&lt;&gt;"",Table_Styles[[#This Row],[Border Radius]],IF(Table_Styles[[#This Row],[Border Radius Default]]&lt;&gt;"",Table_Styles[[#This Row],[Border Radius Default]],""))</f>
        <v/>
      </c>
      <c r="Y20" s="60" t="s">
        <v>422</v>
      </c>
      <c r="Z20" s="58" t="s">
        <v>401</v>
      </c>
      <c r="AA20" s="24" t="str">
        <f>IF(Table_Styles[[#This Row],[MT]]&lt;&gt;"",Table_Styles[[#This Row],[MT]],IF(Table_Styles[[#This Row],[MT Default]]&lt;&gt;"",Table_Styles[[#This Row],[MT Default]],""))</f>
        <v>10px</v>
      </c>
      <c r="AB20" s="58"/>
      <c r="AC20" s="58"/>
      <c r="AD20" s="24" t="str">
        <f>IF(Table_Styles[[#This Row],[MR]]&lt;&gt;"",Table_Styles[[#This Row],[MR]],IF(Table_Styles[[#This Row],[MR Default]]&lt;&gt;"",Table_Styles[[#This Row],[MR Default]],""))</f>
        <v/>
      </c>
      <c r="AE20" s="60" t="s">
        <v>422</v>
      </c>
      <c r="AF20" s="58" t="s">
        <v>401</v>
      </c>
      <c r="AG20" s="24" t="str">
        <f>IF(Table_Styles[[#This Row],[MB]]&lt;&gt;"",Table_Styles[[#This Row],[MB]],IF(Table_Styles[[#This Row],[MB Default]]&lt;&gt;"",Table_Styles[[#This Row],[MB Default]],""))</f>
        <v>10px</v>
      </c>
      <c r="AH20" s="58"/>
      <c r="AI20" s="58"/>
      <c r="AJ20" s="24" t="str">
        <f>IF(Table_Styles[[#This Row],[ML]]&lt;&gt;"",Table_Styles[[#This Row],[ML]],IF(Table_Styles[[#This Row],[ML Default]]&lt;&gt;"",Table_Styles[[#This Row],[ML Default]],""))</f>
        <v/>
      </c>
      <c r="AK20" s="58"/>
      <c r="AL20" s="58"/>
      <c r="AM20" s="24" t="str">
        <f>IF(Table_Styles[[#This Row],[PT]]&lt;&gt;"",Table_Styles[[#This Row],[PT]],IF(Table_Styles[[#This Row],[PT Default]]&lt;&gt;"",Table_Styles[[#This Row],[PT Default]],""))</f>
        <v/>
      </c>
      <c r="AN20" s="58"/>
      <c r="AO20" s="58"/>
      <c r="AP20" s="24" t="str">
        <f>IF(Table_Styles[[#This Row],[PR]]&lt;&gt;"",Table_Styles[[#This Row],[PR]],IF(Table_Styles[[#This Row],[PR Default]]&lt;&gt;"",Table_Styles[[#This Row],[PR Default]],""))</f>
        <v/>
      </c>
      <c r="AQ20" s="58"/>
      <c r="AR20" s="58"/>
      <c r="AS20" s="24" t="str">
        <f>IF(Table_Styles[[#This Row],[PB]]&lt;&gt;"",Table_Styles[[#This Row],[PB]],IF(Table_Styles[[#This Row],[PB Default]]&lt;&gt;"",Table_Styles[[#This Row],[PB Default]],""))</f>
        <v/>
      </c>
      <c r="AT20" s="58"/>
      <c r="AU20" s="58"/>
      <c r="AV20" s="24" t="str">
        <f>IF(Table_Styles[[#This Row],[PL]]&lt;&gt;"",Table_Styles[[#This Row],[PL]],IF(Table_Styles[[#This Row],[PL Default]]&lt;&gt;"",Table_Styles[[#This Row],[PL Default]],""))</f>
        <v/>
      </c>
      <c r="AW20" s="58"/>
      <c r="AX20" s="58"/>
      <c r="AY20" s="24" t="str">
        <f>IF(Table_Styles[[#This Row],[BT]]&lt;&gt;"",Table_Styles[[#This Row],[BT]],IF(Table_Styles[[#This Row],[BT Default]]&lt;&gt;"",Table_Styles[[#This Row],[BT Default]],""))</f>
        <v/>
      </c>
      <c r="AZ20" s="58"/>
      <c r="BA20" s="58"/>
      <c r="BB20" s="24" t="str">
        <f>IF(Table_Styles[[#This Row],[BR]]&lt;&gt;"",Table_Styles[[#This Row],[BR]],IF(Table_Styles[[#This Row],[BR Default]]&lt;&gt;"",Table_Styles[[#This Row],[BR Default]],""))</f>
        <v/>
      </c>
      <c r="BC20" s="58"/>
      <c r="BD20" s="58"/>
      <c r="BE20" s="24" t="str">
        <f>IF(Table_Styles[[#This Row],[BB]]&lt;&gt;"",Table_Styles[[#This Row],[BB]],IF(Table_Styles[[#This Row],[BB Default]]&lt;&gt;"",Table_Styles[[#This Row],[BB Default]],""))</f>
        <v/>
      </c>
      <c r="BF20" s="58"/>
      <c r="BG20" s="58"/>
      <c r="BH20" s="24" t="str">
        <f>IF(Table_Styles[[#This Row],[BL]]&lt;&gt;"",Table_Styles[[#This Row],[BL]],IF(Table_Styles[[#This Row],[BL Default]]&lt;&gt;"",Table_Styles[[#This Row],[BL Default]],""))</f>
        <v/>
      </c>
      <c r="BI20" s="58"/>
      <c r="BJ20" s="58"/>
      <c r="BK20" s="24" t="str">
        <f>IF(Table_Styles[[#This Row],[Width]]&lt;&gt;"",Table_Styles[[#This Row],[Width]],IF(Table_Styles[[#This Row],[Width Default]]&lt;&gt;"",Table_Styles[[#This Row],[Width Default]],""))</f>
        <v/>
      </c>
      <c r="BL20" s="58"/>
      <c r="BM20" s="58"/>
      <c r="BN20" s="24" t="str">
        <f>IF(Table_Styles[[#This Row],[Height]]&lt;&gt;"",Table_Styles[[#This Row],[Height]],IF(Table_Styles[[#This Row],[Height Default]]&lt;&gt;"",Table_Styles[[#This Row],[Height Default]],""))</f>
        <v/>
      </c>
      <c r="BO20" s="24"/>
      <c r="BP20" s="24"/>
      <c r="BQ20" s="24" t="str">
        <f>IF(Table_Styles[[#This Row],[Top]]&lt;&gt;"",Table_Styles[[#This Row],[Top]],IF(Table_Styles[[#This Row],[Top Default]]&lt;&gt;"",Table_Styles[[#This Row],[Top Default]],""))</f>
        <v/>
      </c>
      <c r="BR20" s="24"/>
      <c r="BS20" s="24"/>
      <c r="BT20" s="24" t="str">
        <f>IF(Table_Styles[[#This Row],[Right]]&lt;&gt;"",Table_Styles[[#This Row],[Right]],IF(Table_Styles[[#This Row],[Right Default]]&lt;&gt;"",Table_Styles[[#This Row],[Right Default]],""))</f>
        <v/>
      </c>
      <c r="BU20" s="24"/>
      <c r="BV20" s="24"/>
      <c r="BW20" s="24" t="str">
        <f>IF(Table_Styles[[#This Row],[Bottom]]&lt;&gt;"",Table_Styles[[#This Row],[Bottom]],IF(Table_Styles[[#This Row],[Bottom Default]]&lt;&gt;"",Table_Styles[[#This Row],[Bottom Default]],""))</f>
        <v/>
      </c>
      <c r="BX20" s="24"/>
      <c r="BY20" s="24"/>
      <c r="BZ20" s="24" t="str">
        <f>IF(Table_Styles[[#This Row],[Left]]&lt;&gt;"",Table_Styles[[#This Row],[Left]],IF(Table_Styles[[#This Row],[Left Default]]&lt;&gt;"",Table_Styles[[#This Row],[Left Default]],""))</f>
        <v/>
      </c>
      <c r="CA20" s="58"/>
      <c r="CB20" s="99" t="str">
        <f>IF(AND(Table_Styles[[#This Row],[Selector]]&lt;&gt;"",Table_Styles[[#This Row],[Font Family Used]]&lt;&gt;"",Table_Styles[[#This Row],[Font Weight Used]]&lt;&gt;""),Table_Styles[[#This Row],[Font Family Used]]&amp;" "&amp;Table_Styles[[#This Row],[Font Weight Used]],"")</f>
        <v/>
      </c>
      <c r="CC20" s="99" t="str">
        <f ca="1">IF(AND(Table_Styles[[#This Row],[Selector]],COUNTIF(OFFSET(CC:CC,0,0,ROW()-1,1),"="&amp;Table_Styles[[#This Row],[Font]])=0),Table_Styles[[#This Row],[Font]],"")</f>
        <v/>
      </c>
      <c r="CD20" s="99" t="str">
        <f ca="1">IF(Table_Styles[[#This Row],[Unique Font]]&lt;&gt;"",
"{""fontFamily"":"""&amp;Table_Styles[[#This Row],[Font Family Used]]&amp;""",""fontWeight"":"&amp;Table_Styles[[#This Row],[Font Weight Used]]&amp;"}","")</f>
        <v/>
      </c>
      <c r="CE20"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10px;margin-bottom: 10px</v>
      </c>
      <c r="CF20" s="99" t="str">
        <f>IF(AND(Table_Styles[[#This Row],[Selector]]&lt;&gt;"", Table_Styles[[#This Row],[Config Properties]]&lt;&gt;""),
Table_Styles[[#This Row],[Selector]]&amp;" { "&amp;Table_Styles[[#This Row],[Config Properties]]&amp;" }","")</f>
        <v>formly-field .form-group { margin-top: 10px;margin-bottom: 10px }</v>
      </c>
      <c r="CG20" s="99" t="str">
        <f xml:space="preserve">
SUBSTITUTE(SUBSTITUTE(SUBSTITUTE(SUBSTITUTE(SUBSTITUTE(SUBSTITUTE(SUBSTITUTE(SUBSTITUTE(Table_Styles[[#This Row],[Config]],
" {","{"),
"{ ","{"),
" }","}"),
"} ","}"),
" ,",","),
", ",","),
" :",":"),
": ",":")</f>
        <v>formly-field .form-group{margin-top:10px;margin-bottom:10px}</v>
      </c>
    </row>
    <row r="21" spans="2:85" ht="21" customHeight="1">
      <c r="B21" s="101" t="s">
        <v>818</v>
      </c>
      <c r="C21" s="103" t="s">
        <v>819</v>
      </c>
      <c r="D21" s="143"/>
      <c r="E21" s="58"/>
      <c r="F21" s="28" t="str">
        <f>IF(Table_Styles[[#This Row],[Font Family]]&lt;&gt;"",Table_Styles[[#This Row],[Font Family]],IF(Table_Styles[[#This Row],[Font Family Default]]&lt;&gt;"",Table_Styles[[#This Row],[Font Family Default]],""))</f>
        <v/>
      </c>
      <c r="G21" s="143"/>
      <c r="H21" s="58"/>
      <c r="I21" s="28" t="str">
        <f>IF(Table_Styles[[#This Row],[Font Size]]&lt;&gt;"",Table_Styles[[#This Row],[Font Size]],IF(Table_Styles[[#This Row],[Font Size Default]]&lt;&gt;"",Table_Styles[[#This Row],[Font Size Default]],""))</f>
        <v/>
      </c>
      <c r="J21" s="143"/>
      <c r="K21" s="58"/>
      <c r="L21" s="28" t="str">
        <f>IF(Table_Styles[[#This Row],[Font Weight]]&lt;&gt;"",Table_Styles[[#This Row],[Font Weight]],IF(Table_Styles[[#This Row],[Font Weight Default]]&lt;&gt;"",Table_Styles[[#This Row],[Font Weight Default]],""))</f>
        <v/>
      </c>
      <c r="M21" s="143"/>
      <c r="N21" s="58"/>
      <c r="O21" s="28" t="str">
        <f>IF(Table_Styles[[#This Row],[Colour]]&lt;&gt;"",Table_Styles[[#This Row],[Colour]],IF(Table_Styles[[#This Row],[Colour Default]]&lt;&gt;"",Table_Styles[[#This Row],[Colour Default]],""))</f>
        <v/>
      </c>
      <c r="P21" s="143"/>
      <c r="Q21" s="58"/>
      <c r="R21" s="28" t="str">
        <f>IF(Table_Styles[[#This Row],[Background]]&lt;&gt;"",Table_Styles[[#This Row],[Background]],IF(Table_Styles[[#This Row],[Background Default]]&lt;&gt;"",Table_Styles[[#This Row],[Background Default]],""))</f>
        <v/>
      </c>
      <c r="S21" s="143"/>
      <c r="T21" s="58"/>
      <c r="U21" s="28" t="str">
        <f>IF(Table_Styles[[#This Row],[Border]]&lt;&gt;"",Table_Styles[[#This Row],[Border]],IF(Table_Styles[[#This Row],[Border Default]]&lt;&gt;"",Table_Styles[[#This Row],[Border Default]],""))</f>
        <v/>
      </c>
      <c r="V21" s="58"/>
      <c r="W21" s="58"/>
      <c r="X21" s="28" t="str">
        <f>IF(Table_Styles[[#This Row],[Border Radius]]&lt;&gt;"",Table_Styles[[#This Row],[Border Radius]],IF(Table_Styles[[#This Row],[Border Radius Default]]&lt;&gt;"",Table_Styles[[#This Row],[Border Radius Default]],""))</f>
        <v/>
      </c>
      <c r="Y21" s="143"/>
      <c r="Z21" s="58"/>
      <c r="AA21" s="28" t="str">
        <f>IF(Table_Styles[[#This Row],[MT]]&lt;&gt;"",Table_Styles[[#This Row],[MT]],IF(Table_Styles[[#This Row],[MT Default]]&lt;&gt;"",Table_Styles[[#This Row],[MT Default]],""))</f>
        <v/>
      </c>
      <c r="AB21" s="143"/>
      <c r="AC21" s="58"/>
      <c r="AD21" s="28" t="str">
        <f>IF(Table_Styles[[#This Row],[MR]]&lt;&gt;"",Table_Styles[[#This Row],[MR]],IF(Table_Styles[[#This Row],[MR Default]]&lt;&gt;"",Table_Styles[[#This Row],[MR Default]],""))</f>
        <v/>
      </c>
      <c r="AE21" s="143"/>
      <c r="AF21" s="58" t="s">
        <v>401</v>
      </c>
      <c r="AG21" s="28" t="str">
        <f>IF(Table_Styles[[#This Row],[MB]]&lt;&gt;"",Table_Styles[[#This Row],[MB]],IF(Table_Styles[[#This Row],[MB Default]]&lt;&gt;"",Table_Styles[[#This Row],[MB Default]],""))</f>
        <v>15px</v>
      </c>
      <c r="AH21" s="143"/>
      <c r="AI21" s="58"/>
      <c r="AJ21" s="28" t="str">
        <f>IF(Table_Styles[[#This Row],[ML]]&lt;&gt;"",Table_Styles[[#This Row],[ML]],IF(Table_Styles[[#This Row],[ML Default]]&lt;&gt;"",Table_Styles[[#This Row],[ML Default]],""))</f>
        <v/>
      </c>
      <c r="AK21" s="143"/>
      <c r="AL21" s="58"/>
      <c r="AM21" s="28" t="str">
        <f>IF(Table_Styles[[#This Row],[PT]]&lt;&gt;"",Table_Styles[[#This Row],[PT]],IF(Table_Styles[[#This Row],[PT Default]]&lt;&gt;"",Table_Styles[[#This Row],[PT Default]],""))</f>
        <v/>
      </c>
      <c r="AN21" s="143"/>
      <c r="AO21" s="58"/>
      <c r="AP21" s="28" t="str">
        <f>IF(Table_Styles[[#This Row],[PR]]&lt;&gt;"",Table_Styles[[#This Row],[PR]],IF(Table_Styles[[#This Row],[PR Default]]&lt;&gt;"",Table_Styles[[#This Row],[PR Default]],""))</f>
        <v/>
      </c>
      <c r="AQ21" s="143"/>
      <c r="AR21" s="58"/>
      <c r="AS21" s="28" t="str">
        <f>IF(Table_Styles[[#This Row],[PB]]&lt;&gt;"",Table_Styles[[#This Row],[PB]],IF(Table_Styles[[#This Row],[PB Default]]&lt;&gt;"",Table_Styles[[#This Row],[PB Default]],""))</f>
        <v/>
      </c>
      <c r="AT21" s="143"/>
      <c r="AU21" s="58"/>
      <c r="AV21" s="28" t="str">
        <f>IF(Table_Styles[[#This Row],[PL]]&lt;&gt;"",Table_Styles[[#This Row],[PL]],IF(Table_Styles[[#This Row],[PL Default]]&lt;&gt;"",Table_Styles[[#This Row],[PL Default]],""))</f>
        <v/>
      </c>
      <c r="AW21" s="143"/>
      <c r="AX21" s="58"/>
      <c r="AY21" s="28" t="str">
        <f>IF(Table_Styles[[#This Row],[BT]]&lt;&gt;"",Table_Styles[[#This Row],[BT]],IF(Table_Styles[[#This Row],[BT Default]]&lt;&gt;"",Table_Styles[[#This Row],[BT Default]],""))</f>
        <v/>
      </c>
      <c r="AZ21" s="143"/>
      <c r="BA21" s="58"/>
      <c r="BB21" s="28" t="str">
        <f>IF(Table_Styles[[#This Row],[BR]]&lt;&gt;"",Table_Styles[[#This Row],[BR]],IF(Table_Styles[[#This Row],[BR Default]]&lt;&gt;"",Table_Styles[[#This Row],[BR Default]],""))</f>
        <v/>
      </c>
      <c r="BC21" s="143"/>
      <c r="BD21" s="58"/>
      <c r="BE21" s="28" t="str">
        <f>IF(Table_Styles[[#This Row],[BB]]&lt;&gt;"",Table_Styles[[#This Row],[BB]],IF(Table_Styles[[#This Row],[BB Default]]&lt;&gt;"",Table_Styles[[#This Row],[BB Default]],""))</f>
        <v/>
      </c>
      <c r="BF21" s="143"/>
      <c r="BG21" s="58"/>
      <c r="BH21" s="28" t="str">
        <f>IF(Table_Styles[[#This Row],[BL]]&lt;&gt;"",Table_Styles[[#This Row],[BL]],IF(Table_Styles[[#This Row],[BL Default]]&lt;&gt;"",Table_Styles[[#This Row],[BL Default]],""))</f>
        <v/>
      </c>
      <c r="BI21" s="58"/>
      <c r="BJ21" s="58"/>
      <c r="BK21" s="28" t="str">
        <f>IF(Table_Styles[[#This Row],[Width]]&lt;&gt;"",Table_Styles[[#This Row],[Width]],IF(Table_Styles[[#This Row],[Width Default]]&lt;&gt;"",Table_Styles[[#This Row],[Width Default]],""))</f>
        <v/>
      </c>
      <c r="BL21" s="58"/>
      <c r="BM21" s="58"/>
      <c r="BN21" s="28" t="str">
        <f>IF(Table_Styles[[#This Row],[Height]]&lt;&gt;"",Table_Styles[[#This Row],[Height]],IF(Table_Styles[[#This Row],[Height Default]]&lt;&gt;"",Table_Styles[[#This Row],[Height Default]],""))</f>
        <v/>
      </c>
      <c r="BO21" s="24"/>
      <c r="BP21" s="24"/>
      <c r="BQ21" s="28" t="str">
        <f>IF(Table_Styles[[#This Row],[Top]]&lt;&gt;"",Table_Styles[[#This Row],[Top]],IF(Table_Styles[[#This Row],[Top Default]]&lt;&gt;"",Table_Styles[[#This Row],[Top Default]],""))</f>
        <v/>
      </c>
      <c r="BR21" s="24"/>
      <c r="BS21" s="24"/>
      <c r="BT21" s="28" t="str">
        <f>IF(Table_Styles[[#This Row],[Right]]&lt;&gt;"",Table_Styles[[#This Row],[Right]],IF(Table_Styles[[#This Row],[Right Default]]&lt;&gt;"",Table_Styles[[#This Row],[Right Default]],""))</f>
        <v/>
      </c>
      <c r="BU21" s="24"/>
      <c r="BV21" s="24"/>
      <c r="BW21" s="28" t="str">
        <f>IF(Table_Styles[[#This Row],[Bottom]]&lt;&gt;"",Table_Styles[[#This Row],[Bottom]],IF(Table_Styles[[#This Row],[Bottom Default]]&lt;&gt;"",Table_Styles[[#This Row],[Bottom Default]],""))</f>
        <v/>
      </c>
      <c r="BX21" s="24"/>
      <c r="BY21" s="24"/>
      <c r="BZ21" s="28" t="str">
        <f>IF(Table_Styles[[#This Row],[Left]]&lt;&gt;"",Table_Styles[[#This Row],[Left]],IF(Table_Styles[[#This Row],[Left Default]]&lt;&gt;"",Table_Styles[[#This Row],[Left Default]],""))</f>
        <v/>
      </c>
      <c r="CA21" s="143"/>
      <c r="CB21" s="105" t="str">
        <f>IF(AND(Table_Styles[[#This Row],[Selector]]&lt;&gt;"",Table_Styles[[#This Row],[Font Family Used]]&lt;&gt;"",Table_Styles[[#This Row],[Font Weight Used]]&lt;&gt;""),Table_Styles[[#This Row],[Font Family Used]]&amp;" "&amp;Table_Styles[[#This Row],[Font Weight Used]],"")</f>
        <v/>
      </c>
      <c r="CC21" s="105" t="str">
        <f ca="1">IF(AND(Table_Styles[[#This Row],[Selector]],COUNTIF(OFFSET(CC:CC,0,0,ROW()-1,1),"="&amp;Table_Styles[[#This Row],[Font]])=0),Table_Styles[[#This Row],[Font]],"")</f>
        <v/>
      </c>
      <c r="CD21" s="105" t="str">
        <f ca="1">IF(Table_Styles[[#This Row],[Unique Font]]&lt;&gt;"",
"{""fontFamily"":"""&amp;Table_Styles[[#This Row],[Font Family Used]]&amp;""",""fontWeight"":"&amp;Table_Styles[[#This Row],[Font Weight Used]]&amp;"}","")</f>
        <v/>
      </c>
      <c r="CE21" s="10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21" s="104" t="str">
        <f>IF(AND(Table_Styles[[#This Row],[Selector]]&lt;&gt;"", Table_Styles[[#This Row],[Config Properties]]&lt;&gt;""),
Table_Styles[[#This Row],[Selector]]&amp;" { "&amp;Table_Styles[[#This Row],[Config Properties]]&amp;" }","")</f>
        <v>formly-field .field-content { margin-bottom: 15px }</v>
      </c>
      <c r="CG21" s="104" t="str">
        <f xml:space="preserve">
SUBSTITUTE(SUBSTITUTE(SUBSTITUTE(SUBSTITUTE(SUBSTITUTE(SUBSTITUTE(SUBSTITUTE(SUBSTITUTE(Table_Styles[[#This Row],[Config]],
" {","{"),
"{ ","{"),
" }","}"),
"} ","}"),
" ,",","),
", ",","),
" :",":"),
": ",":")</f>
        <v>formly-field .field-content{margin-bottom:15px}</v>
      </c>
    </row>
    <row r="22" spans="2:85" ht="21" customHeight="1">
      <c r="B22" s="102" t="s">
        <v>18</v>
      </c>
      <c r="C22" s="102" t="s">
        <v>432</v>
      </c>
      <c r="D22" s="58"/>
      <c r="E22" s="58" t="str">
        <f>Settings_Styling_Font_Labels</f>
        <v>Nunito</v>
      </c>
      <c r="F22" s="50" t="str">
        <f>IF(Table_Styles[[#This Row],[Font Family]]&lt;&gt;"",Table_Styles[[#This Row],[Font Family]],IF(Table_Styles[[#This Row],[Font Family Default]]&lt;&gt;"",Table_Styles[[#This Row],[Font Family Default]],""))</f>
        <v>Nunito</v>
      </c>
      <c r="G22" s="57" t="s">
        <v>497</v>
      </c>
      <c r="H22" s="133" t="s">
        <v>433</v>
      </c>
      <c r="I22" s="50" t="str">
        <f>IF(Table_Styles[[#This Row],[Font Size]]&lt;&gt;"",Table_Styles[[#This Row],[Font Size]],IF(Table_Styles[[#This Row],[Font Size Default]]&lt;&gt;"",Table_Styles[[#This Row],[Font Size Default]],""))</f>
        <v>16px</v>
      </c>
      <c r="J22" s="57"/>
      <c r="K22" s="58">
        <f>Settings_Styling_Font_Weight_Labels</f>
        <v>700</v>
      </c>
      <c r="L22" s="50">
        <f>IF(Table_Styles[[#This Row],[Font Weight]]&lt;&gt;"",Table_Styles[[#This Row],[Font Weight]],IF(Table_Styles[[#This Row],[Font Weight Default]]&lt;&gt;"",Table_Styles[[#This Row],[Font Weight Default]],""))</f>
        <v>700</v>
      </c>
      <c r="M22" s="57"/>
      <c r="N22" s="57" t="str">
        <f>Colour_Foreground_1</f>
        <v>#1d1c1c</v>
      </c>
      <c r="O22" s="50" t="str">
        <f>IF(Table_Styles[[#This Row],[Colour]]&lt;&gt;"",Table_Styles[[#This Row],[Colour]],IF(Table_Styles[[#This Row],[Colour Default]]&lt;&gt;"",Table_Styles[[#This Row],[Colour Default]],""))</f>
        <v>#1d1c1c</v>
      </c>
      <c r="P22" s="57"/>
      <c r="Q22" s="57"/>
      <c r="R22" s="50" t="str">
        <f>IF(Table_Styles[[#This Row],[Background]]&lt;&gt;"",Table_Styles[[#This Row],[Background]],IF(Table_Styles[[#This Row],[Background Default]]&lt;&gt;"",Table_Styles[[#This Row],[Background Default]],""))</f>
        <v/>
      </c>
      <c r="S22" s="57"/>
      <c r="T22" s="57"/>
      <c r="U22" s="50" t="str">
        <f>IF(Table_Styles[[#This Row],[Border]]&lt;&gt;"",Table_Styles[[#This Row],[Border]],IF(Table_Styles[[#This Row],[Border Default]]&lt;&gt;"",Table_Styles[[#This Row],[Border Default]],""))</f>
        <v/>
      </c>
      <c r="V22" s="57"/>
      <c r="W22" s="57"/>
      <c r="X22" s="50" t="str">
        <f>IF(Table_Styles[[#This Row],[Border Radius]]&lt;&gt;"",Table_Styles[[#This Row],[Border Radius]],IF(Table_Styles[[#This Row],[Border Radius Default]]&lt;&gt;"",Table_Styles[[#This Row],[Border Radius Default]],""))</f>
        <v/>
      </c>
      <c r="Y22" s="57"/>
      <c r="Z22" s="57"/>
      <c r="AA22" s="50" t="str">
        <f>IF(Table_Styles[[#This Row],[MT]]&lt;&gt;"",Table_Styles[[#This Row],[MT]],IF(Table_Styles[[#This Row],[MT Default]]&lt;&gt;"",Table_Styles[[#This Row],[MT Default]],""))</f>
        <v/>
      </c>
      <c r="AB22" s="57"/>
      <c r="AC22" s="57"/>
      <c r="AD22" s="50" t="str">
        <f>IF(Table_Styles[[#This Row],[MR]]&lt;&gt;"",Table_Styles[[#This Row],[MR]],IF(Table_Styles[[#This Row],[MR Default]]&lt;&gt;"",Table_Styles[[#This Row],[MR Default]],""))</f>
        <v/>
      </c>
      <c r="AE22" s="57"/>
      <c r="AF22" s="57"/>
      <c r="AG22" s="50" t="str">
        <f>IF(Table_Styles[[#This Row],[MB]]&lt;&gt;"",Table_Styles[[#This Row],[MB]],IF(Table_Styles[[#This Row],[MB Default]]&lt;&gt;"",Table_Styles[[#This Row],[MB Default]],""))</f>
        <v/>
      </c>
      <c r="AH22" s="57"/>
      <c r="AI22" s="57"/>
      <c r="AJ22" s="50" t="str">
        <f>IF(Table_Styles[[#This Row],[ML]]&lt;&gt;"",Table_Styles[[#This Row],[ML]],IF(Table_Styles[[#This Row],[ML Default]]&lt;&gt;"",Table_Styles[[#This Row],[ML Default]],""))</f>
        <v/>
      </c>
      <c r="AK22" s="57"/>
      <c r="AL22" s="57"/>
      <c r="AM22" s="50" t="str">
        <f>IF(Table_Styles[[#This Row],[PT]]&lt;&gt;"",Table_Styles[[#This Row],[PT]],IF(Table_Styles[[#This Row],[PT Default]]&lt;&gt;"",Table_Styles[[#This Row],[PT Default]],""))</f>
        <v/>
      </c>
      <c r="AN22" s="57"/>
      <c r="AO22" s="57"/>
      <c r="AP22" s="50" t="str">
        <f>IF(Table_Styles[[#This Row],[PR]]&lt;&gt;"",Table_Styles[[#This Row],[PR]],IF(Table_Styles[[#This Row],[PR Default]]&lt;&gt;"",Table_Styles[[#This Row],[PR Default]],""))</f>
        <v/>
      </c>
      <c r="AQ22" s="57"/>
      <c r="AR22" s="57"/>
      <c r="AS22" s="50" t="str">
        <f>IF(Table_Styles[[#This Row],[PB]]&lt;&gt;"",Table_Styles[[#This Row],[PB]],IF(Table_Styles[[#This Row],[PB Default]]&lt;&gt;"",Table_Styles[[#This Row],[PB Default]],""))</f>
        <v/>
      </c>
      <c r="AT22" s="57"/>
      <c r="AU22" s="57"/>
      <c r="AV22" s="50" t="str">
        <f>IF(Table_Styles[[#This Row],[PL]]&lt;&gt;"",Table_Styles[[#This Row],[PL]],IF(Table_Styles[[#This Row],[PL Default]]&lt;&gt;"",Table_Styles[[#This Row],[PL Default]],""))</f>
        <v/>
      </c>
      <c r="AW22" s="57"/>
      <c r="AX22" s="57"/>
      <c r="AY22" s="50" t="str">
        <f>IF(Table_Styles[[#This Row],[BT]]&lt;&gt;"",Table_Styles[[#This Row],[BT]],IF(Table_Styles[[#This Row],[BT Default]]&lt;&gt;"",Table_Styles[[#This Row],[BT Default]],""))</f>
        <v/>
      </c>
      <c r="AZ22" s="57"/>
      <c r="BA22" s="57"/>
      <c r="BB22" s="50" t="str">
        <f>IF(Table_Styles[[#This Row],[BR]]&lt;&gt;"",Table_Styles[[#This Row],[BR]],IF(Table_Styles[[#This Row],[BR Default]]&lt;&gt;"",Table_Styles[[#This Row],[BR Default]],""))</f>
        <v/>
      </c>
      <c r="BC22" s="57"/>
      <c r="BD22" s="57"/>
      <c r="BE22" s="50" t="str">
        <f>IF(Table_Styles[[#This Row],[BB]]&lt;&gt;"",Table_Styles[[#This Row],[BB]],IF(Table_Styles[[#This Row],[BB Default]]&lt;&gt;"",Table_Styles[[#This Row],[BB Default]],""))</f>
        <v/>
      </c>
      <c r="BF22" s="57"/>
      <c r="BG22" s="57"/>
      <c r="BH22" s="50" t="str">
        <f>IF(Table_Styles[[#This Row],[BL]]&lt;&gt;"",Table_Styles[[#This Row],[BL]],IF(Table_Styles[[#This Row],[BL Default]]&lt;&gt;"",Table_Styles[[#This Row],[BL Default]],""))</f>
        <v/>
      </c>
      <c r="BI22" s="57"/>
      <c r="BJ22" s="57"/>
      <c r="BK22" s="50" t="str">
        <f>IF(Table_Styles[[#This Row],[Width]]&lt;&gt;"",Table_Styles[[#This Row],[Width]],IF(Table_Styles[[#This Row],[Width Default]]&lt;&gt;"",Table_Styles[[#This Row],[Width Default]],""))</f>
        <v/>
      </c>
      <c r="BL22" s="57"/>
      <c r="BM22" s="57"/>
      <c r="BN22" s="50" t="str">
        <f>IF(Table_Styles[[#This Row],[Height]]&lt;&gt;"",Table_Styles[[#This Row],[Height]],IF(Table_Styles[[#This Row],[Height Default]]&lt;&gt;"",Table_Styles[[#This Row],[Height Default]],""))</f>
        <v/>
      </c>
      <c r="BO22" s="50"/>
      <c r="BP22" s="50"/>
      <c r="BQ22" s="50" t="str">
        <f>IF(Table_Styles[[#This Row],[Top]]&lt;&gt;"",Table_Styles[[#This Row],[Top]],IF(Table_Styles[[#This Row],[Top Default]]&lt;&gt;"",Table_Styles[[#This Row],[Top Default]],""))</f>
        <v/>
      </c>
      <c r="BR22" s="50"/>
      <c r="BS22" s="50"/>
      <c r="BT22" s="50" t="str">
        <f>IF(Table_Styles[[#This Row],[Right]]&lt;&gt;"",Table_Styles[[#This Row],[Right]],IF(Table_Styles[[#This Row],[Right Default]]&lt;&gt;"",Table_Styles[[#This Row],[Right Default]],""))</f>
        <v/>
      </c>
      <c r="BU22" s="50"/>
      <c r="BV22" s="50"/>
      <c r="BW22" s="50" t="str">
        <f>IF(Table_Styles[[#This Row],[Bottom]]&lt;&gt;"",Table_Styles[[#This Row],[Bottom]],IF(Table_Styles[[#This Row],[Bottom Default]]&lt;&gt;"",Table_Styles[[#This Row],[Bottom Default]],""))</f>
        <v/>
      </c>
      <c r="BX22" s="50"/>
      <c r="BY22" s="50"/>
      <c r="BZ22" s="50" t="str">
        <f>IF(Table_Styles[[#This Row],[Left]]&lt;&gt;"",Table_Styles[[#This Row],[Left]],IF(Table_Styles[[#This Row],[Left Default]]&lt;&gt;"",Table_Styles[[#This Row],[Left Default]],""))</f>
        <v/>
      </c>
      <c r="CA22" s="57"/>
      <c r="CB22" s="101" t="str">
        <f>IF(AND(Table_Styles[[#This Row],[Selector]]&lt;&gt;"",Table_Styles[[#This Row],[Font Family Used]]&lt;&gt;"",Table_Styles[[#This Row],[Font Weight Used]]&lt;&gt;""),Table_Styles[[#This Row],[Font Family Used]]&amp;" "&amp;Table_Styles[[#This Row],[Font Weight Used]],"")</f>
        <v>Nunito 700</v>
      </c>
      <c r="CC22" s="101" t="str">
        <f ca="1">IF(AND(Table_Styles[[#This Row],[Selector]],COUNTIF(OFFSET(CC:CC,0,0,ROW()-1,1),"="&amp;Table_Styles[[#This Row],[Font]])=0),Table_Styles[[#This Row],[Font]],"")</f>
        <v>Nunito 700</v>
      </c>
      <c r="CD22" s="101" t="str">
        <f ca="1">IF(Table_Styles[[#This Row],[Unique Font]]&lt;&gt;"",
"{""fontFamily"":"""&amp;Table_Styles[[#This Row],[Font Family Used]]&amp;""",""fontWeight"":"&amp;Table_Styles[[#This Row],[Font Weight Used]]&amp;"}","")</f>
        <v>{"fontFamily":"Nunito","fontWeight":700}</v>
      </c>
      <c r="CE22"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16px;font-weight: 700;color: #1d1c1c</v>
      </c>
      <c r="CF22" s="101" t="str">
        <f>IF(AND(Table_Styles[[#This Row],[Selector]]&lt;&gt;"", Table_Styles[[#This Row],[Config Properties]]&lt;&gt;""),
Table_Styles[[#This Row],[Selector]]&amp;" { "&amp;Table_Styles[[#This Row],[Config Properties]]&amp;" }","")</f>
        <v>formly-field label { font-family: 'Nunito';font-size: 16px;font-weight: 700;color: #1d1c1c }</v>
      </c>
      <c r="CG22" s="101" t="str">
        <f xml:space="preserve">
SUBSTITUTE(SUBSTITUTE(SUBSTITUTE(SUBSTITUTE(SUBSTITUTE(SUBSTITUTE(SUBSTITUTE(SUBSTITUTE(Table_Styles[[#This Row],[Config]],
" {","{"),
"{ ","{"),
" }","}"),
"} ","}"),
" ,",","),
", ",","),
" :",":"),
": ",":")</f>
        <v>formly-field label{font-family:'Nunito';font-size:16px;font-weight:700;color:#1d1c1c}</v>
      </c>
    </row>
    <row r="23" spans="2:85" ht="21" customHeight="1">
      <c r="B23" s="101" t="s">
        <v>19</v>
      </c>
      <c r="C23" s="103" t="s">
        <v>815</v>
      </c>
      <c r="D23" s="143"/>
      <c r="E23" s="58"/>
      <c r="F23" s="48" t="str">
        <f>IF(Table_Styles[[#This Row],[Font Family]]&lt;&gt;"",Table_Styles[[#This Row],[Font Family]],IF(Table_Styles[[#This Row],[Font Family Default]]&lt;&gt;"",Table_Styles[[#This Row],[Font Family Default]],""))</f>
        <v/>
      </c>
      <c r="G23" s="143"/>
      <c r="H23" s="133"/>
      <c r="I23" s="48" t="str">
        <f>IF(Table_Styles[[#This Row],[Font Size]]&lt;&gt;"",Table_Styles[[#This Row],[Font Size]],IF(Table_Styles[[#This Row],[Font Size Default]]&lt;&gt;"",Table_Styles[[#This Row],[Font Size Default]],""))</f>
        <v/>
      </c>
      <c r="J23" s="143"/>
      <c r="K23" s="58"/>
      <c r="L23" s="48" t="str">
        <f>IF(Table_Styles[[#This Row],[Font Weight]]&lt;&gt;"",Table_Styles[[#This Row],[Font Weight]],IF(Table_Styles[[#This Row],[Font Weight Default]]&lt;&gt;"",Table_Styles[[#This Row],[Font Weight Default]],""))</f>
        <v/>
      </c>
      <c r="M23" s="143"/>
      <c r="N23" s="57"/>
      <c r="O23" s="48" t="str">
        <f>IF(Table_Styles[[#This Row],[Colour]]&lt;&gt;"",Table_Styles[[#This Row],[Colour]],IF(Table_Styles[[#This Row],[Colour Default]]&lt;&gt;"",Table_Styles[[#This Row],[Colour Default]],""))</f>
        <v/>
      </c>
      <c r="P23" s="143"/>
      <c r="Q23" s="57"/>
      <c r="R23" s="48" t="str">
        <f>IF(Table_Styles[[#This Row],[Background]]&lt;&gt;"",Table_Styles[[#This Row],[Background]],IF(Table_Styles[[#This Row],[Background Default]]&lt;&gt;"",Table_Styles[[#This Row],[Background Default]],""))</f>
        <v/>
      </c>
      <c r="S23" s="143"/>
      <c r="T23" s="57"/>
      <c r="U23" s="48" t="str">
        <f>IF(Table_Styles[[#This Row],[Border]]&lt;&gt;"",Table_Styles[[#This Row],[Border]],IF(Table_Styles[[#This Row],[Border Default]]&lt;&gt;"",Table_Styles[[#This Row],[Border Default]],""))</f>
        <v/>
      </c>
      <c r="V23" s="57"/>
      <c r="W23" s="57"/>
      <c r="X23" s="48" t="str">
        <f>IF(Table_Styles[[#This Row],[Border Radius]]&lt;&gt;"",Table_Styles[[#This Row],[Border Radius]],IF(Table_Styles[[#This Row],[Border Radius Default]]&lt;&gt;"",Table_Styles[[#This Row],[Border Radius Default]],""))</f>
        <v/>
      </c>
      <c r="Y23" s="143"/>
      <c r="Z23" s="57" t="s">
        <v>814</v>
      </c>
      <c r="AA23" s="48" t="str">
        <f>IF(Table_Styles[[#This Row],[MT]]&lt;&gt;"",Table_Styles[[#This Row],[MT]],IF(Table_Styles[[#This Row],[MT Default]]&lt;&gt;"",Table_Styles[[#This Row],[MT Default]],""))</f>
        <v>0px</v>
      </c>
      <c r="AB23" s="143"/>
      <c r="AC23" s="57"/>
      <c r="AD23" s="48" t="str">
        <f>IF(Table_Styles[[#This Row],[MR]]&lt;&gt;"",Table_Styles[[#This Row],[MR]],IF(Table_Styles[[#This Row],[MR Default]]&lt;&gt;"",Table_Styles[[#This Row],[MR Default]],""))</f>
        <v/>
      </c>
      <c r="AE23" s="143"/>
      <c r="AF23" s="57" t="s">
        <v>401</v>
      </c>
      <c r="AG23" s="48" t="str">
        <f>IF(Table_Styles[[#This Row],[MB]]&lt;&gt;"",Table_Styles[[#This Row],[MB]],IF(Table_Styles[[#This Row],[MB Default]]&lt;&gt;"",Table_Styles[[#This Row],[MB Default]],""))</f>
        <v>15px</v>
      </c>
      <c r="AH23" s="143"/>
      <c r="AI23" s="57"/>
      <c r="AJ23" s="48" t="str">
        <f>IF(Table_Styles[[#This Row],[ML]]&lt;&gt;"",Table_Styles[[#This Row],[ML]],IF(Table_Styles[[#This Row],[ML Default]]&lt;&gt;"",Table_Styles[[#This Row],[ML Default]],""))</f>
        <v/>
      </c>
      <c r="AK23" s="143"/>
      <c r="AL23" s="57"/>
      <c r="AM23" s="48" t="str">
        <f>IF(Table_Styles[[#This Row],[PT]]&lt;&gt;"",Table_Styles[[#This Row],[PT]],IF(Table_Styles[[#This Row],[PT Default]]&lt;&gt;"",Table_Styles[[#This Row],[PT Default]],""))</f>
        <v/>
      </c>
      <c r="AN23" s="143"/>
      <c r="AO23" s="57"/>
      <c r="AP23" s="48" t="str">
        <f>IF(Table_Styles[[#This Row],[PR]]&lt;&gt;"",Table_Styles[[#This Row],[PR]],IF(Table_Styles[[#This Row],[PR Default]]&lt;&gt;"",Table_Styles[[#This Row],[PR Default]],""))</f>
        <v/>
      </c>
      <c r="AQ23" s="143"/>
      <c r="AR23" s="57"/>
      <c r="AS23" s="48" t="str">
        <f>IF(Table_Styles[[#This Row],[PB]]&lt;&gt;"",Table_Styles[[#This Row],[PB]],IF(Table_Styles[[#This Row],[PB Default]]&lt;&gt;"",Table_Styles[[#This Row],[PB Default]],""))</f>
        <v/>
      </c>
      <c r="AT23" s="143"/>
      <c r="AU23" s="57"/>
      <c r="AV23" s="48" t="str">
        <f>IF(Table_Styles[[#This Row],[PL]]&lt;&gt;"",Table_Styles[[#This Row],[PL]],IF(Table_Styles[[#This Row],[PL Default]]&lt;&gt;"",Table_Styles[[#This Row],[PL Default]],""))</f>
        <v/>
      </c>
      <c r="AW23" s="143"/>
      <c r="AX23" s="57"/>
      <c r="AY23" s="48" t="str">
        <f>IF(Table_Styles[[#This Row],[BT]]&lt;&gt;"",Table_Styles[[#This Row],[BT]],IF(Table_Styles[[#This Row],[BT Default]]&lt;&gt;"",Table_Styles[[#This Row],[BT Default]],""))</f>
        <v/>
      </c>
      <c r="AZ23" s="143"/>
      <c r="BA23" s="57"/>
      <c r="BB23" s="48" t="str">
        <f>IF(Table_Styles[[#This Row],[BR]]&lt;&gt;"",Table_Styles[[#This Row],[BR]],IF(Table_Styles[[#This Row],[BR Default]]&lt;&gt;"",Table_Styles[[#This Row],[BR Default]],""))</f>
        <v/>
      </c>
      <c r="BC23" s="143"/>
      <c r="BD23" s="57"/>
      <c r="BE23" s="48" t="str">
        <f>IF(Table_Styles[[#This Row],[BB]]&lt;&gt;"",Table_Styles[[#This Row],[BB]],IF(Table_Styles[[#This Row],[BB Default]]&lt;&gt;"",Table_Styles[[#This Row],[BB Default]],""))</f>
        <v/>
      </c>
      <c r="BF23" s="143"/>
      <c r="BG23" s="57"/>
      <c r="BH23" s="48" t="str">
        <f>IF(Table_Styles[[#This Row],[BL]]&lt;&gt;"",Table_Styles[[#This Row],[BL]],IF(Table_Styles[[#This Row],[BL Default]]&lt;&gt;"",Table_Styles[[#This Row],[BL Default]],""))</f>
        <v/>
      </c>
      <c r="BI23" s="57"/>
      <c r="BJ23" s="57"/>
      <c r="BK23" s="48" t="str">
        <f>IF(Table_Styles[[#This Row],[Width]]&lt;&gt;"",Table_Styles[[#This Row],[Width]],IF(Table_Styles[[#This Row],[Width Default]]&lt;&gt;"",Table_Styles[[#This Row],[Width Default]],""))</f>
        <v/>
      </c>
      <c r="BL23" s="57"/>
      <c r="BM23" s="57"/>
      <c r="BN23" s="48" t="str">
        <f>IF(Table_Styles[[#This Row],[Height]]&lt;&gt;"",Table_Styles[[#This Row],[Height]],IF(Table_Styles[[#This Row],[Height Default]]&lt;&gt;"",Table_Styles[[#This Row],[Height Default]],""))</f>
        <v/>
      </c>
      <c r="BO23" s="50"/>
      <c r="BP23" s="50"/>
      <c r="BQ23" s="48" t="str">
        <f>IF(Table_Styles[[#This Row],[Top]]&lt;&gt;"",Table_Styles[[#This Row],[Top]],IF(Table_Styles[[#This Row],[Top Default]]&lt;&gt;"",Table_Styles[[#This Row],[Top Default]],""))</f>
        <v/>
      </c>
      <c r="BR23" s="50"/>
      <c r="BS23" s="50"/>
      <c r="BT23" s="48" t="str">
        <f>IF(Table_Styles[[#This Row],[Right]]&lt;&gt;"",Table_Styles[[#This Row],[Right]],IF(Table_Styles[[#This Row],[Right Default]]&lt;&gt;"",Table_Styles[[#This Row],[Right Default]],""))</f>
        <v/>
      </c>
      <c r="BU23" s="50"/>
      <c r="BV23" s="50"/>
      <c r="BW23" s="48" t="str">
        <f>IF(Table_Styles[[#This Row],[Bottom]]&lt;&gt;"",Table_Styles[[#This Row],[Bottom]],IF(Table_Styles[[#This Row],[Bottom Default]]&lt;&gt;"",Table_Styles[[#This Row],[Bottom Default]],""))</f>
        <v/>
      </c>
      <c r="BX23" s="50"/>
      <c r="BY23" s="50"/>
      <c r="BZ23" s="48" t="str">
        <f>IF(Table_Styles[[#This Row],[Left]]&lt;&gt;"",Table_Styles[[#This Row],[Left]],IF(Table_Styles[[#This Row],[Left Default]]&lt;&gt;"",Table_Styles[[#This Row],[Left Default]],""))</f>
        <v/>
      </c>
      <c r="CA23" s="143"/>
      <c r="CB23" s="104" t="str">
        <f>IF(AND(Table_Styles[[#This Row],[Selector]]&lt;&gt;"",Table_Styles[[#This Row],[Font Family Used]]&lt;&gt;"",Table_Styles[[#This Row],[Font Weight Used]]&lt;&gt;""),Table_Styles[[#This Row],[Font Family Used]]&amp;" "&amp;Table_Styles[[#This Row],[Font Weight Used]],"")</f>
        <v/>
      </c>
      <c r="CC23" s="104" t="str">
        <f ca="1">IF(AND(Table_Styles[[#This Row],[Selector]],COUNTIF(OFFSET(CC:CC,0,0,ROW()-1,1),"="&amp;Table_Styles[[#This Row],[Font]])=0),Table_Styles[[#This Row],[Font]],"")</f>
        <v/>
      </c>
      <c r="CD23" s="104" t="str">
        <f ca="1">IF(Table_Styles[[#This Row],[Unique Font]]&lt;&gt;"",
"{""fontFamily"":"""&amp;Table_Styles[[#This Row],[Font Family Used]]&amp;""",""fontWeight"":"&amp;Table_Styles[[#This Row],[Font Weight Used]]&amp;"}","")</f>
        <v/>
      </c>
      <c r="CE23"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0px;margin-bottom: 15px</v>
      </c>
      <c r="CF23" s="104" t="str">
        <f>IF(AND(Table_Styles[[#This Row],[Selector]]&lt;&gt;"", Table_Styles[[#This Row],[Config Properties]]&lt;&gt;""),
Table_Styles[[#This Row],[Selector]]&amp;" { "&amp;Table_Styles[[#This Row],[Config Properties]]&amp;" }","")</f>
        <v>formly-field .question { margin-top: 0px;margin-bottom: 15px }</v>
      </c>
      <c r="CG23" s="104" t="str">
        <f xml:space="preserve">
SUBSTITUTE(SUBSTITUTE(SUBSTITUTE(SUBSTITUTE(SUBSTITUTE(SUBSTITUTE(SUBSTITUTE(SUBSTITUTE(Table_Styles[[#This Row],[Config]],
" {","{"),
"{ ","{"),
" }","}"),
"} ","}"),
" ,",","),
", ",","),
" :",":"),
": ",":")</f>
        <v>formly-field .question{margin-top:0px;margin-bottom:15px}</v>
      </c>
    </row>
    <row r="24" spans="2:85" ht="21" customHeight="1">
      <c r="B24" s="101" t="s">
        <v>434</v>
      </c>
      <c r="C24" s="102" t="s">
        <v>435</v>
      </c>
      <c r="D24" s="58"/>
      <c r="E24" s="58" t="str">
        <f>Settings_Styling_Font_Body_Text</f>
        <v>Nunito</v>
      </c>
      <c r="F24" s="50" t="str">
        <f>IF(Table_Styles[[#This Row],[Font Family]]&lt;&gt;"",Table_Styles[[#This Row],[Font Family]],IF(Table_Styles[[#This Row],[Font Family Default]]&lt;&gt;"",Table_Styles[[#This Row],[Font Family Default]],""))</f>
        <v>Nunito</v>
      </c>
      <c r="G24" s="57"/>
      <c r="H24" s="133" t="s">
        <v>436</v>
      </c>
      <c r="I24" s="50" t="str">
        <f>IF(Table_Styles[[#This Row],[Font Size]]&lt;&gt;"",Table_Styles[[#This Row],[Font Size]],IF(Table_Styles[[#This Row],[Font Size Default]]&lt;&gt;"",Table_Styles[[#This Row],[Font Size Default]],""))</f>
        <v>13px</v>
      </c>
      <c r="J24" s="57"/>
      <c r="K24" s="58">
        <f>Settings_Styling_Font_Weight_Body_Text</f>
        <v>300</v>
      </c>
      <c r="L24" s="50">
        <f>IF(Table_Styles[[#This Row],[Font Weight]]&lt;&gt;"",Table_Styles[[#This Row],[Font Weight]],IF(Table_Styles[[#This Row],[Font Weight Default]]&lt;&gt;"",Table_Styles[[#This Row],[Font Weight Default]],""))</f>
        <v>300</v>
      </c>
      <c r="M24" s="57"/>
      <c r="N24" s="57" t="str">
        <f>Colour_Foreground_2</f>
        <v>#4e4e4f</v>
      </c>
      <c r="O24" s="50" t="str">
        <f>IF(Table_Styles[[#This Row],[Colour]]&lt;&gt;"",Table_Styles[[#This Row],[Colour]],IF(Table_Styles[[#This Row],[Colour Default]]&lt;&gt;"",Table_Styles[[#This Row],[Colour Default]],""))</f>
        <v>#4e4e4f</v>
      </c>
      <c r="P24" s="57"/>
      <c r="Q24" s="57"/>
      <c r="R24" s="50" t="str">
        <f>IF(Table_Styles[[#This Row],[Background]]&lt;&gt;"",Table_Styles[[#This Row],[Background]],IF(Table_Styles[[#This Row],[Background Default]]&lt;&gt;"",Table_Styles[[#This Row],[Background Default]],""))</f>
        <v/>
      </c>
      <c r="S24" s="57"/>
      <c r="T24" s="57"/>
      <c r="U24" s="50" t="str">
        <f>IF(Table_Styles[[#This Row],[Border]]&lt;&gt;"",Table_Styles[[#This Row],[Border]],IF(Table_Styles[[#This Row],[Border Default]]&lt;&gt;"",Table_Styles[[#This Row],[Border Default]],""))</f>
        <v/>
      </c>
      <c r="V24" s="57"/>
      <c r="W24" s="57"/>
      <c r="X24" s="50" t="str">
        <f>IF(Table_Styles[[#This Row],[Border Radius]]&lt;&gt;"",Table_Styles[[#This Row],[Border Radius]],IF(Table_Styles[[#This Row],[Border Radius Default]]&lt;&gt;"",Table_Styles[[#This Row],[Border Radius Default]],""))</f>
        <v/>
      </c>
      <c r="Y24" s="57"/>
      <c r="Z24" s="57"/>
      <c r="AA24" s="50" t="str">
        <f>IF(Table_Styles[[#This Row],[MT]]&lt;&gt;"",Table_Styles[[#This Row],[MT]],IF(Table_Styles[[#This Row],[MT Default]]&lt;&gt;"",Table_Styles[[#This Row],[MT Default]],""))</f>
        <v/>
      </c>
      <c r="AB24" s="57"/>
      <c r="AC24" s="57"/>
      <c r="AD24" s="50" t="str">
        <f>IF(Table_Styles[[#This Row],[MR]]&lt;&gt;"",Table_Styles[[#This Row],[MR]],IF(Table_Styles[[#This Row],[MR Default]]&lt;&gt;"",Table_Styles[[#This Row],[MR Default]],""))</f>
        <v/>
      </c>
      <c r="AE24" s="57"/>
      <c r="AF24" s="57"/>
      <c r="AG24" s="50" t="str">
        <f>IF(Table_Styles[[#This Row],[MB]]&lt;&gt;"",Table_Styles[[#This Row],[MB]],IF(Table_Styles[[#This Row],[MB Default]]&lt;&gt;"",Table_Styles[[#This Row],[MB Default]],""))</f>
        <v/>
      </c>
      <c r="AH24" s="57"/>
      <c r="AI24" s="57"/>
      <c r="AJ24" s="50" t="str">
        <f>IF(Table_Styles[[#This Row],[ML]]&lt;&gt;"",Table_Styles[[#This Row],[ML]],IF(Table_Styles[[#This Row],[ML Default]]&lt;&gt;"",Table_Styles[[#This Row],[ML Default]],""))</f>
        <v/>
      </c>
      <c r="AK24" s="57"/>
      <c r="AL24" s="57"/>
      <c r="AM24" s="50" t="str">
        <f>IF(Table_Styles[[#This Row],[PT]]&lt;&gt;"",Table_Styles[[#This Row],[PT]],IF(Table_Styles[[#This Row],[PT Default]]&lt;&gt;"",Table_Styles[[#This Row],[PT Default]],""))</f>
        <v/>
      </c>
      <c r="AN24" s="57"/>
      <c r="AO24" s="57"/>
      <c r="AP24" s="50" t="str">
        <f>IF(Table_Styles[[#This Row],[PR]]&lt;&gt;"",Table_Styles[[#This Row],[PR]],IF(Table_Styles[[#This Row],[PR Default]]&lt;&gt;"",Table_Styles[[#This Row],[PR Default]],""))</f>
        <v/>
      </c>
      <c r="AQ24" s="57"/>
      <c r="AR24" s="57"/>
      <c r="AS24" s="50" t="str">
        <f>IF(Table_Styles[[#This Row],[PB]]&lt;&gt;"",Table_Styles[[#This Row],[PB]],IF(Table_Styles[[#This Row],[PB Default]]&lt;&gt;"",Table_Styles[[#This Row],[PB Default]],""))</f>
        <v/>
      </c>
      <c r="AT24" s="57"/>
      <c r="AU24" s="57"/>
      <c r="AV24" s="50" t="str">
        <f>IF(Table_Styles[[#This Row],[PL]]&lt;&gt;"",Table_Styles[[#This Row],[PL]],IF(Table_Styles[[#This Row],[PL Default]]&lt;&gt;"",Table_Styles[[#This Row],[PL Default]],""))</f>
        <v/>
      </c>
      <c r="AW24" s="57"/>
      <c r="AX24" s="57"/>
      <c r="AY24" s="50" t="str">
        <f>IF(Table_Styles[[#This Row],[BT]]&lt;&gt;"",Table_Styles[[#This Row],[BT]],IF(Table_Styles[[#This Row],[BT Default]]&lt;&gt;"",Table_Styles[[#This Row],[BT Default]],""))</f>
        <v/>
      </c>
      <c r="AZ24" s="57"/>
      <c r="BA24" s="57"/>
      <c r="BB24" s="50" t="str">
        <f>IF(Table_Styles[[#This Row],[BR]]&lt;&gt;"",Table_Styles[[#This Row],[BR]],IF(Table_Styles[[#This Row],[BR Default]]&lt;&gt;"",Table_Styles[[#This Row],[BR Default]],""))</f>
        <v/>
      </c>
      <c r="BC24" s="57"/>
      <c r="BD24" s="57"/>
      <c r="BE24" s="50" t="str">
        <f>IF(Table_Styles[[#This Row],[BB]]&lt;&gt;"",Table_Styles[[#This Row],[BB]],IF(Table_Styles[[#This Row],[BB Default]]&lt;&gt;"",Table_Styles[[#This Row],[BB Default]],""))</f>
        <v/>
      </c>
      <c r="BF24" s="57"/>
      <c r="BG24" s="57"/>
      <c r="BH24" s="50" t="str">
        <f>IF(Table_Styles[[#This Row],[BL]]&lt;&gt;"",Table_Styles[[#This Row],[BL]],IF(Table_Styles[[#This Row],[BL Default]]&lt;&gt;"",Table_Styles[[#This Row],[BL Default]],""))</f>
        <v/>
      </c>
      <c r="BI24" s="57"/>
      <c r="BJ24" s="57"/>
      <c r="BK24" s="50" t="str">
        <f>IF(Table_Styles[[#This Row],[Width]]&lt;&gt;"",Table_Styles[[#This Row],[Width]],IF(Table_Styles[[#This Row],[Width Default]]&lt;&gt;"",Table_Styles[[#This Row],[Width Default]],""))</f>
        <v/>
      </c>
      <c r="BL24" s="57"/>
      <c r="BM24" s="57"/>
      <c r="BN24" s="50" t="str">
        <f>IF(Table_Styles[[#This Row],[Height]]&lt;&gt;"",Table_Styles[[#This Row],[Height]],IF(Table_Styles[[#This Row],[Height Default]]&lt;&gt;"",Table_Styles[[#This Row],[Height Default]],""))</f>
        <v/>
      </c>
      <c r="BO24" s="50"/>
      <c r="BP24" s="50"/>
      <c r="BQ24" s="50" t="str">
        <f>IF(Table_Styles[[#This Row],[Top]]&lt;&gt;"",Table_Styles[[#This Row],[Top]],IF(Table_Styles[[#This Row],[Top Default]]&lt;&gt;"",Table_Styles[[#This Row],[Top Default]],""))</f>
        <v/>
      </c>
      <c r="BR24" s="50"/>
      <c r="BS24" s="50"/>
      <c r="BT24" s="50" t="str">
        <f>IF(Table_Styles[[#This Row],[Right]]&lt;&gt;"",Table_Styles[[#This Row],[Right]],IF(Table_Styles[[#This Row],[Right Default]]&lt;&gt;"",Table_Styles[[#This Row],[Right Default]],""))</f>
        <v/>
      </c>
      <c r="BU24" s="50"/>
      <c r="BV24" s="50"/>
      <c r="BW24" s="50" t="str">
        <f>IF(Table_Styles[[#This Row],[Bottom]]&lt;&gt;"",Table_Styles[[#This Row],[Bottom]],IF(Table_Styles[[#This Row],[Bottom Default]]&lt;&gt;"",Table_Styles[[#This Row],[Bottom Default]],""))</f>
        <v/>
      </c>
      <c r="BX24" s="50"/>
      <c r="BY24" s="50"/>
      <c r="BZ24" s="50" t="str">
        <f>IF(Table_Styles[[#This Row],[Left]]&lt;&gt;"",Table_Styles[[#This Row],[Left]],IF(Table_Styles[[#This Row],[Left Default]]&lt;&gt;"",Table_Styles[[#This Row],[Left Default]],""))</f>
        <v/>
      </c>
      <c r="CA24" s="57"/>
      <c r="CB24" s="101" t="str">
        <f>IF(AND(Table_Styles[[#This Row],[Selector]]&lt;&gt;"",Table_Styles[[#This Row],[Font Family Used]]&lt;&gt;"",Table_Styles[[#This Row],[Font Weight Used]]&lt;&gt;""),Table_Styles[[#This Row],[Font Family Used]]&amp;" "&amp;Table_Styles[[#This Row],[Font Weight Used]],"")</f>
        <v>Nunito 300</v>
      </c>
      <c r="CC24" s="101" t="str">
        <f ca="1">IF(AND(Table_Styles[[#This Row],[Selector]],COUNTIF(OFFSET(CC:CC,0,0,ROW()-1,1),"="&amp;Table_Styles[[#This Row],[Font]])=0),Table_Styles[[#This Row],[Font]],"")</f>
        <v/>
      </c>
      <c r="CD24" s="101" t="str">
        <f ca="1">IF(Table_Styles[[#This Row],[Unique Font]]&lt;&gt;"",
"{""fontFamily"":"""&amp;Table_Styles[[#This Row],[Font Family Used]]&amp;""",""fontWeight"":"&amp;Table_Styles[[#This Row],[Font Weight Used]]&amp;"}","")</f>
        <v/>
      </c>
      <c r="CE24"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#4e4e4f</v>
      </c>
      <c r="CF24" s="101" t="str">
        <f>IF(AND(Table_Styles[[#This Row],[Selector]]&lt;&gt;"", Table_Styles[[#This Row],[Config Properties]]&lt;&gt;""),
Table_Styles[[#This Row],[Selector]]&amp;" { "&amp;Table_Styles[[#This Row],[Config Properties]]&amp;" }","")</f>
        <v>formly-field small.text-muted { font-family: 'Nunito';font-size: 13px;font-weight: 300;color: #4e4e4f }</v>
      </c>
      <c r="CG24" s="101" t="str">
        <f xml:space="preserve">
SUBSTITUTE(SUBSTITUTE(SUBSTITUTE(SUBSTITUTE(SUBSTITUTE(SUBSTITUTE(SUBSTITUTE(SUBSTITUTE(Table_Styles[[#This Row],[Config]],
" {","{"),
"{ ","{"),
" }","}"),
"} ","}"),
" ,",","),
", ",","),
" :",":"),
": ",":")</f>
        <v>formly-field small.text-muted{font-family:'Nunito';font-size:13px;font-weight:300;color:#4e4e4f}</v>
      </c>
    </row>
    <row r="25" spans="2:85" ht="21" customHeight="1">
      <c r="B25" s="174" t="s">
        <v>437</v>
      </c>
      <c r="C25" s="174" t="s">
        <v>438</v>
      </c>
      <c r="D25" s="58"/>
      <c r="E25" s="58" t="str">
        <f>Settings_Styling_Font_Body_Text</f>
        <v>Nunito</v>
      </c>
      <c r="F25" s="50" t="str">
        <f>IF(Table_Styles[[#This Row],[Font Family]]&lt;&gt;"",Table_Styles[[#This Row],[Font Family]],IF(Table_Styles[[#This Row],[Font Family Default]]&lt;&gt;"",Table_Styles[[#This Row],[Font Family Default]],""))</f>
        <v>Nunito</v>
      </c>
      <c r="G25" s="57"/>
      <c r="H25" s="133" t="s">
        <v>401</v>
      </c>
      <c r="I25" s="50" t="str">
        <f>IF(Table_Styles[[#This Row],[Font Size]]&lt;&gt;"",Table_Styles[[#This Row],[Font Size]],IF(Table_Styles[[#This Row],[Font Size Default]]&lt;&gt;"",Table_Styles[[#This Row],[Font Size Default]],""))</f>
        <v>15px</v>
      </c>
      <c r="J25" s="57"/>
      <c r="K25" s="58">
        <f>Settings_Styling_Font_Weight_Body_Text</f>
        <v>300</v>
      </c>
      <c r="L25" s="50">
        <f>IF(Table_Styles[[#This Row],[Font Weight]]&lt;&gt;"",Table_Styles[[#This Row],[Font Weight]],IF(Table_Styles[[#This Row],[Font Weight Default]]&lt;&gt;"",Table_Styles[[#This Row],[Font Weight Default]],""))</f>
        <v>300</v>
      </c>
      <c r="M25" s="57"/>
      <c r="N25" s="57" t="str">
        <f>Colour_Foreground_1</f>
        <v>#1d1c1c</v>
      </c>
      <c r="O25" s="50" t="str">
        <f>IF(Table_Styles[[#This Row],[Colour]]&lt;&gt;"",Table_Styles[[#This Row],[Colour]],IF(Table_Styles[[#This Row],[Colour Default]]&lt;&gt;"",Table_Styles[[#This Row],[Colour Default]],""))</f>
        <v>#1d1c1c</v>
      </c>
      <c r="P25" s="57"/>
      <c r="Q25" s="48" t="str">
        <f>Colour_Background_2</f>
        <v>#f5f8fc</v>
      </c>
      <c r="R25" s="50" t="str">
        <f>IF(Table_Styles[[#This Row],[Background]]&lt;&gt;"",Table_Styles[[#This Row],[Background]],IF(Table_Styles[[#This Row],[Background Default]]&lt;&gt;"",Table_Styles[[#This Row],[Background Default]],""))</f>
        <v>#f5f8fc</v>
      </c>
      <c r="S25" s="28" t="str">
        <f>"1px solid "&amp;Colour_Borders</f>
        <v>1px solid #c8c8c8</v>
      </c>
      <c r="T25" s="133" t="s">
        <v>439</v>
      </c>
      <c r="U25" s="50" t="str">
        <f>IF(Table_Styles[[#This Row],[Border]]&lt;&gt;"",Table_Styles[[#This Row],[Border]],IF(Table_Styles[[#This Row],[Border Default]]&lt;&gt;"",Table_Styles[[#This Row],[Border Default]],""))</f>
        <v>1px solid #c8c8c8</v>
      </c>
      <c r="V25" s="57"/>
      <c r="W25" s="57" t="str">
        <f>Settings_Styling_Other_Default_Border_Radius</f>
        <v>3px</v>
      </c>
      <c r="X25" s="50" t="str">
        <f>IF(Table_Styles[[#This Row],[Border Radius]]&lt;&gt;"",Table_Styles[[#This Row],[Border Radius]],IF(Table_Styles[[#This Row],[Border Radius Default]]&lt;&gt;"",Table_Styles[[#This Row],[Border Radius Default]],""))</f>
        <v>3px</v>
      </c>
      <c r="Y25" s="57"/>
      <c r="Z25" s="57"/>
      <c r="AA25" s="50" t="str">
        <f>IF(Table_Styles[[#This Row],[MT]]&lt;&gt;"",Table_Styles[[#This Row],[MT]],IF(Table_Styles[[#This Row],[MT Default]]&lt;&gt;"",Table_Styles[[#This Row],[MT Default]],""))</f>
        <v/>
      </c>
      <c r="AB25" s="57"/>
      <c r="AC25" s="57"/>
      <c r="AD25" s="50" t="str">
        <f>IF(Table_Styles[[#This Row],[MR]]&lt;&gt;"",Table_Styles[[#This Row],[MR]],IF(Table_Styles[[#This Row],[MR Default]]&lt;&gt;"",Table_Styles[[#This Row],[MR Default]],""))</f>
        <v/>
      </c>
      <c r="AE25" s="57"/>
      <c r="AF25" s="57"/>
      <c r="AG25" s="50" t="str">
        <f>IF(Table_Styles[[#This Row],[MB]]&lt;&gt;"",Table_Styles[[#This Row],[MB]],IF(Table_Styles[[#This Row],[MB Default]]&lt;&gt;"",Table_Styles[[#This Row],[MB Default]],""))</f>
        <v/>
      </c>
      <c r="AH25" s="57"/>
      <c r="AI25" s="57"/>
      <c r="AJ25" s="50" t="str">
        <f>IF(Table_Styles[[#This Row],[ML]]&lt;&gt;"",Table_Styles[[#This Row],[ML]],IF(Table_Styles[[#This Row],[ML Default]]&lt;&gt;"",Table_Styles[[#This Row],[ML Default]],""))</f>
        <v/>
      </c>
      <c r="AK25" s="133" t="s">
        <v>436</v>
      </c>
      <c r="AL25" s="133" t="s">
        <v>422</v>
      </c>
      <c r="AM25" s="50" t="str">
        <f>IF(Table_Styles[[#This Row],[PT]]&lt;&gt;"",Table_Styles[[#This Row],[PT]],IF(Table_Styles[[#This Row],[PT Default]]&lt;&gt;"",Table_Styles[[#This Row],[PT Default]],""))</f>
        <v>13px</v>
      </c>
      <c r="AN25" s="57"/>
      <c r="AO25" s="133" t="s">
        <v>440</v>
      </c>
      <c r="AP25" s="50" t="str">
        <f>IF(Table_Styles[[#This Row],[PR]]&lt;&gt;"",Table_Styles[[#This Row],[PR]],IF(Table_Styles[[#This Row],[PR Default]]&lt;&gt;"",Table_Styles[[#This Row],[PR Default]],""))</f>
        <v>12px</v>
      </c>
      <c r="AQ25" s="133" t="s">
        <v>436</v>
      </c>
      <c r="AR25" s="133" t="s">
        <v>422</v>
      </c>
      <c r="AS25" s="50" t="str">
        <f>IF(Table_Styles[[#This Row],[PB]]&lt;&gt;"",Table_Styles[[#This Row],[PB]],IF(Table_Styles[[#This Row],[PB Default]]&lt;&gt;"",Table_Styles[[#This Row],[PB Default]],""))</f>
        <v>13px</v>
      </c>
      <c r="AT25" s="57"/>
      <c r="AU25" s="133" t="s">
        <v>440</v>
      </c>
      <c r="AV25" s="50" t="str">
        <f>IF(Table_Styles[[#This Row],[PL]]&lt;&gt;"",Table_Styles[[#This Row],[PL]],IF(Table_Styles[[#This Row],[PL Default]]&lt;&gt;"",Table_Styles[[#This Row],[PL Default]],""))</f>
        <v>12px</v>
      </c>
      <c r="AW25" s="57"/>
      <c r="AX25" s="57"/>
      <c r="AY25" s="50" t="str">
        <f>IF(Table_Styles[[#This Row],[BT]]&lt;&gt;"",Table_Styles[[#This Row],[BT]],IF(Table_Styles[[#This Row],[BT Default]]&lt;&gt;"",Table_Styles[[#This Row],[BT Default]],""))</f>
        <v/>
      </c>
      <c r="AZ25" s="57"/>
      <c r="BA25" s="57"/>
      <c r="BB25" s="50" t="str">
        <f>IF(Table_Styles[[#This Row],[BR]]&lt;&gt;"",Table_Styles[[#This Row],[BR]],IF(Table_Styles[[#This Row],[BR Default]]&lt;&gt;"",Table_Styles[[#This Row],[BR Default]],""))</f>
        <v/>
      </c>
      <c r="BC25" s="57"/>
      <c r="BD25" s="57"/>
      <c r="BE25" s="50" t="str">
        <f>IF(Table_Styles[[#This Row],[BB]]&lt;&gt;"",Table_Styles[[#This Row],[BB]],IF(Table_Styles[[#This Row],[BB Default]]&lt;&gt;"",Table_Styles[[#This Row],[BB Default]],""))</f>
        <v/>
      </c>
      <c r="BF25" s="57"/>
      <c r="BG25" s="57"/>
      <c r="BH25" s="50" t="str">
        <f>IF(Table_Styles[[#This Row],[BL]]&lt;&gt;"",Table_Styles[[#This Row],[BL]],IF(Table_Styles[[#This Row],[BL Default]]&lt;&gt;"",Table_Styles[[#This Row],[BL Default]],""))</f>
        <v/>
      </c>
      <c r="BI25" s="57"/>
      <c r="BJ25" s="57"/>
      <c r="BK25" s="50" t="str">
        <f>IF(Table_Styles[[#This Row],[Width]]&lt;&gt;"",Table_Styles[[#This Row],[Width]],IF(Table_Styles[[#This Row],[Width Default]]&lt;&gt;"",Table_Styles[[#This Row],[Width Default]],""))</f>
        <v/>
      </c>
      <c r="BL25" s="57"/>
      <c r="BM25" s="57"/>
      <c r="BN25" s="50" t="str">
        <f>IF(Table_Styles[[#This Row],[Height]]&lt;&gt;"",Table_Styles[[#This Row],[Height]],IF(Table_Styles[[#This Row],[Height Default]]&lt;&gt;"",Table_Styles[[#This Row],[Height Default]],""))</f>
        <v/>
      </c>
      <c r="BO25" s="50"/>
      <c r="BP25" s="50"/>
      <c r="BQ25" s="50" t="str">
        <f>IF(Table_Styles[[#This Row],[Top]]&lt;&gt;"",Table_Styles[[#This Row],[Top]],IF(Table_Styles[[#This Row],[Top Default]]&lt;&gt;"",Table_Styles[[#This Row],[Top Default]],""))</f>
        <v/>
      </c>
      <c r="BR25" s="50"/>
      <c r="BS25" s="50"/>
      <c r="BT25" s="50" t="str">
        <f>IF(Table_Styles[[#This Row],[Right]]&lt;&gt;"",Table_Styles[[#This Row],[Right]],IF(Table_Styles[[#This Row],[Right Default]]&lt;&gt;"",Table_Styles[[#This Row],[Right Default]],""))</f>
        <v/>
      </c>
      <c r="BU25" s="50"/>
      <c r="BV25" s="50"/>
      <c r="BW25" s="50" t="str">
        <f>IF(Table_Styles[[#This Row],[Bottom]]&lt;&gt;"",Table_Styles[[#This Row],[Bottom]],IF(Table_Styles[[#This Row],[Bottom Default]]&lt;&gt;"",Table_Styles[[#This Row],[Bottom Default]],""))</f>
        <v/>
      </c>
      <c r="BX25" s="50"/>
      <c r="BY25" s="50"/>
      <c r="BZ25" s="50" t="str">
        <f>IF(Table_Styles[[#This Row],[Left]]&lt;&gt;"",Table_Styles[[#This Row],[Left]],IF(Table_Styles[[#This Row],[Left Default]]&lt;&gt;"",Table_Styles[[#This Row],[Left Default]],""))</f>
        <v/>
      </c>
      <c r="CA25" s="57"/>
      <c r="CB25" s="101" t="str">
        <f>IF(AND(Table_Styles[[#This Row],[Selector]]&lt;&gt;"",Table_Styles[[#This Row],[Font Family Used]]&lt;&gt;"",Table_Styles[[#This Row],[Font Weight Used]]&lt;&gt;""),Table_Styles[[#This Row],[Font Family Used]]&amp;" "&amp;Table_Styles[[#This Row],[Font Weight Used]],"")</f>
        <v>Nunito 300</v>
      </c>
      <c r="CC25" s="101" t="str">
        <f ca="1">IF(AND(Table_Styles[[#This Row],[Selector]],COUNTIF(OFFSET(CC:CC,0,0,ROW()-1,1),"="&amp;Table_Styles[[#This Row],[Font]])=0),Table_Styles[[#This Row],[Font]],"")</f>
        <v/>
      </c>
      <c r="CD25" s="101" t="str">
        <f ca="1">IF(Table_Styles[[#This Row],[Unique Font]]&lt;&gt;"",
"{""fontFamily"":"""&amp;Table_Styles[[#This Row],[Font Family Used]]&amp;""",""fontWeight"":"&amp;Table_Styles[[#This Row],[Font Weight Used]]&amp;"}","")</f>
        <v/>
      </c>
      <c r="CE25"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#1d1c1c;background: #f5f8fc;border: 1px solid #c8c8c8;border-radius: 3px;padding-top: 13px;padding-right: 12px;padding-bottom: 13px;padding-left: 12px</v>
      </c>
      <c r="CF25" s="101" t="str">
        <f>IF(AND(Table_Styles[[#This Row],[Selector]]&lt;&gt;"", Table_Styles[[#This Row],[Config Properties]]&lt;&gt;""),
Table_Styles[[#This Row],[Selector]]&amp;" { "&amp;Table_Styles[[#This Row],[Config Properties]]&amp;" }","")</f>
        <v>formly-field .form-control { font-family: 'Nunito';font-size: 15px;font-weight: 300;color: #1d1c1c;background: #f5f8fc;border: 1px solid #c8c8c8;border-radius: 3px;padding-top: 13px;padding-right: 12px;padding-bottom: 13px;padding-left: 12px }</v>
      </c>
      <c r="CG25" s="101" t="str">
        <f xml:space="preserve">
SUBSTITUTE(SUBSTITUTE(SUBSTITUTE(SUBSTITUTE(SUBSTITUTE(SUBSTITUTE(SUBSTITUTE(SUBSTITUTE(Table_Styles[[#This Row],[Config]],
" {","{"),
"{ ","{"),
" }","}"),
"} ","}"),
" ,",","),
", ",","),
" :",":"),
": ",":")</f>
        <v>formly-field .form-control{font-family:'Nunito';font-size:15px;font-weight:300;color:#1d1c1c;background:#f5f8fc;border:1px solid #c8c8c8;border-radius:3px;padding-top:13px;padding-right:12px;padding-bottom:13px;padding-left:12px}</v>
      </c>
    </row>
    <row r="26" spans="2:85" ht="21" customHeight="1">
      <c r="B26" s="175" t="s">
        <v>441</v>
      </c>
      <c r="C26" s="175" t="s">
        <v>442</v>
      </c>
      <c r="D26" s="57"/>
      <c r="E26" s="58"/>
      <c r="F26" s="50" t="str">
        <f>IF(Table_Styles[[#This Row],[Font Family]]&lt;&gt;"",Table_Styles[[#This Row],[Font Family]],IF(Table_Styles[[#This Row],[Font Family Default]]&lt;&gt;"",Table_Styles[[#This Row],[Font Family Default]],""))</f>
        <v/>
      </c>
      <c r="G26" s="57"/>
      <c r="H26" s="57"/>
      <c r="I26" s="50" t="str">
        <f>IF(Table_Styles[[#This Row],[Font Size]]&lt;&gt;"",Table_Styles[[#This Row],[Font Size]],IF(Table_Styles[[#This Row],[Font Size Default]]&lt;&gt;"",Table_Styles[[#This Row],[Font Size Default]],""))</f>
        <v/>
      </c>
      <c r="J26" s="57"/>
      <c r="K26" s="57"/>
      <c r="L26" s="50" t="str">
        <f>IF(Table_Styles[[#This Row],[Font Weight]]&lt;&gt;"",Table_Styles[[#This Row],[Font Weight]],IF(Table_Styles[[#This Row],[Font Weight Default]]&lt;&gt;"",Table_Styles[[#This Row],[Font Weight Default]],""))</f>
        <v/>
      </c>
      <c r="M26" s="57"/>
      <c r="N26" s="57" t="str">
        <f>Colour_Foreground_2</f>
        <v>#4e4e4f</v>
      </c>
      <c r="O26" s="50" t="str">
        <f>IF(Table_Styles[[#This Row],[Colour]]&lt;&gt;"",Table_Styles[[#This Row],[Colour]],IF(Table_Styles[[#This Row],[Colour Default]]&lt;&gt;"",Table_Styles[[#This Row],[Colour Default]],""))</f>
        <v>#4e4e4f</v>
      </c>
      <c r="P26" s="57"/>
      <c r="Q26" s="133" t="str">
        <f>Colour_Background_3</f>
        <v>#d9e1e8</v>
      </c>
      <c r="R26" s="50" t="str">
        <f>IF(Table_Styles[[#This Row],[Background]]&lt;&gt;"",Table_Styles[[#This Row],[Background]],IF(Table_Styles[[#This Row],[Background Default]]&lt;&gt;"",Table_Styles[[#This Row],[Background Default]],""))</f>
        <v>#d9e1e8</v>
      </c>
      <c r="S26" s="28" t="str">
        <f>"1px solid "&amp;Colour_Borders</f>
        <v>1px solid #c8c8c8</v>
      </c>
      <c r="T26" s="133" t="s">
        <v>439</v>
      </c>
      <c r="U26" s="50" t="str">
        <f>IF(Table_Styles[[#This Row],[Border]]&lt;&gt;"",Table_Styles[[#This Row],[Border]],IF(Table_Styles[[#This Row],[Border Default]]&lt;&gt;"",Table_Styles[[#This Row],[Border Default]],""))</f>
        <v>1px solid #c8c8c8</v>
      </c>
      <c r="V26" s="57"/>
      <c r="W26" s="57" t="str">
        <f>Settings_Styling_Other_Default_Border_Radius</f>
        <v>3px</v>
      </c>
      <c r="X26" s="50" t="str">
        <f>IF(Table_Styles[[#This Row],[Border Radius]]&lt;&gt;"",Table_Styles[[#This Row],[Border Radius]],IF(Table_Styles[[#This Row],[Border Radius Default]]&lt;&gt;"",Table_Styles[[#This Row],[Border Radius Default]],""))</f>
        <v>3px</v>
      </c>
      <c r="Y26" s="57"/>
      <c r="Z26" s="57"/>
      <c r="AA26" s="50" t="str">
        <f>IF(Table_Styles[[#This Row],[MT]]&lt;&gt;"",Table_Styles[[#This Row],[MT]],IF(Table_Styles[[#This Row],[MT Default]]&lt;&gt;"",Table_Styles[[#This Row],[MT Default]],""))</f>
        <v/>
      </c>
      <c r="AB26" s="57"/>
      <c r="AC26" s="57"/>
      <c r="AD26" s="50" t="str">
        <f>IF(Table_Styles[[#This Row],[MR]]&lt;&gt;"",Table_Styles[[#This Row],[MR]],IF(Table_Styles[[#This Row],[MR Default]]&lt;&gt;"",Table_Styles[[#This Row],[MR Default]],""))</f>
        <v/>
      </c>
      <c r="AE26" s="57"/>
      <c r="AF26" s="57"/>
      <c r="AG26" s="50" t="str">
        <f>IF(Table_Styles[[#This Row],[MB]]&lt;&gt;"",Table_Styles[[#This Row],[MB]],IF(Table_Styles[[#This Row],[MB Default]]&lt;&gt;"",Table_Styles[[#This Row],[MB Default]],""))</f>
        <v/>
      </c>
      <c r="AH26" s="57"/>
      <c r="AI26" s="57"/>
      <c r="AJ26" s="50" t="str">
        <f>IF(Table_Styles[[#This Row],[ML]]&lt;&gt;"",Table_Styles[[#This Row],[ML]],IF(Table_Styles[[#This Row],[ML Default]]&lt;&gt;"",Table_Styles[[#This Row],[ML Default]],""))</f>
        <v/>
      </c>
      <c r="AK26" s="57"/>
      <c r="AL26" s="57"/>
      <c r="AM26" s="50" t="str">
        <f>IF(Table_Styles[[#This Row],[PT]]&lt;&gt;"",Table_Styles[[#This Row],[PT]],IF(Table_Styles[[#This Row],[PT Default]]&lt;&gt;"",Table_Styles[[#This Row],[PT Default]],""))</f>
        <v/>
      </c>
      <c r="AN26" s="57"/>
      <c r="AO26" s="57"/>
      <c r="AP26" s="50" t="str">
        <f>IF(Table_Styles[[#This Row],[PR]]&lt;&gt;"",Table_Styles[[#This Row],[PR]],IF(Table_Styles[[#This Row],[PR Default]]&lt;&gt;"",Table_Styles[[#This Row],[PR Default]],""))</f>
        <v/>
      </c>
      <c r="AQ26" s="57"/>
      <c r="AR26" s="57"/>
      <c r="AS26" s="50" t="str">
        <f>IF(Table_Styles[[#This Row],[PB]]&lt;&gt;"",Table_Styles[[#This Row],[PB]],IF(Table_Styles[[#This Row],[PB Default]]&lt;&gt;"",Table_Styles[[#This Row],[PB Default]],""))</f>
        <v/>
      </c>
      <c r="AT26" s="57"/>
      <c r="AU26" s="57"/>
      <c r="AV26" s="50" t="str">
        <f>IF(Table_Styles[[#This Row],[PL]]&lt;&gt;"",Table_Styles[[#This Row],[PL]],IF(Table_Styles[[#This Row],[PL Default]]&lt;&gt;"",Table_Styles[[#This Row],[PL Default]],""))</f>
        <v/>
      </c>
      <c r="AW26" s="57"/>
      <c r="AX26" s="57"/>
      <c r="AY26" s="50" t="str">
        <f>IF(Table_Styles[[#This Row],[BT]]&lt;&gt;"",Table_Styles[[#This Row],[BT]],IF(Table_Styles[[#This Row],[BT Default]]&lt;&gt;"",Table_Styles[[#This Row],[BT Default]],""))</f>
        <v/>
      </c>
      <c r="AZ26" s="57"/>
      <c r="BA26" s="57"/>
      <c r="BB26" s="50" t="str">
        <f>IF(Table_Styles[[#This Row],[BR]]&lt;&gt;"",Table_Styles[[#This Row],[BR]],IF(Table_Styles[[#This Row],[BR Default]]&lt;&gt;"",Table_Styles[[#This Row],[BR Default]],""))</f>
        <v/>
      </c>
      <c r="BC26" s="57"/>
      <c r="BD26" s="57"/>
      <c r="BE26" s="50" t="str">
        <f>IF(Table_Styles[[#This Row],[BB]]&lt;&gt;"",Table_Styles[[#This Row],[BB]],IF(Table_Styles[[#This Row],[BB Default]]&lt;&gt;"",Table_Styles[[#This Row],[BB Default]],""))</f>
        <v/>
      </c>
      <c r="BF26" s="57"/>
      <c r="BG26" s="57"/>
      <c r="BH26" s="50" t="str">
        <f>IF(Table_Styles[[#This Row],[BL]]&lt;&gt;"",Table_Styles[[#This Row],[BL]],IF(Table_Styles[[#This Row],[BL Default]]&lt;&gt;"",Table_Styles[[#This Row],[BL Default]],""))</f>
        <v/>
      </c>
      <c r="BI26" s="57"/>
      <c r="BJ26" s="57"/>
      <c r="BK26" s="50" t="str">
        <f>IF(Table_Styles[[#This Row],[Width]]&lt;&gt;"",Table_Styles[[#This Row],[Width]],IF(Table_Styles[[#This Row],[Width Default]]&lt;&gt;"",Table_Styles[[#This Row],[Width Default]],""))</f>
        <v/>
      </c>
      <c r="BL26" s="57"/>
      <c r="BM26" s="57"/>
      <c r="BN26" s="50" t="str">
        <f>IF(Table_Styles[[#This Row],[Height]]&lt;&gt;"",Table_Styles[[#This Row],[Height]],IF(Table_Styles[[#This Row],[Height Default]]&lt;&gt;"",Table_Styles[[#This Row],[Height Default]],""))</f>
        <v/>
      </c>
      <c r="BO26" s="50"/>
      <c r="BP26" s="50"/>
      <c r="BQ26" s="50" t="str">
        <f>IF(Table_Styles[[#This Row],[Top]]&lt;&gt;"",Table_Styles[[#This Row],[Top]],IF(Table_Styles[[#This Row],[Top Default]]&lt;&gt;"",Table_Styles[[#This Row],[Top Default]],""))</f>
        <v/>
      </c>
      <c r="BR26" s="50"/>
      <c r="BS26" s="50"/>
      <c r="BT26" s="50" t="str">
        <f>IF(Table_Styles[[#This Row],[Right]]&lt;&gt;"",Table_Styles[[#This Row],[Right]],IF(Table_Styles[[#This Row],[Right Default]]&lt;&gt;"",Table_Styles[[#This Row],[Right Default]],""))</f>
        <v/>
      </c>
      <c r="BU26" s="50"/>
      <c r="BV26" s="50"/>
      <c r="BW26" s="50" t="str">
        <f>IF(Table_Styles[[#This Row],[Bottom]]&lt;&gt;"",Table_Styles[[#This Row],[Bottom]],IF(Table_Styles[[#This Row],[Bottom Default]]&lt;&gt;"",Table_Styles[[#This Row],[Bottom Default]],""))</f>
        <v/>
      </c>
      <c r="BX26" s="50"/>
      <c r="BY26" s="50"/>
      <c r="BZ26" s="50" t="str">
        <f>IF(Table_Styles[[#This Row],[Left]]&lt;&gt;"",Table_Styles[[#This Row],[Left]],IF(Table_Styles[[#This Row],[Left Default]]&lt;&gt;"",Table_Styles[[#This Row],[Left Default]],""))</f>
        <v/>
      </c>
      <c r="CA26" s="57"/>
      <c r="CB26" s="101" t="str">
        <f>IF(AND(Table_Styles[[#This Row],[Selector]]&lt;&gt;"",Table_Styles[[#This Row],[Font Family Used]]&lt;&gt;"",Table_Styles[[#This Row],[Font Weight Used]]&lt;&gt;""),Table_Styles[[#This Row],[Font Family Used]]&amp;" "&amp;Table_Styles[[#This Row],[Font Weight Used]],"")</f>
        <v/>
      </c>
      <c r="CC26" s="101" t="str">
        <f ca="1">IF(AND(Table_Styles[[#This Row],[Selector]],COUNTIF(OFFSET(CC:CC,0,0,ROW()-1,1),"="&amp;Table_Styles[[#This Row],[Font]])=0),Table_Styles[[#This Row],[Font]],"")</f>
        <v/>
      </c>
      <c r="CD26" s="101" t="str">
        <f ca="1">IF(Table_Styles[[#This Row],[Unique Font]]&lt;&gt;"",
"{""fontFamily"":"""&amp;Table_Styles[[#This Row],[Font Family Used]]&amp;""",""fontWeight"":"&amp;Table_Styles[[#This Row],[Font Weight Used]]&amp;"}","")</f>
        <v/>
      </c>
      <c r="CE26"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#4e4e4f;background: #d9e1e8;border: 1px solid #c8c8c8;border-radius: 3px</v>
      </c>
      <c r="CF26" s="101" t="str">
        <f>IF(AND(Table_Styles[[#This Row],[Selector]]&lt;&gt;"", Table_Styles[[#This Row],[Config Properties]]&lt;&gt;""),
Table_Styles[[#This Row],[Selector]]&amp;" { "&amp;Table_Styles[[#This Row],[Config Properties]]&amp;" }","")</f>
        <v>formly-field span.input-group-addon { color: #4e4e4f;background: #d9e1e8;border: 1px solid #c8c8c8;border-radius: 3px }</v>
      </c>
      <c r="CG26" s="101" t="str">
        <f xml:space="preserve">
SUBSTITUTE(SUBSTITUTE(SUBSTITUTE(SUBSTITUTE(SUBSTITUTE(SUBSTITUTE(SUBSTITUTE(SUBSTITUTE(Table_Styles[[#This Row],[Config]],
" {","{"),
"{ ","{"),
" }","}"),
"} ","}"),
" ,",","),
", ",","),
" :",":"),
": ",":")</f>
        <v>formly-field span.input-group-addon{color:#4e4e4f;background:#d9e1e8;border:1px solid #c8c8c8;border-radius:3px}</v>
      </c>
    </row>
    <row r="27" spans="2:85" ht="21" customHeight="1">
      <c r="B27" s="175" t="s">
        <v>443</v>
      </c>
      <c r="C27" s="176" t="s">
        <v>444</v>
      </c>
      <c r="D27" s="143"/>
      <c r="E27" s="58"/>
      <c r="F27" s="48" t="str">
        <f>IF(Table_Styles[[#This Row],[Font Family]]&lt;&gt;"",Table_Styles[[#This Row],[Font Family]],IF(Table_Styles[[#This Row],[Font Family Default]]&lt;&gt;"",Table_Styles[[#This Row],[Font Family Default]],""))</f>
        <v/>
      </c>
      <c r="G27" s="143"/>
      <c r="H27" s="57"/>
      <c r="I27" s="48" t="str">
        <f>IF(Table_Styles[[#This Row],[Font Size]]&lt;&gt;"",Table_Styles[[#This Row],[Font Size]],IF(Table_Styles[[#This Row],[Font Size Default]]&lt;&gt;"",Table_Styles[[#This Row],[Font Size Default]],""))</f>
        <v/>
      </c>
      <c r="J27" s="143"/>
      <c r="K27" s="57"/>
      <c r="L27" s="48" t="str">
        <f>IF(Table_Styles[[#This Row],[Font Weight]]&lt;&gt;"",Table_Styles[[#This Row],[Font Weight]],IF(Table_Styles[[#This Row],[Font Weight Default]]&lt;&gt;"",Table_Styles[[#This Row],[Font Weight Default]],""))</f>
        <v/>
      </c>
      <c r="M27" s="143"/>
      <c r="N27" s="57"/>
      <c r="O27" s="48" t="str">
        <f>IF(Table_Styles[[#This Row],[Colour]]&lt;&gt;"",Table_Styles[[#This Row],[Colour]],IF(Table_Styles[[#This Row],[Colour Default]]&lt;&gt;"",Table_Styles[[#This Row],[Colour Default]],""))</f>
        <v/>
      </c>
      <c r="P27" s="143"/>
      <c r="Q27" s="133"/>
      <c r="R27" s="48" t="str">
        <f>IF(Table_Styles[[#This Row],[Background]]&lt;&gt;"",Table_Styles[[#This Row],[Background]],IF(Table_Styles[[#This Row],[Background Default]]&lt;&gt;"",Table_Styles[[#This Row],[Background Default]],""))</f>
        <v/>
      </c>
      <c r="S27" s="143"/>
      <c r="T27" s="133"/>
      <c r="U27" s="48" t="str">
        <f>IF(Table_Styles[[#This Row],[Border]]&lt;&gt;"",Table_Styles[[#This Row],[Border]],IF(Table_Styles[[#This Row],[Border Default]]&lt;&gt;"",Table_Styles[[#This Row],[Border Default]],""))</f>
        <v/>
      </c>
      <c r="V27" s="57"/>
      <c r="W27" s="57"/>
      <c r="X27" s="48" t="str">
        <f>IF(Table_Styles[[#This Row],[Border Radius]]&lt;&gt;"",Table_Styles[[#This Row],[Border Radius]],IF(Table_Styles[[#This Row],[Border Radius Default]]&lt;&gt;"",Table_Styles[[#This Row],[Border Radius Default]],""))</f>
        <v/>
      </c>
      <c r="Y27" s="143"/>
      <c r="Z27" s="57"/>
      <c r="AA27" s="48" t="str">
        <f>IF(Table_Styles[[#This Row],[MT]]&lt;&gt;"",Table_Styles[[#This Row],[MT]],IF(Table_Styles[[#This Row],[MT Default]]&lt;&gt;"",Table_Styles[[#This Row],[MT Default]],""))</f>
        <v/>
      </c>
      <c r="AB27" s="143"/>
      <c r="AC27" s="57"/>
      <c r="AD27" s="48" t="str">
        <f>IF(Table_Styles[[#This Row],[MR]]&lt;&gt;"",Table_Styles[[#This Row],[MR]],IF(Table_Styles[[#This Row],[MR Default]]&lt;&gt;"",Table_Styles[[#This Row],[MR Default]],""))</f>
        <v/>
      </c>
      <c r="AE27" s="143"/>
      <c r="AF27" s="57"/>
      <c r="AG27" s="48" t="str">
        <f>IF(Table_Styles[[#This Row],[MB]]&lt;&gt;"",Table_Styles[[#This Row],[MB]],IF(Table_Styles[[#This Row],[MB Default]]&lt;&gt;"",Table_Styles[[#This Row],[MB Default]],""))</f>
        <v/>
      </c>
      <c r="AH27" s="143"/>
      <c r="AI27" s="57"/>
      <c r="AJ27" s="48" t="str">
        <f>IF(Table_Styles[[#This Row],[ML]]&lt;&gt;"",Table_Styles[[#This Row],[ML]],IF(Table_Styles[[#This Row],[ML Default]]&lt;&gt;"",Table_Styles[[#This Row],[ML Default]],""))</f>
        <v/>
      </c>
      <c r="AK27" s="143"/>
      <c r="AL27" s="57"/>
      <c r="AM27" s="48" t="str">
        <f>IF(Table_Styles[[#This Row],[PT]]&lt;&gt;"",Table_Styles[[#This Row],[PT]],IF(Table_Styles[[#This Row],[PT Default]]&lt;&gt;"",Table_Styles[[#This Row],[PT Default]],""))</f>
        <v/>
      </c>
      <c r="AN27" s="143"/>
      <c r="AO27" s="57"/>
      <c r="AP27" s="48" t="str">
        <f>IF(Table_Styles[[#This Row],[PR]]&lt;&gt;"",Table_Styles[[#This Row],[PR]],IF(Table_Styles[[#This Row],[PR Default]]&lt;&gt;"",Table_Styles[[#This Row],[PR Default]],""))</f>
        <v/>
      </c>
      <c r="AQ27" s="143"/>
      <c r="AR27" s="57"/>
      <c r="AS27" s="48" t="str">
        <f>IF(Table_Styles[[#This Row],[PB]]&lt;&gt;"",Table_Styles[[#This Row],[PB]],IF(Table_Styles[[#This Row],[PB Default]]&lt;&gt;"",Table_Styles[[#This Row],[PB Default]],""))</f>
        <v/>
      </c>
      <c r="AT27" s="143"/>
      <c r="AU27" s="57"/>
      <c r="AV27" s="48" t="str">
        <f>IF(Table_Styles[[#This Row],[PL]]&lt;&gt;"",Table_Styles[[#This Row],[PL]],IF(Table_Styles[[#This Row],[PL Default]]&lt;&gt;"",Table_Styles[[#This Row],[PL Default]],""))</f>
        <v/>
      </c>
      <c r="AW27" s="143"/>
      <c r="AX27" s="57"/>
      <c r="AY27" s="48" t="str">
        <f>IF(Table_Styles[[#This Row],[BT]]&lt;&gt;"",Table_Styles[[#This Row],[BT]],IF(Table_Styles[[#This Row],[BT Default]]&lt;&gt;"",Table_Styles[[#This Row],[BT Default]],""))</f>
        <v/>
      </c>
      <c r="AZ27" s="143"/>
      <c r="BA27" s="57"/>
      <c r="BB27" s="48" t="str">
        <f>IF(Table_Styles[[#This Row],[BR]]&lt;&gt;"",Table_Styles[[#This Row],[BR]],IF(Table_Styles[[#This Row],[BR Default]]&lt;&gt;"",Table_Styles[[#This Row],[BR Default]],""))</f>
        <v/>
      </c>
      <c r="BC27" s="143"/>
      <c r="BD27" s="57"/>
      <c r="BE27" s="48" t="str">
        <f>IF(Table_Styles[[#This Row],[BB]]&lt;&gt;"",Table_Styles[[#This Row],[BB]],IF(Table_Styles[[#This Row],[BB Default]]&lt;&gt;"",Table_Styles[[#This Row],[BB Default]],""))</f>
        <v/>
      </c>
      <c r="BF27" s="143"/>
      <c r="BG27" s="57"/>
      <c r="BH27" s="48" t="str">
        <f>IF(Table_Styles[[#This Row],[BL]]&lt;&gt;"",Table_Styles[[#This Row],[BL]],IF(Table_Styles[[#This Row],[BL Default]]&lt;&gt;"",Table_Styles[[#This Row],[BL Default]],""))</f>
        <v/>
      </c>
      <c r="BI27" s="57"/>
      <c r="BJ27" s="57"/>
      <c r="BK27" s="48" t="str">
        <f>IF(Table_Styles[[#This Row],[Width]]&lt;&gt;"",Table_Styles[[#This Row],[Width]],IF(Table_Styles[[#This Row],[Width Default]]&lt;&gt;"",Table_Styles[[#This Row],[Width Default]],""))</f>
        <v/>
      </c>
      <c r="BL27" s="57"/>
      <c r="BM27" s="57"/>
      <c r="BN27" s="48" t="str">
        <f>IF(Table_Styles[[#This Row],[Height]]&lt;&gt;"",Table_Styles[[#This Row],[Height]],IF(Table_Styles[[#This Row],[Height Default]]&lt;&gt;"",Table_Styles[[#This Row],[Height Default]],""))</f>
        <v/>
      </c>
      <c r="BO27" s="50"/>
      <c r="BP27" s="50"/>
      <c r="BQ27" s="48" t="str">
        <f>IF(Table_Styles[[#This Row],[Top]]&lt;&gt;"",Table_Styles[[#This Row],[Top]],IF(Table_Styles[[#This Row],[Top Default]]&lt;&gt;"",Table_Styles[[#This Row],[Top Default]],""))</f>
        <v/>
      </c>
      <c r="BR27" s="50"/>
      <c r="BS27" s="50"/>
      <c r="BT27" s="48" t="str">
        <f>IF(Table_Styles[[#This Row],[Right]]&lt;&gt;"",Table_Styles[[#This Row],[Right]],IF(Table_Styles[[#This Row],[Right Default]]&lt;&gt;"",Table_Styles[[#This Row],[Right Default]],""))</f>
        <v/>
      </c>
      <c r="BU27" s="50"/>
      <c r="BV27" s="50"/>
      <c r="BW27" s="48" t="str">
        <f>IF(Table_Styles[[#This Row],[Bottom]]&lt;&gt;"",Table_Styles[[#This Row],[Bottom]],IF(Table_Styles[[#This Row],[Bottom Default]]&lt;&gt;"",Table_Styles[[#This Row],[Bottom Default]],""))</f>
        <v/>
      </c>
      <c r="BX27" s="50"/>
      <c r="BY27" s="50"/>
      <c r="BZ27" s="48" t="str">
        <f>IF(Table_Styles[[#This Row],[Left]]&lt;&gt;"",Table_Styles[[#This Row],[Left]],IF(Table_Styles[[#This Row],[Left Default]]&lt;&gt;"",Table_Styles[[#This Row],[Left Default]],""))</f>
        <v/>
      </c>
      <c r="CA27" s="143"/>
      <c r="CB27" s="104" t="str">
        <f>IF(AND(Table_Styles[[#This Row],[Selector]]&lt;&gt;"",Table_Styles[[#This Row],[Font Family Used]]&lt;&gt;"",Table_Styles[[#This Row],[Font Weight Used]]&lt;&gt;""),Table_Styles[[#This Row],[Font Family Used]]&amp;" "&amp;Table_Styles[[#This Row],[Font Weight Used]],"")</f>
        <v/>
      </c>
      <c r="CC27" s="104" t="str">
        <f ca="1">IF(AND(Table_Styles[[#This Row],[Selector]],COUNTIF(OFFSET(CC:CC,0,0,ROW()-1,1),"="&amp;Table_Styles[[#This Row],[Font]])=0),Table_Styles[[#This Row],[Font]],"")</f>
        <v/>
      </c>
      <c r="CD27" s="104" t="str">
        <f ca="1">IF(Table_Styles[[#This Row],[Unique Font]]&lt;&gt;"",
"{""fontFamily"":"""&amp;Table_Styles[[#This Row],[Font Family Used]]&amp;""",""fontWeight"":"&amp;Table_Styles[[#This Row],[Font Weight Used]]&amp;"}","")</f>
        <v/>
      </c>
      <c r="CE27"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7" s="104" t="str">
        <f>IF(AND(Table_Styles[[#This Row],[Selector]]&lt;&gt;"", Table_Styles[[#This Row],[Config Properties]]&lt;&gt;""),
Table_Styles[[#This Row],[Selector]]&amp;" { "&amp;Table_Styles[[#This Row],[Config Properties]]&amp;" }","")</f>
        <v/>
      </c>
      <c r="CG27" s="104" t="str">
        <f xml:space="preserve">
SUBSTITUTE(SUBSTITUTE(SUBSTITUTE(SUBSTITUTE(SUBSTITUTE(SUBSTITUTE(SUBSTITUTE(SUBSTITUTE(Table_Styles[[#This Row],[Config]],
" {","{"),
"{ ","{"),
" }","}"),
"} ","}"),
" ,",","),
", ",","),
" :",":"),
": ",":")</f>
        <v/>
      </c>
    </row>
    <row r="28" spans="2:85" ht="21" customHeight="1">
      <c r="B28" s="175" t="s">
        <v>445</v>
      </c>
      <c r="C28" s="175" t="s">
        <v>446</v>
      </c>
      <c r="D28" s="57"/>
      <c r="E28" s="58"/>
      <c r="F28" s="50" t="str">
        <f>IF(Table_Styles[[#This Row],[Font Family]]&lt;&gt;"",Table_Styles[[#This Row],[Font Family]],IF(Table_Styles[[#This Row],[Font Family Default]]&lt;&gt;"",Table_Styles[[#This Row],[Font Family Default]],""))</f>
        <v/>
      </c>
      <c r="G28" s="57"/>
      <c r="H28" s="57"/>
      <c r="I28" s="50" t="str">
        <f>IF(Table_Styles[[#This Row],[Font Size]]&lt;&gt;"",Table_Styles[[#This Row],[Font Size]],IF(Table_Styles[[#This Row],[Font Size Default]]&lt;&gt;"",Table_Styles[[#This Row],[Font Size Default]],""))</f>
        <v/>
      </c>
      <c r="J28" s="57"/>
      <c r="K28" s="57"/>
      <c r="L28" s="50" t="str">
        <f>IF(Table_Styles[[#This Row],[Font Weight]]&lt;&gt;"",Table_Styles[[#This Row],[Font Weight]],IF(Table_Styles[[#This Row],[Font Weight Default]]&lt;&gt;"",Table_Styles[[#This Row],[Font Weight Default]],""))</f>
        <v/>
      </c>
      <c r="M28" s="57"/>
      <c r="N28" s="57"/>
      <c r="O28" s="50" t="str">
        <f>IF(Table_Styles[[#This Row],[Colour]]&lt;&gt;"",Table_Styles[[#This Row],[Colour]],IF(Table_Styles[[#This Row],[Colour Default]]&lt;&gt;"",Table_Styles[[#This Row],[Colour Default]],""))</f>
        <v/>
      </c>
      <c r="P28" s="57"/>
      <c r="Q28" s="57"/>
      <c r="R28" s="50" t="str">
        <f>IF(Table_Styles[[#This Row],[Background]]&lt;&gt;"",Table_Styles[[#This Row],[Background]],IF(Table_Styles[[#This Row],[Background Default]]&lt;&gt;"",Table_Styles[[#This Row],[Background Default]],""))</f>
        <v/>
      </c>
      <c r="S28" s="57"/>
      <c r="T28" s="57"/>
      <c r="U28" s="50" t="str">
        <f>IF(Table_Styles[[#This Row],[Border]]&lt;&gt;"",Table_Styles[[#This Row],[Border]],IF(Table_Styles[[#This Row],[Border Default]]&lt;&gt;"",Table_Styles[[#This Row],[Border Default]],""))</f>
        <v/>
      </c>
      <c r="V28" s="57"/>
      <c r="W28" s="57"/>
      <c r="X28" s="50" t="str">
        <f>IF(Table_Styles[[#This Row],[Border Radius]]&lt;&gt;"",Table_Styles[[#This Row],[Border Radius]],IF(Table_Styles[[#This Row],[Border Radius Default]]&lt;&gt;"",Table_Styles[[#This Row],[Border Radius Default]],""))</f>
        <v/>
      </c>
      <c r="Y28" s="57"/>
      <c r="Z28" s="57"/>
      <c r="AA28" s="50" t="str">
        <f>IF(Table_Styles[[#This Row],[MT]]&lt;&gt;"",Table_Styles[[#This Row],[MT]],IF(Table_Styles[[#This Row],[MT Default]]&lt;&gt;"",Table_Styles[[#This Row],[MT Default]],""))</f>
        <v/>
      </c>
      <c r="AB28" s="57"/>
      <c r="AC28" s="57"/>
      <c r="AD28" s="50" t="str">
        <f>IF(Table_Styles[[#This Row],[MR]]&lt;&gt;"",Table_Styles[[#This Row],[MR]],IF(Table_Styles[[#This Row],[MR Default]]&lt;&gt;"",Table_Styles[[#This Row],[MR Default]],""))</f>
        <v/>
      </c>
      <c r="AE28" s="57"/>
      <c r="AF28" s="57"/>
      <c r="AG28" s="50" t="str">
        <f>IF(Table_Styles[[#This Row],[MB]]&lt;&gt;"",Table_Styles[[#This Row],[MB]],IF(Table_Styles[[#This Row],[MB Default]]&lt;&gt;"",Table_Styles[[#This Row],[MB Default]],""))</f>
        <v/>
      </c>
      <c r="AH28" s="57"/>
      <c r="AI28" s="57"/>
      <c r="AJ28" s="50" t="str">
        <f>IF(Table_Styles[[#This Row],[ML]]&lt;&gt;"",Table_Styles[[#This Row],[ML]],IF(Table_Styles[[#This Row],[ML Default]]&lt;&gt;"",Table_Styles[[#This Row],[ML Default]],""))</f>
        <v/>
      </c>
      <c r="AK28" s="57"/>
      <c r="AL28" s="57"/>
      <c r="AM28" s="50" t="str">
        <f>IF(Table_Styles[[#This Row],[PT]]&lt;&gt;"",Table_Styles[[#This Row],[PT]],IF(Table_Styles[[#This Row],[PT Default]]&lt;&gt;"",Table_Styles[[#This Row],[PT Default]],""))</f>
        <v/>
      </c>
      <c r="AN28" s="57"/>
      <c r="AO28" s="57"/>
      <c r="AP28" s="50" t="str">
        <f>IF(Table_Styles[[#This Row],[PR]]&lt;&gt;"",Table_Styles[[#This Row],[PR]],IF(Table_Styles[[#This Row],[PR Default]]&lt;&gt;"",Table_Styles[[#This Row],[PR Default]],""))</f>
        <v/>
      </c>
      <c r="AQ28" s="57"/>
      <c r="AR28" s="57"/>
      <c r="AS28" s="50" t="str">
        <f>IF(Table_Styles[[#This Row],[PB]]&lt;&gt;"",Table_Styles[[#This Row],[PB]],IF(Table_Styles[[#This Row],[PB Default]]&lt;&gt;"",Table_Styles[[#This Row],[PB Default]],""))</f>
        <v/>
      </c>
      <c r="AT28" s="57"/>
      <c r="AU28" s="57"/>
      <c r="AV28" s="50" t="str">
        <f>IF(Table_Styles[[#This Row],[PL]]&lt;&gt;"",Table_Styles[[#This Row],[PL]],IF(Table_Styles[[#This Row],[PL Default]]&lt;&gt;"",Table_Styles[[#This Row],[PL Default]],""))</f>
        <v/>
      </c>
      <c r="AW28" s="57"/>
      <c r="AX28" s="57"/>
      <c r="AY28" s="50" t="str">
        <f>IF(Table_Styles[[#This Row],[BT]]&lt;&gt;"",Table_Styles[[#This Row],[BT]],IF(Table_Styles[[#This Row],[BT Default]]&lt;&gt;"",Table_Styles[[#This Row],[BT Default]],""))</f>
        <v/>
      </c>
      <c r="AZ28" s="57"/>
      <c r="BA28" s="57"/>
      <c r="BB28" s="50" t="str">
        <f>IF(Table_Styles[[#This Row],[BR]]&lt;&gt;"",Table_Styles[[#This Row],[BR]],IF(Table_Styles[[#This Row],[BR Default]]&lt;&gt;"",Table_Styles[[#This Row],[BR Default]],""))</f>
        <v/>
      </c>
      <c r="BC28" s="57"/>
      <c r="BD28" s="57"/>
      <c r="BE28" s="50" t="str">
        <f>IF(Table_Styles[[#This Row],[BB]]&lt;&gt;"",Table_Styles[[#This Row],[BB]],IF(Table_Styles[[#This Row],[BB Default]]&lt;&gt;"",Table_Styles[[#This Row],[BB Default]],""))</f>
        <v/>
      </c>
      <c r="BF28" s="57"/>
      <c r="BG28" s="57" t="s">
        <v>447</v>
      </c>
      <c r="BH28" s="50" t="str">
        <f>IF(Table_Styles[[#This Row],[BL]]&lt;&gt;"",Table_Styles[[#This Row],[BL]],IF(Table_Styles[[#This Row],[BL Default]]&lt;&gt;"",Table_Styles[[#This Row],[BL Default]],""))</f>
        <v>7px solid #4a9049</v>
      </c>
      <c r="BI28" s="57"/>
      <c r="BJ28" s="57"/>
      <c r="BK28" s="50" t="str">
        <f>IF(Table_Styles[[#This Row],[Width]]&lt;&gt;"",Table_Styles[[#This Row],[Width]],IF(Table_Styles[[#This Row],[Width Default]]&lt;&gt;"",Table_Styles[[#This Row],[Width Default]],""))</f>
        <v/>
      </c>
      <c r="BL28" s="57"/>
      <c r="BM28" s="57"/>
      <c r="BN28" s="50" t="str">
        <f>IF(Table_Styles[[#This Row],[Height]]&lt;&gt;"",Table_Styles[[#This Row],[Height]],IF(Table_Styles[[#This Row],[Height Default]]&lt;&gt;"",Table_Styles[[#This Row],[Height Default]],""))</f>
        <v/>
      </c>
      <c r="BO28" s="50"/>
      <c r="BP28" s="50"/>
      <c r="BQ28" s="50" t="str">
        <f>IF(Table_Styles[[#This Row],[Top]]&lt;&gt;"",Table_Styles[[#This Row],[Top]],IF(Table_Styles[[#This Row],[Top Default]]&lt;&gt;"",Table_Styles[[#This Row],[Top Default]],""))</f>
        <v/>
      </c>
      <c r="BR28" s="50"/>
      <c r="BS28" s="50"/>
      <c r="BT28" s="50" t="str">
        <f>IF(Table_Styles[[#This Row],[Right]]&lt;&gt;"",Table_Styles[[#This Row],[Right]],IF(Table_Styles[[#This Row],[Right Default]]&lt;&gt;"",Table_Styles[[#This Row],[Right Default]],""))</f>
        <v/>
      </c>
      <c r="BU28" s="50"/>
      <c r="BV28" s="50"/>
      <c r="BW28" s="50" t="str">
        <f>IF(Table_Styles[[#This Row],[Bottom]]&lt;&gt;"",Table_Styles[[#This Row],[Bottom]],IF(Table_Styles[[#This Row],[Bottom Default]]&lt;&gt;"",Table_Styles[[#This Row],[Bottom Default]],""))</f>
        <v/>
      </c>
      <c r="BX28" s="50"/>
      <c r="BY28" s="50"/>
      <c r="BZ28" s="50" t="str">
        <f>IF(Table_Styles[[#This Row],[Left]]&lt;&gt;"",Table_Styles[[#This Row],[Left]],IF(Table_Styles[[#This Row],[Left Default]]&lt;&gt;"",Table_Styles[[#This Row],[Left Default]],""))</f>
        <v/>
      </c>
      <c r="CA28" s="57"/>
      <c r="CB28" s="101" t="str">
        <f>IF(AND(Table_Styles[[#This Row],[Selector]]&lt;&gt;"",Table_Styles[[#This Row],[Font Family Used]]&lt;&gt;"",Table_Styles[[#This Row],[Font Weight Used]]&lt;&gt;""),Table_Styles[[#This Row],[Font Family Used]]&amp;" "&amp;Table_Styles[[#This Row],[Font Weight Used]],"")</f>
        <v/>
      </c>
      <c r="CC28" s="101" t="str">
        <f ca="1">IF(AND(Table_Styles[[#This Row],[Selector]],COUNTIF(OFFSET(CC:CC,0,0,ROW()-1,1),"="&amp;Table_Styles[[#This Row],[Font]])=0),Table_Styles[[#This Row],[Font]],"")</f>
        <v/>
      </c>
      <c r="CD28" s="101" t="str">
        <f ca="1">IF(Table_Styles[[#This Row],[Unique Font]]&lt;&gt;"",
"{""fontFamily"":"""&amp;Table_Styles[[#This Row],[Font Family Used]]&amp;""",""fontWeight"":"&amp;Table_Styles[[#This Row],[Font Weight Used]]&amp;"}","")</f>
        <v/>
      </c>
      <c r="CE28"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#4a9049</v>
      </c>
      <c r="CF28" s="101" t="str">
        <f>IF(AND(Table_Styles[[#This Row],[Selector]]&lt;&gt;"", Table_Styles[[#This Row],[Config Properties]]&lt;&gt;""),
Table_Styles[[#This Row],[Selector]]&amp;" { "&amp;Table_Styles[[#This Row],[Config Properties]]&amp;" }","")</f>
        <v>formly-field .form-control.ng-valid.ng-touched { border-left: 7px solid #4a9049 }</v>
      </c>
      <c r="CG28" s="101" t="str">
        <f xml:space="preserve">
SUBSTITUTE(SUBSTITUTE(SUBSTITUTE(SUBSTITUTE(SUBSTITUTE(SUBSTITUTE(SUBSTITUTE(SUBSTITUTE(Table_Styles[[#This Row],[Config]],
" {","{"),
"{ ","{"),
" }","}"),
"} ","}"),
" ,",","),
", ",","),
" :",":"),
": ",":")</f>
        <v>formly-field .form-control.ng-valid.ng-touched{border-left:7px solid #4a9049}</v>
      </c>
    </row>
    <row r="29" spans="2:85" ht="21" customHeight="1">
      <c r="B29" s="175" t="s">
        <v>448</v>
      </c>
      <c r="C29" s="175" t="s">
        <v>449</v>
      </c>
      <c r="D29" s="57"/>
      <c r="E29" s="58"/>
      <c r="F29" s="50" t="str">
        <f>IF(Table_Styles[[#This Row],[Font Family]]&lt;&gt;"",Table_Styles[[#This Row],[Font Family]],IF(Table_Styles[[#This Row],[Font Family Default]]&lt;&gt;"",Table_Styles[[#This Row],[Font Family Default]],""))</f>
        <v/>
      </c>
      <c r="G29" s="57"/>
      <c r="H29" s="57"/>
      <c r="I29" s="50" t="str">
        <f>IF(Table_Styles[[#This Row],[Font Size]]&lt;&gt;"",Table_Styles[[#This Row],[Font Size]],IF(Table_Styles[[#This Row],[Font Size Default]]&lt;&gt;"",Table_Styles[[#This Row],[Font Size Default]],""))</f>
        <v/>
      </c>
      <c r="J29" s="57"/>
      <c r="K29" s="57"/>
      <c r="L29" s="50" t="str">
        <f>IF(Table_Styles[[#This Row],[Font Weight]]&lt;&gt;"",Table_Styles[[#This Row],[Font Weight]],IF(Table_Styles[[#This Row],[Font Weight Default]]&lt;&gt;"",Table_Styles[[#This Row],[Font Weight Default]],""))</f>
        <v/>
      </c>
      <c r="M29" s="57"/>
      <c r="N29" s="57"/>
      <c r="O29" s="50" t="str">
        <f>IF(Table_Styles[[#This Row],[Colour]]&lt;&gt;"",Table_Styles[[#This Row],[Colour]],IF(Table_Styles[[#This Row],[Colour Default]]&lt;&gt;"",Table_Styles[[#This Row],[Colour Default]],""))</f>
        <v/>
      </c>
      <c r="P29" s="57"/>
      <c r="Q29" s="57"/>
      <c r="R29" s="50" t="str">
        <f>IF(Table_Styles[[#This Row],[Background]]&lt;&gt;"",Table_Styles[[#This Row],[Background]],IF(Table_Styles[[#This Row],[Background Default]]&lt;&gt;"",Table_Styles[[#This Row],[Background Default]],""))</f>
        <v/>
      </c>
      <c r="S29" s="57"/>
      <c r="T29" s="57"/>
      <c r="U29" s="50" t="str">
        <f>IF(Table_Styles[[#This Row],[Border]]&lt;&gt;"",Table_Styles[[#This Row],[Border]],IF(Table_Styles[[#This Row],[Border Default]]&lt;&gt;"",Table_Styles[[#This Row],[Border Default]],""))</f>
        <v/>
      </c>
      <c r="V29" s="57"/>
      <c r="W29" s="57"/>
      <c r="X29" s="50" t="str">
        <f>IF(Table_Styles[[#This Row],[Border Radius]]&lt;&gt;"",Table_Styles[[#This Row],[Border Radius]],IF(Table_Styles[[#This Row],[Border Radius Default]]&lt;&gt;"",Table_Styles[[#This Row],[Border Radius Default]],""))</f>
        <v/>
      </c>
      <c r="Y29" s="57"/>
      <c r="Z29" s="57"/>
      <c r="AA29" s="50" t="str">
        <f>IF(Table_Styles[[#This Row],[MT]]&lt;&gt;"",Table_Styles[[#This Row],[MT]],IF(Table_Styles[[#This Row],[MT Default]]&lt;&gt;"",Table_Styles[[#This Row],[MT Default]],""))</f>
        <v/>
      </c>
      <c r="AB29" s="57"/>
      <c r="AC29" s="57"/>
      <c r="AD29" s="50" t="str">
        <f>IF(Table_Styles[[#This Row],[MR]]&lt;&gt;"",Table_Styles[[#This Row],[MR]],IF(Table_Styles[[#This Row],[MR Default]]&lt;&gt;"",Table_Styles[[#This Row],[MR Default]],""))</f>
        <v/>
      </c>
      <c r="AE29" s="57"/>
      <c r="AF29" s="57"/>
      <c r="AG29" s="50" t="str">
        <f>IF(Table_Styles[[#This Row],[MB]]&lt;&gt;"",Table_Styles[[#This Row],[MB]],IF(Table_Styles[[#This Row],[MB Default]]&lt;&gt;"",Table_Styles[[#This Row],[MB Default]],""))</f>
        <v/>
      </c>
      <c r="AH29" s="57"/>
      <c r="AI29" s="57"/>
      <c r="AJ29" s="50" t="str">
        <f>IF(Table_Styles[[#This Row],[ML]]&lt;&gt;"",Table_Styles[[#This Row],[ML]],IF(Table_Styles[[#This Row],[ML Default]]&lt;&gt;"",Table_Styles[[#This Row],[ML Default]],""))</f>
        <v/>
      </c>
      <c r="AK29" s="57"/>
      <c r="AL29" s="57"/>
      <c r="AM29" s="50" t="str">
        <f>IF(Table_Styles[[#This Row],[PT]]&lt;&gt;"",Table_Styles[[#This Row],[PT]],IF(Table_Styles[[#This Row],[PT Default]]&lt;&gt;"",Table_Styles[[#This Row],[PT Default]],""))</f>
        <v/>
      </c>
      <c r="AN29" s="57"/>
      <c r="AO29" s="57"/>
      <c r="AP29" s="50" t="str">
        <f>IF(Table_Styles[[#This Row],[PR]]&lt;&gt;"",Table_Styles[[#This Row],[PR]],IF(Table_Styles[[#This Row],[PR Default]]&lt;&gt;"",Table_Styles[[#This Row],[PR Default]],""))</f>
        <v/>
      </c>
      <c r="AQ29" s="57"/>
      <c r="AR29" s="57"/>
      <c r="AS29" s="50" t="str">
        <f>IF(Table_Styles[[#This Row],[PB]]&lt;&gt;"",Table_Styles[[#This Row],[PB]],IF(Table_Styles[[#This Row],[PB Default]]&lt;&gt;"",Table_Styles[[#This Row],[PB Default]],""))</f>
        <v/>
      </c>
      <c r="AT29" s="57"/>
      <c r="AU29" s="57"/>
      <c r="AV29" s="50" t="str">
        <f>IF(Table_Styles[[#This Row],[PL]]&lt;&gt;"",Table_Styles[[#This Row],[PL]],IF(Table_Styles[[#This Row],[PL Default]]&lt;&gt;"",Table_Styles[[#This Row],[PL Default]],""))</f>
        <v/>
      </c>
      <c r="AW29" s="57"/>
      <c r="AX29" s="57"/>
      <c r="AY29" s="50" t="str">
        <f>IF(Table_Styles[[#This Row],[BT]]&lt;&gt;"",Table_Styles[[#This Row],[BT]],IF(Table_Styles[[#This Row],[BT Default]]&lt;&gt;"",Table_Styles[[#This Row],[BT Default]],""))</f>
        <v/>
      </c>
      <c r="AZ29" s="57"/>
      <c r="BA29" s="57"/>
      <c r="BB29" s="50" t="str">
        <f>IF(Table_Styles[[#This Row],[BR]]&lt;&gt;"",Table_Styles[[#This Row],[BR]],IF(Table_Styles[[#This Row],[BR Default]]&lt;&gt;"",Table_Styles[[#This Row],[BR Default]],""))</f>
        <v/>
      </c>
      <c r="BC29" s="57"/>
      <c r="BD29" s="57"/>
      <c r="BE29" s="50" t="str">
        <f>IF(Table_Styles[[#This Row],[BB]]&lt;&gt;"",Table_Styles[[#This Row],[BB]],IF(Table_Styles[[#This Row],[BB Default]]&lt;&gt;"",Table_Styles[[#This Row],[BB Default]],""))</f>
        <v/>
      </c>
      <c r="BF29" s="57" t="s">
        <v>1085</v>
      </c>
      <c r="BG29" s="57" t="s">
        <v>450</v>
      </c>
      <c r="BH29" s="50" t="str">
        <f>IF(Table_Styles[[#This Row],[BL]]&lt;&gt;"",Table_Styles[[#This Row],[BL]],IF(Table_Styles[[#This Row],[BL Default]]&lt;&gt;"",Table_Styles[[#This Row],[BL Default]],""))</f>
        <v>7px solid #b33345 !important</v>
      </c>
      <c r="BI29" s="57"/>
      <c r="BJ29" s="57"/>
      <c r="BK29" s="50" t="str">
        <f>IF(Table_Styles[[#This Row],[Width]]&lt;&gt;"",Table_Styles[[#This Row],[Width]],IF(Table_Styles[[#This Row],[Width Default]]&lt;&gt;"",Table_Styles[[#This Row],[Width Default]],""))</f>
        <v/>
      </c>
      <c r="BL29" s="57"/>
      <c r="BM29" s="57"/>
      <c r="BN29" s="50" t="str">
        <f>IF(Table_Styles[[#This Row],[Height]]&lt;&gt;"",Table_Styles[[#This Row],[Height]],IF(Table_Styles[[#This Row],[Height Default]]&lt;&gt;"",Table_Styles[[#This Row],[Height Default]],""))</f>
        <v/>
      </c>
      <c r="BO29" s="50"/>
      <c r="BP29" s="50"/>
      <c r="BQ29" s="50" t="str">
        <f>IF(Table_Styles[[#This Row],[Top]]&lt;&gt;"",Table_Styles[[#This Row],[Top]],IF(Table_Styles[[#This Row],[Top Default]]&lt;&gt;"",Table_Styles[[#This Row],[Top Default]],""))</f>
        <v/>
      </c>
      <c r="BR29" s="50"/>
      <c r="BS29" s="50"/>
      <c r="BT29" s="50" t="str">
        <f>IF(Table_Styles[[#This Row],[Right]]&lt;&gt;"",Table_Styles[[#This Row],[Right]],IF(Table_Styles[[#This Row],[Right Default]]&lt;&gt;"",Table_Styles[[#This Row],[Right Default]],""))</f>
        <v/>
      </c>
      <c r="BU29" s="50"/>
      <c r="BV29" s="50"/>
      <c r="BW29" s="50" t="str">
        <f>IF(Table_Styles[[#This Row],[Bottom]]&lt;&gt;"",Table_Styles[[#This Row],[Bottom]],IF(Table_Styles[[#This Row],[Bottom Default]]&lt;&gt;"",Table_Styles[[#This Row],[Bottom Default]],""))</f>
        <v/>
      </c>
      <c r="BX29" s="50"/>
      <c r="BY29" s="50"/>
      <c r="BZ29" s="50" t="str">
        <f>IF(Table_Styles[[#This Row],[Left]]&lt;&gt;"",Table_Styles[[#This Row],[Left]],IF(Table_Styles[[#This Row],[Left Default]]&lt;&gt;"",Table_Styles[[#This Row],[Left Default]],""))</f>
        <v/>
      </c>
      <c r="CA29" s="57"/>
      <c r="CB29" s="101" t="str">
        <f>IF(AND(Table_Styles[[#This Row],[Selector]]&lt;&gt;"",Table_Styles[[#This Row],[Font Family Used]]&lt;&gt;"",Table_Styles[[#This Row],[Font Weight Used]]&lt;&gt;""),Table_Styles[[#This Row],[Font Family Used]]&amp;" "&amp;Table_Styles[[#This Row],[Font Weight Used]],"")</f>
        <v/>
      </c>
      <c r="CC29" s="101" t="str">
        <f ca="1">IF(AND(Table_Styles[[#This Row],[Selector]],COUNTIF(OFFSET(CC:CC,0,0,ROW()-1,1),"="&amp;Table_Styles[[#This Row],[Font]])=0),Table_Styles[[#This Row],[Font]],"")</f>
        <v/>
      </c>
      <c r="CD29" s="101" t="str">
        <f ca="1">IF(Table_Styles[[#This Row],[Unique Font]]&lt;&gt;"",
"{""fontFamily"":"""&amp;Table_Styles[[#This Row],[Font Family Used]]&amp;""",""fontWeight"":"&amp;Table_Styles[[#This Row],[Font Weight Used]]&amp;"}","")</f>
        <v/>
      </c>
      <c r="CE29"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#b33345 !important</v>
      </c>
      <c r="CF29" s="101" t="str">
        <f>IF(AND(Table_Styles[[#This Row],[Selector]]&lt;&gt;"", Table_Styles[[#This Row],[Config Properties]]&lt;&gt;""),
Table_Styles[[#This Row],[Selector]]&amp;" { "&amp;Table_Styles[[#This Row],[Config Properties]]&amp;" }","")</f>
        <v>formly-field .form-control.ng-invalid.ng-touched { border-left: 7px solid #b33345 !important }</v>
      </c>
      <c r="CG29" s="101" t="str">
        <f xml:space="preserve">
SUBSTITUTE(SUBSTITUTE(SUBSTITUTE(SUBSTITUTE(SUBSTITUTE(SUBSTITUTE(SUBSTITUTE(SUBSTITUTE(Table_Styles[[#This Row],[Config]],
" {","{"),
"{ ","{"),
" }","}"),
"} ","}"),
" ,",","),
", ",","),
" :",":"),
": ",":")</f>
        <v>formly-field .form-control.ng-invalid.ng-touched{border-left:7px solid #b33345 !important}</v>
      </c>
    </row>
    <row r="30" spans="2:85" ht="21" customHeight="1">
      <c r="B30" s="175" t="s">
        <v>451</v>
      </c>
      <c r="C30" s="175" t="s">
        <v>452</v>
      </c>
      <c r="D30" s="143"/>
      <c r="E30" s="58"/>
      <c r="F30" s="48" t="str">
        <f>IF(Table_Styles[[#This Row],[Font Family]]&lt;&gt;"",Table_Styles[[#This Row],[Font Family]],IF(Table_Styles[[#This Row],[Font Family Default]]&lt;&gt;"",Table_Styles[[#This Row],[Font Family Default]],""))</f>
        <v/>
      </c>
      <c r="G30" s="143"/>
      <c r="H30" s="57"/>
      <c r="I30" s="48" t="str">
        <f>IF(Table_Styles[[#This Row],[Font Size]]&lt;&gt;"",Table_Styles[[#This Row],[Font Size]],IF(Table_Styles[[#This Row],[Font Size Default]]&lt;&gt;"",Table_Styles[[#This Row],[Font Size Default]],""))</f>
        <v/>
      </c>
      <c r="J30" s="143"/>
      <c r="K30" s="57"/>
      <c r="L30" s="48" t="str">
        <f>IF(Table_Styles[[#This Row],[Font Weight]]&lt;&gt;"",Table_Styles[[#This Row],[Font Weight]],IF(Table_Styles[[#This Row],[Font Weight Default]]&lt;&gt;"",Table_Styles[[#This Row],[Font Weight Default]],""))</f>
        <v/>
      </c>
      <c r="M30" s="143"/>
      <c r="N30" s="57"/>
      <c r="O30" s="48" t="str">
        <f>IF(Table_Styles[[#This Row],[Colour]]&lt;&gt;"",Table_Styles[[#This Row],[Colour]],IF(Table_Styles[[#This Row],[Colour Default]]&lt;&gt;"",Table_Styles[[#This Row],[Colour Default]],""))</f>
        <v/>
      </c>
      <c r="P30" s="143"/>
      <c r="Q30" s="57"/>
      <c r="R30" s="48" t="str">
        <f>IF(Table_Styles[[#This Row],[Background]]&lt;&gt;"",Table_Styles[[#This Row],[Background]],IF(Table_Styles[[#This Row],[Background Default]]&lt;&gt;"",Table_Styles[[#This Row],[Background Default]],""))</f>
        <v/>
      </c>
      <c r="S30" s="143"/>
      <c r="T30" s="57"/>
      <c r="U30" s="48" t="str">
        <f>IF(Table_Styles[[#This Row],[Border]]&lt;&gt;"",Table_Styles[[#This Row],[Border]],IF(Table_Styles[[#This Row],[Border Default]]&lt;&gt;"",Table_Styles[[#This Row],[Border Default]],""))</f>
        <v/>
      </c>
      <c r="V30" s="57"/>
      <c r="W30" s="57"/>
      <c r="X30" s="48" t="str">
        <f>IF(Table_Styles[[#This Row],[Border Radius]]&lt;&gt;"",Table_Styles[[#This Row],[Border Radius]],IF(Table_Styles[[#This Row],[Border Radius Default]]&lt;&gt;"",Table_Styles[[#This Row],[Border Radius Default]],""))</f>
        <v/>
      </c>
      <c r="Y30" s="143"/>
      <c r="Z30" s="57"/>
      <c r="AA30" s="48" t="str">
        <f>IF(Table_Styles[[#This Row],[MT]]&lt;&gt;"",Table_Styles[[#This Row],[MT]],IF(Table_Styles[[#This Row],[MT Default]]&lt;&gt;"",Table_Styles[[#This Row],[MT Default]],""))</f>
        <v/>
      </c>
      <c r="AB30" s="143"/>
      <c r="AC30" s="57"/>
      <c r="AD30" s="48" t="str">
        <f>IF(Table_Styles[[#This Row],[MR]]&lt;&gt;"",Table_Styles[[#This Row],[MR]],IF(Table_Styles[[#This Row],[MR Default]]&lt;&gt;"",Table_Styles[[#This Row],[MR Default]],""))</f>
        <v/>
      </c>
      <c r="AE30" s="143"/>
      <c r="AF30" s="57"/>
      <c r="AG30" s="48" t="str">
        <f>IF(Table_Styles[[#This Row],[MB]]&lt;&gt;"",Table_Styles[[#This Row],[MB]],IF(Table_Styles[[#This Row],[MB Default]]&lt;&gt;"",Table_Styles[[#This Row],[MB Default]],""))</f>
        <v/>
      </c>
      <c r="AH30" s="143"/>
      <c r="AI30" s="57"/>
      <c r="AJ30" s="48" t="str">
        <f>IF(Table_Styles[[#This Row],[ML]]&lt;&gt;"",Table_Styles[[#This Row],[ML]],IF(Table_Styles[[#This Row],[ML Default]]&lt;&gt;"",Table_Styles[[#This Row],[ML Default]],""))</f>
        <v/>
      </c>
      <c r="AK30" s="143"/>
      <c r="AL30" s="57"/>
      <c r="AM30" s="48" t="str">
        <f>IF(Table_Styles[[#This Row],[PT]]&lt;&gt;"",Table_Styles[[#This Row],[PT]],IF(Table_Styles[[#This Row],[PT Default]]&lt;&gt;"",Table_Styles[[#This Row],[PT Default]],""))</f>
        <v/>
      </c>
      <c r="AN30" s="143"/>
      <c r="AO30" s="57"/>
      <c r="AP30" s="48" t="str">
        <f>IF(Table_Styles[[#This Row],[PR]]&lt;&gt;"",Table_Styles[[#This Row],[PR]],IF(Table_Styles[[#This Row],[PR Default]]&lt;&gt;"",Table_Styles[[#This Row],[PR Default]],""))</f>
        <v/>
      </c>
      <c r="AQ30" s="143"/>
      <c r="AR30" s="57"/>
      <c r="AS30" s="48" t="str">
        <f>IF(Table_Styles[[#This Row],[PB]]&lt;&gt;"",Table_Styles[[#This Row],[PB]],IF(Table_Styles[[#This Row],[PB Default]]&lt;&gt;"",Table_Styles[[#This Row],[PB Default]],""))</f>
        <v/>
      </c>
      <c r="AT30" s="143"/>
      <c r="AU30" s="57"/>
      <c r="AV30" s="48" t="str">
        <f>IF(Table_Styles[[#This Row],[PL]]&lt;&gt;"",Table_Styles[[#This Row],[PL]],IF(Table_Styles[[#This Row],[PL Default]]&lt;&gt;"",Table_Styles[[#This Row],[PL Default]],""))</f>
        <v/>
      </c>
      <c r="AW30" s="143"/>
      <c r="AX30" s="57"/>
      <c r="AY30" s="48" t="str">
        <f>IF(Table_Styles[[#This Row],[BT]]&lt;&gt;"",Table_Styles[[#This Row],[BT]],IF(Table_Styles[[#This Row],[BT Default]]&lt;&gt;"",Table_Styles[[#This Row],[BT Default]],""))</f>
        <v/>
      </c>
      <c r="AZ30" s="143"/>
      <c r="BA30" s="57"/>
      <c r="BB30" s="48" t="str">
        <f>IF(Table_Styles[[#This Row],[BR]]&lt;&gt;"",Table_Styles[[#This Row],[BR]],IF(Table_Styles[[#This Row],[BR Default]]&lt;&gt;"",Table_Styles[[#This Row],[BR Default]],""))</f>
        <v/>
      </c>
      <c r="BC30" s="143"/>
      <c r="BD30" s="57"/>
      <c r="BE30" s="48" t="str">
        <f>IF(Table_Styles[[#This Row],[BB]]&lt;&gt;"",Table_Styles[[#This Row],[BB]],IF(Table_Styles[[#This Row],[BB Default]]&lt;&gt;"",Table_Styles[[#This Row],[BB Default]],""))</f>
        <v/>
      </c>
      <c r="BF30" s="143"/>
      <c r="BG30" s="147" t="str">
        <f>"7px solid "&amp;Colour_Background_3</f>
        <v>7px solid #d9e1e8</v>
      </c>
      <c r="BH30" s="48" t="str">
        <f>IF(Table_Styles[[#This Row],[BL]]&lt;&gt;"",Table_Styles[[#This Row],[BL]],IF(Table_Styles[[#This Row],[BL Default]]&lt;&gt;"",Table_Styles[[#This Row],[BL Default]],""))</f>
        <v>7px solid #d9e1e8</v>
      </c>
      <c r="BI30" s="57"/>
      <c r="BJ30" s="57"/>
      <c r="BK30" s="48" t="str">
        <f>IF(Table_Styles[[#This Row],[Width]]&lt;&gt;"",Table_Styles[[#This Row],[Width]],IF(Table_Styles[[#This Row],[Width Default]]&lt;&gt;"",Table_Styles[[#This Row],[Width Default]],""))</f>
        <v/>
      </c>
      <c r="BL30" s="57"/>
      <c r="BM30" s="57"/>
      <c r="BN30" s="48" t="str">
        <f>IF(Table_Styles[[#This Row],[Height]]&lt;&gt;"",Table_Styles[[#This Row],[Height]],IF(Table_Styles[[#This Row],[Height Default]]&lt;&gt;"",Table_Styles[[#This Row],[Height Default]],""))</f>
        <v/>
      </c>
      <c r="BO30" s="50"/>
      <c r="BP30" s="50"/>
      <c r="BQ30" s="48" t="str">
        <f>IF(Table_Styles[[#This Row],[Top]]&lt;&gt;"",Table_Styles[[#This Row],[Top]],IF(Table_Styles[[#This Row],[Top Default]]&lt;&gt;"",Table_Styles[[#This Row],[Top Default]],""))</f>
        <v/>
      </c>
      <c r="BR30" s="50"/>
      <c r="BS30" s="50"/>
      <c r="BT30" s="48" t="str">
        <f>IF(Table_Styles[[#This Row],[Right]]&lt;&gt;"",Table_Styles[[#This Row],[Right]],IF(Table_Styles[[#This Row],[Right Default]]&lt;&gt;"",Table_Styles[[#This Row],[Right Default]],""))</f>
        <v/>
      </c>
      <c r="BU30" s="50"/>
      <c r="BV30" s="50"/>
      <c r="BW30" s="48" t="str">
        <f>IF(Table_Styles[[#This Row],[Bottom]]&lt;&gt;"",Table_Styles[[#This Row],[Bottom]],IF(Table_Styles[[#This Row],[Bottom Default]]&lt;&gt;"",Table_Styles[[#This Row],[Bottom Default]],""))</f>
        <v/>
      </c>
      <c r="BX30" s="50"/>
      <c r="BY30" s="50"/>
      <c r="BZ30" s="48" t="str">
        <f>IF(Table_Styles[[#This Row],[Left]]&lt;&gt;"",Table_Styles[[#This Row],[Left]],IF(Table_Styles[[#This Row],[Left Default]]&lt;&gt;"",Table_Styles[[#This Row],[Left Default]],""))</f>
        <v/>
      </c>
      <c r="CA30" s="143"/>
      <c r="CB30" s="104" t="str">
        <f>IF(AND(Table_Styles[[#This Row],[Selector]]&lt;&gt;"",Table_Styles[[#This Row],[Font Family Used]]&lt;&gt;"",Table_Styles[[#This Row],[Font Weight Used]]&lt;&gt;""),Table_Styles[[#This Row],[Font Family Used]]&amp;" "&amp;Table_Styles[[#This Row],[Font Weight Used]],"")</f>
        <v/>
      </c>
      <c r="CC30" s="104" t="str">
        <f ca="1">IF(AND(Table_Styles[[#This Row],[Selector]],COUNTIF(OFFSET(CC:CC,0,0,ROW()-1,1),"="&amp;Table_Styles[[#This Row],[Font]])=0),Table_Styles[[#This Row],[Font]],"")</f>
        <v/>
      </c>
      <c r="CD30" s="104" t="str">
        <f ca="1">IF(Table_Styles[[#This Row],[Unique Font]]&lt;&gt;"",
"{""fontFamily"":"""&amp;Table_Styles[[#This Row],[Font Family Used]]&amp;""",""fontWeight"":"&amp;Table_Styles[[#This Row],[Font Weight Used]]&amp;"}","")</f>
        <v/>
      </c>
      <c r="CE30"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#d9e1e8</v>
      </c>
      <c r="CF30" s="104" t="str">
        <f>IF(AND(Table_Styles[[#This Row],[Selector]]&lt;&gt;"", Table_Styles[[#This Row],[Config Properties]]&lt;&gt;""),
Table_Styles[[#This Row],[Selector]]&amp;" { "&amp;Table_Styles[[#This Row],[Config Properties]]&amp;" }","")</f>
        <v>formly-field .form-control.ng-pending.ng-touched { border-left: 7px solid #d9e1e8 }</v>
      </c>
      <c r="CG30" s="104" t="str">
        <f xml:space="preserve">
SUBSTITUTE(SUBSTITUTE(SUBSTITUTE(SUBSTITUTE(SUBSTITUTE(SUBSTITUTE(SUBSTITUTE(SUBSTITUTE(Table_Styles[[#This Row],[Config]],
" {","{"),
"{ ","{"),
" }","}"),
"} ","}"),
" ,",","),
", ",","),
" :",":"),
": ",":")</f>
        <v>formly-field .form-control.ng-pending.ng-touched{border-left:7px solid #d9e1e8}</v>
      </c>
    </row>
    <row r="31" spans="2:85" ht="21" customHeight="1">
      <c r="B31" s="214" t="s">
        <v>882</v>
      </c>
      <c r="C31" s="214" t="s">
        <v>883</v>
      </c>
      <c r="D31" s="143"/>
      <c r="E31" s="58"/>
      <c r="F31" s="48" t="str">
        <f>IF(Table_Styles[[#This Row],[Font Family]]&lt;&gt;"",Table_Styles[[#This Row],[Font Family]],IF(Table_Styles[[#This Row],[Font Family Default]]&lt;&gt;"",Table_Styles[[#This Row],[Font Family Default]],""))</f>
        <v/>
      </c>
      <c r="G31" s="143"/>
      <c r="H31" s="57"/>
      <c r="I31" s="48" t="str">
        <f>IF(Table_Styles[[#This Row],[Font Size]]&lt;&gt;"",Table_Styles[[#This Row],[Font Size]],IF(Table_Styles[[#This Row],[Font Size Default]]&lt;&gt;"",Table_Styles[[#This Row],[Font Size Default]],""))</f>
        <v/>
      </c>
      <c r="J31" s="143"/>
      <c r="K31" s="57"/>
      <c r="L31" s="48" t="str">
        <f>IF(Table_Styles[[#This Row],[Font Weight]]&lt;&gt;"",Table_Styles[[#This Row],[Font Weight]],IF(Table_Styles[[#This Row],[Font Weight Default]]&lt;&gt;"",Table_Styles[[#This Row],[Font Weight Default]],""))</f>
        <v/>
      </c>
      <c r="M31" s="143"/>
      <c r="N31" s="57"/>
      <c r="O31" s="48" t="str">
        <f>IF(Table_Styles[[#This Row],[Colour]]&lt;&gt;"",Table_Styles[[#This Row],[Colour]],IF(Table_Styles[[#This Row],[Colour Default]]&lt;&gt;"",Table_Styles[[#This Row],[Colour Default]],""))</f>
        <v/>
      </c>
      <c r="P31" s="143"/>
      <c r="Q31" s="57" t="s">
        <v>884</v>
      </c>
      <c r="R31" s="48" t="str">
        <f>IF(Table_Styles[[#This Row],[Background]]&lt;&gt;"",Table_Styles[[#This Row],[Background]],IF(Table_Styles[[#This Row],[Background Default]]&lt;&gt;"",Table_Styles[[#This Row],[Background Default]],""))</f>
        <v>#f6f8fd</v>
      </c>
      <c r="S31" s="143"/>
      <c r="T31" s="57"/>
      <c r="U31" s="48" t="str">
        <f>IF(Table_Styles[[#This Row],[Border]]&lt;&gt;"",Table_Styles[[#This Row],[Border]],IF(Table_Styles[[#This Row],[Border Default]]&lt;&gt;"",Table_Styles[[#This Row],[Border Default]],""))</f>
        <v/>
      </c>
      <c r="V31" s="57"/>
      <c r="W31" s="57"/>
      <c r="X31" s="48" t="str">
        <f>IF(Table_Styles[[#This Row],[Border Radius]]&lt;&gt;"",Table_Styles[[#This Row],[Border Radius]],IF(Table_Styles[[#This Row],[Border Radius Default]]&lt;&gt;"",Table_Styles[[#This Row],[Border Radius Default]],""))</f>
        <v/>
      </c>
      <c r="Y31" s="143"/>
      <c r="Z31" s="57"/>
      <c r="AA31" s="48" t="str">
        <f>IF(Table_Styles[[#This Row],[MT]]&lt;&gt;"",Table_Styles[[#This Row],[MT]],IF(Table_Styles[[#This Row],[MT Default]]&lt;&gt;"",Table_Styles[[#This Row],[MT Default]],""))</f>
        <v/>
      </c>
      <c r="AB31" s="143"/>
      <c r="AC31" s="57"/>
      <c r="AD31" s="48" t="str">
        <f>IF(Table_Styles[[#This Row],[MR]]&lt;&gt;"",Table_Styles[[#This Row],[MR]],IF(Table_Styles[[#This Row],[MR Default]]&lt;&gt;"",Table_Styles[[#This Row],[MR Default]],""))</f>
        <v/>
      </c>
      <c r="AE31" s="143"/>
      <c r="AF31" s="57"/>
      <c r="AG31" s="48" t="str">
        <f>IF(Table_Styles[[#This Row],[MB]]&lt;&gt;"",Table_Styles[[#This Row],[MB]],IF(Table_Styles[[#This Row],[MB Default]]&lt;&gt;"",Table_Styles[[#This Row],[MB Default]],""))</f>
        <v/>
      </c>
      <c r="AH31" s="143"/>
      <c r="AI31" s="57"/>
      <c r="AJ31" s="48" t="str">
        <f>IF(Table_Styles[[#This Row],[ML]]&lt;&gt;"",Table_Styles[[#This Row],[ML]],IF(Table_Styles[[#This Row],[ML Default]]&lt;&gt;"",Table_Styles[[#This Row],[ML Default]],""))</f>
        <v/>
      </c>
      <c r="AK31" s="143"/>
      <c r="AL31" s="57"/>
      <c r="AM31" s="48" t="str">
        <f>IF(Table_Styles[[#This Row],[PT]]&lt;&gt;"",Table_Styles[[#This Row],[PT]],IF(Table_Styles[[#This Row],[PT Default]]&lt;&gt;"",Table_Styles[[#This Row],[PT Default]],""))</f>
        <v/>
      </c>
      <c r="AN31" s="143"/>
      <c r="AO31" s="57"/>
      <c r="AP31" s="48" t="str">
        <f>IF(Table_Styles[[#This Row],[PR]]&lt;&gt;"",Table_Styles[[#This Row],[PR]],IF(Table_Styles[[#This Row],[PR Default]]&lt;&gt;"",Table_Styles[[#This Row],[PR Default]],""))</f>
        <v/>
      </c>
      <c r="AQ31" s="143"/>
      <c r="AR31" s="57"/>
      <c r="AS31" s="48" t="str">
        <f>IF(Table_Styles[[#This Row],[PB]]&lt;&gt;"",Table_Styles[[#This Row],[PB]],IF(Table_Styles[[#This Row],[PB Default]]&lt;&gt;"",Table_Styles[[#This Row],[PB Default]],""))</f>
        <v/>
      </c>
      <c r="AT31" s="143"/>
      <c r="AU31" s="57"/>
      <c r="AV31" s="48" t="str">
        <f>IF(Table_Styles[[#This Row],[PL]]&lt;&gt;"",Table_Styles[[#This Row],[PL]],IF(Table_Styles[[#This Row],[PL Default]]&lt;&gt;"",Table_Styles[[#This Row],[PL Default]],""))</f>
        <v/>
      </c>
      <c r="AW31" s="143"/>
      <c r="AX31" s="57"/>
      <c r="AY31" s="48" t="str">
        <f>IF(Table_Styles[[#This Row],[BT]]&lt;&gt;"",Table_Styles[[#This Row],[BT]],IF(Table_Styles[[#This Row],[BT Default]]&lt;&gt;"",Table_Styles[[#This Row],[BT Default]],""))</f>
        <v/>
      </c>
      <c r="AZ31" s="143"/>
      <c r="BA31" s="57"/>
      <c r="BB31" s="48" t="str">
        <f>IF(Table_Styles[[#This Row],[BR]]&lt;&gt;"",Table_Styles[[#This Row],[BR]],IF(Table_Styles[[#This Row],[BR Default]]&lt;&gt;"",Table_Styles[[#This Row],[BR Default]],""))</f>
        <v/>
      </c>
      <c r="BC31" s="143"/>
      <c r="BD31" s="57"/>
      <c r="BE31" s="48" t="str">
        <f>IF(Table_Styles[[#This Row],[BB]]&lt;&gt;"",Table_Styles[[#This Row],[BB]],IF(Table_Styles[[#This Row],[BB Default]]&lt;&gt;"",Table_Styles[[#This Row],[BB Default]],""))</f>
        <v/>
      </c>
      <c r="BF31" s="143"/>
      <c r="BG31" s="133"/>
      <c r="BH31" s="48" t="str">
        <f>IF(Table_Styles[[#This Row],[BL]]&lt;&gt;"",Table_Styles[[#This Row],[BL]],IF(Table_Styles[[#This Row],[BL Default]]&lt;&gt;"",Table_Styles[[#This Row],[BL Default]],""))</f>
        <v/>
      </c>
      <c r="BI31" s="57"/>
      <c r="BJ31" s="57"/>
      <c r="BK31" s="48" t="str">
        <f>IF(Table_Styles[[#This Row],[Width]]&lt;&gt;"",Table_Styles[[#This Row],[Width]],IF(Table_Styles[[#This Row],[Width Default]]&lt;&gt;"",Table_Styles[[#This Row],[Width Default]],""))</f>
        <v/>
      </c>
      <c r="BL31" s="57"/>
      <c r="BM31" s="57"/>
      <c r="BN31" s="48" t="str">
        <f>IF(Table_Styles[[#This Row],[Height]]&lt;&gt;"",Table_Styles[[#This Row],[Height]],IF(Table_Styles[[#This Row],[Height Default]]&lt;&gt;"",Table_Styles[[#This Row],[Height Default]],""))</f>
        <v/>
      </c>
      <c r="BO31" s="50"/>
      <c r="BP31" s="50"/>
      <c r="BQ31" s="48" t="str">
        <f>IF(Table_Styles[[#This Row],[Top]]&lt;&gt;"",Table_Styles[[#This Row],[Top]],IF(Table_Styles[[#This Row],[Top Default]]&lt;&gt;"",Table_Styles[[#This Row],[Top Default]],""))</f>
        <v/>
      </c>
      <c r="BR31" s="50"/>
      <c r="BS31" s="50"/>
      <c r="BT31" s="48" t="str">
        <f>IF(Table_Styles[[#This Row],[Right]]&lt;&gt;"",Table_Styles[[#This Row],[Right]],IF(Table_Styles[[#This Row],[Right Default]]&lt;&gt;"",Table_Styles[[#This Row],[Right Default]],""))</f>
        <v/>
      </c>
      <c r="BU31" s="50"/>
      <c r="BV31" s="50"/>
      <c r="BW31" s="48" t="str">
        <f>IF(Table_Styles[[#This Row],[Bottom]]&lt;&gt;"",Table_Styles[[#This Row],[Bottom]],IF(Table_Styles[[#This Row],[Bottom Default]]&lt;&gt;"",Table_Styles[[#This Row],[Bottom Default]],""))</f>
        <v/>
      </c>
      <c r="BX31" s="50"/>
      <c r="BY31" s="50"/>
      <c r="BZ31" s="48" t="str">
        <f>IF(Table_Styles[[#This Row],[Left]]&lt;&gt;"",Table_Styles[[#This Row],[Left]],IF(Table_Styles[[#This Row],[Left Default]]&lt;&gt;"",Table_Styles[[#This Row],[Left Default]],""))</f>
        <v/>
      </c>
      <c r="CA31" s="143"/>
      <c r="CB31" s="104" t="str">
        <f>IF(AND(Table_Styles[[#This Row],[Selector]]&lt;&gt;"",Table_Styles[[#This Row],[Font Family Used]]&lt;&gt;"",Table_Styles[[#This Row],[Font Weight Used]]&lt;&gt;""),Table_Styles[[#This Row],[Font Family Used]]&amp;" "&amp;Table_Styles[[#This Row],[Font Weight Used]],"")</f>
        <v/>
      </c>
      <c r="CC31" s="104" t="str">
        <f ca="1">IF(AND(Table_Styles[[#This Row],[Selector]],COUNTIF(OFFSET(CC:CC,0,0,ROW()-1,1),"="&amp;Table_Styles[[#This Row],[Font]])=0),Table_Styles[[#This Row],[Font]],"")</f>
        <v/>
      </c>
      <c r="CD31" s="104" t="str">
        <f ca="1">IF(Table_Styles[[#This Row],[Unique Font]]&lt;&gt;"",
"{""fontFamily"":"""&amp;Table_Styles[[#This Row],[Font Family Used]]&amp;""",""fontWeight"":"&amp;Table_Styles[[#This Row],[Font Weight Used]]&amp;"}","")</f>
        <v/>
      </c>
      <c r="CE31"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#f6f8fd</v>
      </c>
      <c r="CF31" s="104" t="str">
        <f>IF(AND(Table_Styles[[#This Row],[Selector]]&lt;&gt;"", Table_Styles[[#This Row],[Config Properties]]&lt;&gt;""),
Table_Styles[[#This Row],[Selector]]&amp;" { "&amp;Table_Styles[[#This Row],[Config Properties]]&amp;" }","")</f>
        <v>formly-field .form-control[disabled] { background: #f6f8fd }</v>
      </c>
      <c r="CG31" s="104" t="str">
        <f xml:space="preserve">
SUBSTITUTE(SUBSTITUTE(SUBSTITUTE(SUBSTITUTE(SUBSTITUTE(SUBSTITUTE(SUBSTITUTE(SUBSTITUTE(Table_Styles[[#This Row],[Config]],
" {","{"),
"{ ","{"),
" }","}"),
"} ","}"),
" ,",","),
", ",","),
" :",":"),
": ",":")</f>
        <v>formly-field .form-control[disabled]{background:#f6f8fd}</v>
      </c>
    </row>
    <row r="32" spans="2:85" ht="21" customHeight="1">
      <c r="B32" s="175" t="s">
        <v>453</v>
      </c>
      <c r="C32" s="175" t="s">
        <v>454</v>
      </c>
      <c r="D32" s="58"/>
      <c r="E32" s="58" t="str">
        <f>Settings_Styling_Font_Body_Text</f>
        <v>Nunito</v>
      </c>
      <c r="F32" s="50" t="str">
        <f>IF(Table_Styles[[#This Row],[Font Family]]&lt;&gt;"",Table_Styles[[#This Row],[Font Family]],IF(Table_Styles[[#This Row],[Font Family Default]]&lt;&gt;"",Table_Styles[[#This Row],[Font Family Default]],""))</f>
        <v>Nunito</v>
      </c>
      <c r="G32" s="57"/>
      <c r="H32" s="133" t="s">
        <v>436</v>
      </c>
      <c r="I32" s="50" t="str">
        <f>IF(Table_Styles[[#This Row],[Font Size]]&lt;&gt;"",Table_Styles[[#This Row],[Font Size]],IF(Table_Styles[[#This Row],[Font Size Default]]&lt;&gt;"",Table_Styles[[#This Row],[Font Size Default]],""))</f>
        <v>13px</v>
      </c>
      <c r="J32" s="57"/>
      <c r="K32" s="58">
        <f>Settings_Styling_Font_Weight_Body_Text</f>
        <v>300</v>
      </c>
      <c r="L32" s="50">
        <f>IF(Table_Styles[[#This Row],[Font Weight]]&lt;&gt;"",Table_Styles[[#This Row],[Font Weight]],IF(Table_Styles[[#This Row],[Font Weight Default]]&lt;&gt;"",Table_Styles[[#This Row],[Font Weight Default]],""))</f>
        <v>300</v>
      </c>
      <c r="M32" s="57"/>
      <c r="N32" s="57" t="s">
        <v>455</v>
      </c>
      <c r="O32" s="50" t="str">
        <f>IF(Table_Styles[[#This Row],[Colour]]&lt;&gt;"",Table_Styles[[#This Row],[Colour]],IF(Table_Styles[[#This Row],[Colour Default]]&lt;&gt;"",Table_Styles[[#This Row],[Colour Default]],""))</f>
        <v>#b33345</v>
      </c>
      <c r="P32" s="57"/>
      <c r="Q32" s="57"/>
      <c r="R32" s="50" t="str">
        <f>IF(Table_Styles[[#This Row],[Background]]&lt;&gt;"",Table_Styles[[#This Row],[Background]],IF(Table_Styles[[#This Row],[Background Default]]&lt;&gt;"",Table_Styles[[#This Row],[Background Default]],""))</f>
        <v/>
      </c>
      <c r="S32" s="57"/>
      <c r="T32" s="57"/>
      <c r="U32" s="50" t="str">
        <f>IF(Table_Styles[[#This Row],[Border]]&lt;&gt;"",Table_Styles[[#This Row],[Border]],IF(Table_Styles[[#This Row],[Border Default]]&lt;&gt;"",Table_Styles[[#This Row],[Border Default]],""))</f>
        <v/>
      </c>
      <c r="V32" s="57"/>
      <c r="W32" s="57"/>
      <c r="X32" s="50" t="str">
        <f>IF(Table_Styles[[#This Row],[Border Radius]]&lt;&gt;"",Table_Styles[[#This Row],[Border Radius]],IF(Table_Styles[[#This Row],[Border Radius Default]]&lt;&gt;"",Table_Styles[[#This Row],[Border Radius Default]],""))</f>
        <v/>
      </c>
      <c r="Y32" s="57"/>
      <c r="Z32" s="57"/>
      <c r="AA32" s="50" t="str">
        <f>IF(Table_Styles[[#This Row],[MT]]&lt;&gt;"",Table_Styles[[#This Row],[MT]],IF(Table_Styles[[#This Row],[MT Default]]&lt;&gt;"",Table_Styles[[#This Row],[MT Default]],""))</f>
        <v/>
      </c>
      <c r="AB32" s="57"/>
      <c r="AC32" s="57"/>
      <c r="AD32" s="50" t="str">
        <f>IF(Table_Styles[[#This Row],[MR]]&lt;&gt;"",Table_Styles[[#This Row],[MR]],IF(Table_Styles[[#This Row],[MR Default]]&lt;&gt;"",Table_Styles[[#This Row],[MR Default]],""))</f>
        <v/>
      </c>
      <c r="AE32" s="57"/>
      <c r="AF32" s="57"/>
      <c r="AG32" s="50" t="str">
        <f>IF(Table_Styles[[#This Row],[MB]]&lt;&gt;"",Table_Styles[[#This Row],[MB]],IF(Table_Styles[[#This Row],[MB Default]]&lt;&gt;"",Table_Styles[[#This Row],[MB Default]],""))</f>
        <v/>
      </c>
      <c r="AH32" s="57"/>
      <c r="AI32" s="57"/>
      <c r="AJ32" s="50" t="str">
        <f>IF(Table_Styles[[#This Row],[ML]]&lt;&gt;"",Table_Styles[[#This Row],[ML]],IF(Table_Styles[[#This Row],[ML Default]]&lt;&gt;"",Table_Styles[[#This Row],[ML Default]],""))</f>
        <v/>
      </c>
      <c r="AK32" s="57"/>
      <c r="AL32" s="57"/>
      <c r="AM32" s="50" t="str">
        <f>IF(Table_Styles[[#This Row],[PT]]&lt;&gt;"",Table_Styles[[#This Row],[PT]],IF(Table_Styles[[#This Row],[PT Default]]&lt;&gt;"",Table_Styles[[#This Row],[PT Default]],""))</f>
        <v/>
      </c>
      <c r="AN32" s="57"/>
      <c r="AO32" s="57"/>
      <c r="AP32" s="50" t="str">
        <f>IF(Table_Styles[[#This Row],[PR]]&lt;&gt;"",Table_Styles[[#This Row],[PR]],IF(Table_Styles[[#This Row],[PR Default]]&lt;&gt;"",Table_Styles[[#This Row],[PR Default]],""))</f>
        <v/>
      </c>
      <c r="AQ32" s="57"/>
      <c r="AR32" s="57"/>
      <c r="AS32" s="50" t="str">
        <f>IF(Table_Styles[[#This Row],[PB]]&lt;&gt;"",Table_Styles[[#This Row],[PB]],IF(Table_Styles[[#This Row],[PB Default]]&lt;&gt;"",Table_Styles[[#This Row],[PB Default]],""))</f>
        <v/>
      </c>
      <c r="AT32" s="57"/>
      <c r="AU32" s="57"/>
      <c r="AV32" s="50" t="str">
        <f>IF(Table_Styles[[#This Row],[PL]]&lt;&gt;"",Table_Styles[[#This Row],[PL]],IF(Table_Styles[[#This Row],[PL Default]]&lt;&gt;"",Table_Styles[[#This Row],[PL Default]],""))</f>
        <v/>
      </c>
      <c r="AW32" s="57"/>
      <c r="AX32" s="57"/>
      <c r="AY32" s="50" t="str">
        <f>IF(Table_Styles[[#This Row],[BT]]&lt;&gt;"",Table_Styles[[#This Row],[BT]],IF(Table_Styles[[#This Row],[BT Default]]&lt;&gt;"",Table_Styles[[#This Row],[BT Default]],""))</f>
        <v/>
      </c>
      <c r="AZ32" s="57"/>
      <c r="BA32" s="57"/>
      <c r="BB32" s="50" t="str">
        <f>IF(Table_Styles[[#This Row],[BR]]&lt;&gt;"",Table_Styles[[#This Row],[BR]],IF(Table_Styles[[#This Row],[BR Default]]&lt;&gt;"",Table_Styles[[#This Row],[BR Default]],""))</f>
        <v/>
      </c>
      <c r="BC32" s="57"/>
      <c r="BD32" s="57"/>
      <c r="BE32" s="50" t="str">
        <f>IF(Table_Styles[[#This Row],[BB]]&lt;&gt;"",Table_Styles[[#This Row],[BB]],IF(Table_Styles[[#This Row],[BB Default]]&lt;&gt;"",Table_Styles[[#This Row],[BB Default]],""))</f>
        <v/>
      </c>
      <c r="BF32" s="57"/>
      <c r="BG32" s="57"/>
      <c r="BH32" s="50" t="str">
        <f>IF(Table_Styles[[#This Row],[BL]]&lt;&gt;"",Table_Styles[[#This Row],[BL]],IF(Table_Styles[[#This Row],[BL Default]]&lt;&gt;"",Table_Styles[[#This Row],[BL Default]],""))</f>
        <v/>
      </c>
      <c r="BI32" s="57"/>
      <c r="BJ32" s="57"/>
      <c r="BK32" s="50" t="str">
        <f>IF(Table_Styles[[#This Row],[Width]]&lt;&gt;"",Table_Styles[[#This Row],[Width]],IF(Table_Styles[[#This Row],[Width Default]]&lt;&gt;"",Table_Styles[[#This Row],[Width Default]],""))</f>
        <v/>
      </c>
      <c r="BL32" s="57"/>
      <c r="BM32" s="57"/>
      <c r="BN32" s="50" t="str">
        <f>IF(Table_Styles[[#This Row],[Height]]&lt;&gt;"",Table_Styles[[#This Row],[Height]],IF(Table_Styles[[#This Row],[Height Default]]&lt;&gt;"",Table_Styles[[#This Row],[Height Default]],""))</f>
        <v/>
      </c>
      <c r="BO32" s="50"/>
      <c r="BP32" s="50"/>
      <c r="BQ32" s="50" t="str">
        <f>IF(Table_Styles[[#This Row],[Top]]&lt;&gt;"",Table_Styles[[#This Row],[Top]],IF(Table_Styles[[#This Row],[Top Default]]&lt;&gt;"",Table_Styles[[#This Row],[Top Default]],""))</f>
        <v/>
      </c>
      <c r="BR32" s="50"/>
      <c r="BS32" s="50"/>
      <c r="BT32" s="50" t="str">
        <f>IF(Table_Styles[[#This Row],[Right]]&lt;&gt;"",Table_Styles[[#This Row],[Right]],IF(Table_Styles[[#This Row],[Right Default]]&lt;&gt;"",Table_Styles[[#This Row],[Right Default]],""))</f>
        <v/>
      </c>
      <c r="BU32" s="50"/>
      <c r="BV32" s="50"/>
      <c r="BW32" s="50" t="str">
        <f>IF(Table_Styles[[#This Row],[Bottom]]&lt;&gt;"",Table_Styles[[#This Row],[Bottom]],IF(Table_Styles[[#This Row],[Bottom Default]]&lt;&gt;"",Table_Styles[[#This Row],[Bottom Default]],""))</f>
        <v/>
      </c>
      <c r="BX32" s="50"/>
      <c r="BY32" s="50"/>
      <c r="BZ32" s="50" t="str">
        <f>IF(Table_Styles[[#This Row],[Left]]&lt;&gt;"",Table_Styles[[#This Row],[Left]],IF(Table_Styles[[#This Row],[Left Default]]&lt;&gt;"",Table_Styles[[#This Row],[Left Default]],""))</f>
        <v/>
      </c>
      <c r="CA32" s="57"/>
      <c r="CB32" s="101" t="str">
        <f>IF(AND(Table_Styles[[#This Row],[Selector]]&lt;&gt;"",Table_Styles[[#This Row],[Font Family Used]]&lt;&gt;"",Table_Styles[[#This Row],[Font Weight Used]]&lt;&gt;""),Table_Styles[[#This Row],[Font Family Used]]&amp;" "&amp;Table_Styles[[#This Row],[Font Weight Used]],"")</f>
        <v>Nunito 300</v>
      </c>
      <c r="CC32" s="101" t="str">
        <f ca="1">IF(AND(Table_Styles[[#This Row],[Selector]],COUNTIF(OFFSET(CC:CC,0,0,ROW()-1,1),"="&amp;Table_Styles[[#This Row],[Font]])=0),Table_Styles[[#This Row],[Font]],"")</f>
        <v/>
      </c>
      <c r="CD32" s="101" t="str">
        <f ca="1">IF(Table_Styles[[#This Row],[Unique Font]]&lt;&gt;"",
"{""fontFamily"":"""&amp;Table_Styles[[#This Row],[Font Family Used]]&amp;""",""fontWeight"":"&amp;Table_Styles[[#This Row],[Font Weight Used]]&amp;"}","")</f>
        <v/>
      </c>
      <c r="CE32"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#b33345</v>
      </c>
      <c r="CF32" s="101" t="str">
        <f>IF(AND(Table_Styles[[#This Row],[Selector]]&lt;&gt;"", Table_Styles[[#This Row],[Config Properties]]&lt;&gt;""),
Table_Styles[[#This Row],[Selector]]&amp;" { "&amp;Table_Styles[[#This Row],[Config Properties]]&amp;" }","")</f>
        <v>formly-field formly-validation-message { font-family: 'Nunito';font-size: 13px;font-weight: 300;color: #b33345 }</v>
      </c>
      <c r="CG32" s="101" t="str">
        <f xml:space="preserve">
SUBSTITUTE(SUBSTITUTE(SUBSTITUTE(SUBSTITUTE(SUBSTITUTE(SUBSTITUTE(SUBSTITUTE(SUBSTITUTE(Table_Styles[[#This Row],[Config]],
" {","{"),
"{ ","{"),
" }","}"),
"} ","}"),
" ,",","),
", ",","),
" :",":"),
": ",":")</f>
        <v>formly-field formly-validation-message{font-family:'Nunito';font-size:13px;font-weight:300;color:#b33345}</v>
      </c>
    </row>
    <row r="33" spans="2:85" ht="21" customHeight="1">
      <c r="B33" s="102" t="s">
        <v>78</v>
      </c>
      <c r="C33" s="175" t="s">
        <v>456</v>
      </c>
      <c r="D33" s="57"/>
      <c r="E33" s="28" t="str">
        <f>Settings_Styling_Font_Body_Text</f>
        <v>Nunito</v>
      </c>
      <c r="F33" s="48" t="str">
        <f>IF(Table_Styles[[#This Row],[Font Family]]&lt;&gt;"",Table_Styles[[#This Row],[Font Family]],IF(Table_Styles[[#This Row],[Font Family Default]]&lt;&gt;"",Table_Styles[[#This Row],[Font Family Default]],""))</f>
        <v>Nunito</v>
      </c>
      <c r="G33" s="57"/>
      <c r="H33" s="57"/>
      <c r="I33" s="48" t="str">
        <f>IF(Table_Styles[[#This Row],[Font Size]]&lt;&gt;"",Table_Styles[[#This Row],[Font Size]],IF(Table_Styles[[#This Row],[Font Size Default]]&lt;&gt;"",Table_Styles[[#This Row],[Font Size Default]],""))</f>
        <v/>
      </c>
      <c r="J33" s="57"/>
      <c r="K33" s="57"/>
      <c r="L33" s="48" t="str">
        <f>IF(Table_Styles[[#This Row],[Font Weight]]&lt;&gt;"",Table_Styles[[#This Row],[Font Weight]],IF(Table_Styles[[#This Row],[Font Weight Default]]&lt;&gt;"",Table_Styles[[#This Row],[Font Weight Default]],""))</f>
        <v/>
      </c>
      <c r="M33" s="57"/>
      <c r="N33" s="57"/>
      <c r="O33" s="48" t="str">
        <f>IF(Table_Styles[[#This Row],[Colour]]&lt;&gt;"",Table_Styles[[#This Row],[Colour]],IF(Table_Styles[[#This Row],[Colour Default]]&lt;&gt;"",Table_Styles[[#This Row],[Colour Default]],""))</f>
        <v/>
      </c>
      <c r="P33" s="57"/>
      <c r="Q33" s="57"/>
      <c r="R33" s="48" t="str">
        <f>IF(Table_Styles[[#This Row],[Background]]&lt;&gt;"",Table_Styles[[#This Row],[Background]],IF(Table_Styles[[#This Row],[Background Default]]&lt;&gt;"",Table_Styles[[#This Row],[Background Default]],""))</f>
        <v/>
      </c>
      <c r="S33" s="57"/>
      <c r="T33" s="57"/>
      <c r="U33" s="48" t="str">
        <f>IF(Table_Styles[[#This Row],[Border]]&lt;&gt;"",Table_Styles[[#This Row],[Border]],IF(Table_Styles[[#This Row],[Border Default]]&lt;&gt;"",Table_Styles[[#This Row],[Border Default]],""))</f>
        <v/>
      </c>
      <c r="V33" s="57"/>
      <c r="W33" s="57"/>
      <c r="X33" s="48" t="str">
        <f>IF(Table_Styles[[#This Row],[Border Radius]]&lt;&gt;"",Table_Styles[[#This Row],[Border Radius]],IF(Table_Styles[[#This Row],[Border Radius Default]]&lt;&gt;"",Table_Styles[[#This Row],[Border Radius Default]],""))</f>
        <v/>
      </c>
      <c r="Y33" s="57"/>
      <c r="Z33" s="57"/>
      <c r="AA33" s="48" t="str">
        <f>IF(Table_Styles[[#This Row],[MT]]&lt;&gt;"",Table_Styles[[#This Row],[MT]],IF(Table_Styles[[#This Row],[MT Default]]&lt;&gt;"",Table_Styles[[#This Row],[MT Default]],""))</f>
        <v/>
      </c>
      <c r="AB33" s="57"/>
      <c r="AC33" s="57"/>
      <c r="AD33" s="48" t="str">
        <f>IF(Table_Styles[[#This Row],[MR]]&lt;&gt;"",Table_Styles[[#This Row],[MR]],IF(Table_Styles[[#This Row],[MR Default]]&lt;&gt;"",Table_Styles[[#This Row],[MR Default]],""))</f>
        <v/>
      </c>
      <c r="AE33" s="57"/>
      <c r="AF33" s="57"/>
      <c r="AG33" s="48" t="str">
        <f>IF(Table_Styles[[#This Row],[MB]]&lt;&gt;"",Table_Styles[[#This Row],[MB]],IF(Table_Styles[[#This Row],[MB Default]]&lt;&gt;"",Table_Styles[[#This Row],[MB Default]],""))</f>
        <v/>
      </c>
      <c r="AH33" s="57"/>
      <c r="AI33" s="57"/>
      <c r="AJ33" s="48" t="str">
        <f>IF(Table_Styles[[#This Row],[ML]]&lt;&gt;"",Table_Styles[[#This Row],[ML]],IF(Table_Styles[[#This Row],[ML Default]]&lt;&gt;"",Table_Styles[[#This Row],[ML Default]],""))</f>
        <v/>
      </c>
      <c r="AK33" s="57"/>
      <c r="AL33" s="57"/>
      <c r="AM33" s="48" t="str">
        <f>IF(Table_Styles[[#This Row],[PT]]&lt;&gt;"",Table_Styles[[#This Row],[PT]],IF(Table_Styles[[#This Row],[PT Default]]&lt;&gt;"",Table_Styles[[#This Row],[PT Default]],""))</f>
        <v/>
      </c>
      <c r="AN33" s="57"/>
      <c r="AO33" s="57"/>
      <c r="AP33" s="48" t="str">
        <f>IF(Table_Styles[[#This Row],[PR]]&lt;&gt;"",Table_Styles[[#This Row],[PR]],IF(Table_Styles[[#This Row],[PR Default]]&lt;&gt;"",Table_Styles[[#This Row],[PR Default]],""))</f>
        <v/>
      </c>
      <c r="AQ33" s="57"/>
      <c r="AR33" s="57"/>
      <c r="AS33" s="48" t="str">
        <f>IF(Table_Styles[[#This Row],[PB]]&lt;&gt;"",Table_Styles[[#This Row],[PB]],IF(Table_Styles[[#This Row],[PB Default]]&lt;&gt;"",Table_Styles[[#This Row],[PB Default]],""))</f>
        <v/>
      </c>
      <c r="AT33" s="57"/>
      <c r="AU33" s="57"/>
      <c r="AV33" s="48" t="str">
        <f>IF(Table_Styles[[#This Row],[PL]]&lt;&gt;"",Table_Styles[[#This Row],[PL]],IF(Table_Styles[[#This Row],[PL Default]]&lt;&gt;"",Table_Styles[[#This Row],[PL Default]],""))</f>
        <v/>
      </c>
      <c r="AW33" s="57"/>
      <c r="AX33" s="57"/>
      <c r="AY33" s="48" t="str">
        <f>IF(Table_Styles[[#This Row],[BT]]&lt;&gt;"",Table_Styles[[#This Row],[BT]],IF(Table_Styles[[#This Row],[BT Default]]&lt;&gt;"",Table_Styles[[#This Row],[BT Default]],""))</f>
        <v/>
      </c>
      <c r="AZ33" s="57"/>
      <c r="BA33" s="57"/>
      <c r="BB33" s="48" t="str">
        <f>IF(Table_Styles[[#This Row],[BR]]&lt;&gt;"",Table_Styles[[#This Row],[BR]],IF(Table_Styles[[#This Row],[BR Default]]&lt;&gt;"",Table_Styles[[#This Row],[BR Default]],""))</f>
        <v/>
      </c>
      <c r="BC33" s="57"/>
      <c r="BD33" s="57"/>
      <c r="BE33" s="48" t="str">
        <f>IF(Table_Styles[[#This Row],[BB]]&lt;&gt;"",Table_Styles[[#This Row],[BB]],IF(Table_Styles[[#This Row],[BB Default]]&lt;&gt;"",Table_Styles[[#This Row],[BB Default]],""))</f>
        <v/>
      </c>
      <c r="BF33" s="57"/>
      <c r="BG33" s="57"/>
      <c r="BH33" s="48" t="str">
        <f>IF(Table_Styles[[#This Row],[BL]]&lt;&gt;"",Table_Styles[[#This Row],[BL]],IF(Table_Styles[[#This Row],[BL Default]]&lt;&gt;"",Table_Styles[[#This Row],[BL Default]],""))</f>
        <v/>
      </c>
      <c r="BI33" s="57"/>
      <c r="BJ33" s="57"/>
      <c r="BK33" s="48" t="str">
        <f>IF(Table_Styles[[#This Row],[Width]]&lt;&gt;"",Table_Styles[[#This Row],[Width]],IF(Table_Styles[[#This Row],[Width Default]]&lt;&gt;"",Table_Styles[[#This Row],[Width Default]],""))</f>
        <v/>
      </c>
      <c r="BL33" s="57"/>
      <c r="BM33" s="57"/>
      <c r="BN33" s="48" t="str">
        <f>IF(Table_Styles[[#This Row],[Height]]&lt;&gt;"",Table_Styles[[#This Row],[Height]],IF(Table_Styles[[#This Row],[Height Default]]&lt;&gt;"",Table_Styles[[#This Row],[Height Default]],""))</f>
        <v/>
      </c>
      <c r="BO33" s="48"/>
      <c r="BP33" s="48"/>
      <c r="BQ33" s="48" t="str">
        <f>IF(Table_Styles[[#This Row],[Top]]&lt;&gt;"",Table_Styles[[#This Row],[Top]],IF(Table_Styles[[#This Row],[Top Default]]&lt;&gt;"",Table_Styles[[#This Row],[Top Default]],""))</f>
        <v/>
      </c>
      <c r="BR33" s="48"/>
      <c r="BS33" s="48"/>
      <c r="BT33" s="48" t="str">
        <f>IF(Table_Styles[[#This Row],[Right]]&lt;&gt;"",Table_Styles[[#This Row],[Right]],IF(Table_Styles[[#This Row],[Right Default]]&lt;&gt;"",Table_Styles[[#This Row],[Right Default]],""))</f>
        <v/>
      </c>
      <c r="BU33" s="48"/>
      <c r="BV33" s="48"/>
      <c r="BW33" s="48" t="str">
        <f>IF(Table_Styles[[#This Row],[Bottom]]&lt;&gt;"",Table_Styles[[#This Row],[Bottom]],IF(Table_Styles[[#This Row],[Bottom Default]]&lt;&gt;"",Table_Styles[[#This Row],[Bottom Default]],""))</f>
        <v/>
      </c>
      <c r="BX33" s="48"/>
      <c r="BY33" s="48"/>
      <c r="BZ33" s="48" t="str">
        <f>IF(Table_Styles[[#This Row],[Left]]&lt;&gt;"",Table_Styles[[#This Row],[Left]],IF(Table_Styles[[#This Row],[Left Default]]&lt;&gt;"",Table_Styles[[#This Row],[Left Default]],""))</f>
        <v/>
      </c>
      <c r="CA33" s="57"/>
      <c r="CB33" s="101" t="str">
        <f>IF(AND(Table_Styles[[#This Row],[Selector]]&lt;&gt;"",Table_Styles[[#This Row],[Font Family Used]]&lt;&gt;"",Table_Styles[[#This Row],[Font Weight Used]]&lt;&gt;""),Table_Styles[[#This Row],[Font Family Used]]&amp;" "&amp;Table_Styles[[#This Row],[Font Weight Used]],"")</f>
        <v/>
      </c>
      <c r="CC33" s="101" t="str">
        <f ca="1">IF(AND(Table_Styles[[#This Row],[Selector]],COUNTIF(OFFSET(CC:CC,0,0,ROW()-1,1),"="&amp;Table_Styles[[#This Row],[Font]])=0),Table_Styles[[#This Row],[Font]],"")</f>
        <v/>
      </c>
      <c r="CD33" s="101" t="str">
        <f ca="1">IF(Table_Styles[[#This Row],[Unique Font]]&lt;&gt;"",
"{""fontFamily"":"""&amp;Table_Styles[[#This Row],[Font Family Used]]&amp;""",""fontWeight"":"&amp;Table_Styles[[#This Row],[Font Weight Used]]&amp;"}","")</f>
        <v/>
      </c>
      <c r="CE33"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v>
      </c>
      <c r="CF33" s="104" t="str">
        <f>IF(AND(Table_Styles[[#This Row],[Selector]]&lt;&gt;"", Table_Styles[[#This Row],[Config Properties]]&lt;&gt;""),
Table_Styles[[#This Row],[Selector]]&amp;" { "&amp;Table_Styles[[#This Row],[Config Properties]]&amp;" }","")</f>
        <v>formly-field textarea { font-family: 'Nunito' }</v>
      </c>
      <c r="CG33" s="101" t="str">
        <f xml:space="preserve">
SUBSTITUTE(SUBSTITUTE(SUBSTITUTE(SUBSTITUTE(SUBSTITUTE(SUBSTITUTE(SUBSTITUTE(SUBSTITUTE(Table_Styles[[#This Row],[Config]],
" {","{"),
"{ ","{"),
" }","}"),
"} ","}"),
" ,",","),
", ",","),
" :",":"),
": ",":")</f>
        <v>formly-field textarea{font-family:'Nunito'}</v>
      </c>
    </row>
    <row r="34" spans="2:85" ht="21" customHeight="1">
      <c r="B34" s="101" t="s">
        <v>824</v>
      </c>
      <c r="C34" s="184" t="s">
        <v>825</v>
      </c>
      <c r="D34" s="143"/>
      <c r="E34" s="28" t="str">
        <f>Settings_Styling_Font_Body_Text</f>
        <v>Nunito</v>
      </c>
      <c r="F34" s="48" t="str">
        <f>IF(Table_Styles[[#This Row],[Font Family]]&lt;&gt;"",Table_Styles[[#This Row],[Font Family]],IF(Table_Styles[[#This Row],[Font Family Default]]&lt;&gt;"",Table_Styles[[#This Row],[Font Family Default]],""))</f>
        <v>Nunito</v>
      </c>
      <c r="G34" s="143"/>
      <c r="H34" s="133" t="s">
        <v>440</v>
      </c>
      <c r="I34" s="48" t="str">
        <f>IF(Table_Styles[[#This Row],[Font Size]]&lt;&gt;"",Table_Styles[[#This Row],[Font Size]],IF(Table_Styles[[#This Row],[Font Size Default]]&lt;&gt;"",Table_Styles[[#This Row],[Font Size Default]],""))</f>
        <v>12px</v>
      </c>
      <c r="J34" s="143"/>
      <c r="K34" s="57"/>
      <c r="L34" s="48" t="str">
        <f>IF(Table_Styles[[#This Row],[Font Weight]]&lt;&gt;"",Table_Styles[[#This Row],[Font Weight]],IF(Table_Styles[[#This Row],[Font Weight Default]]&lt;&gt;"",Table_Styles[[#This Row],[Font Weight Default]],""))</f>
        <v/>
      </c>
      <c r="M34" s="143"/>
      <c r="N34" s="57"/>
      <c r="O34" s="48" t="str">
        <f>IF(Table_Styles[[#This Row],[Colour]]&lt;&gt;"",Table_Styles[[#This Row],[Colour]],IF(Table_Styles[[#This Row],[Colour Default]]&lt;&gt;"",Table_Styles[[#This Row],[Colour Default]],""))</f>
        <v/>
      </c>
      <c r="P34" s="143"/>
      <c r="Q34" s="147" t="str">
        <f>Colour_Background_1</f>
        <v>#FFFFFF</v>
      </c>
      <c r="R34" s="48" t="str">
        <f>IF(Table_Styles[[#This Row],[Background]]&lt;&gt;"",Table_Styles[[#This Row],[Background]],IF(Table_Styles[[#This Row],[Background Default]]&lt;&gt;"",Table_Styles[[#This Row],[Background Default]],""))</f>
        <v>#FFFFFF</v>
      </c>
      <c r="S34" s="143"/>
      <c r="T34" s="57"/>
      <c r="U34" s="48" t="str">
        <f>IF(Table_Styles[[#This Row],[Border]]&lt;&gt;"",Table_Styles[[#This Row],[Border]],IF(Table_Styles[[#This Row],[Border Default]]&lt;&gt;"",Table_Styles[[#This Row],[Border Default]],""))</f>
        <v/>
      </c>
      <c r="V34" s="57"/>
      <c r="W34" s="57"/>
      <c r="X34" s="48" t="str">
        <f>IF(Table_Styles[[#This Row],[Border Radius]]&lt;&gt;"",Table_Styles[[#This Row],[Border Radius]],IF(Table_Styles[[#This Row],[Border Radius Default]]&lt;&gt;"",Table_Styles[[#This Row],[Border Radius Default]],""))</f>
        <v/>
      </c>
      <c r="Y34" s="143"/>
      <c r="Z34" s="57"/>
      <c r="AA34" s="48" t="str">
        <f>IF(Table_Styles[[#This Row],[MT]]&lt;&gt;"",Table_Styles[[#This Row],[MT]],IF(Table_Styles[[#This Row],[MT Default]]&lt;&gt;"",Table_Styles[[#This Row],[MT Default]],""))</f>
        <v/>
      </c>
      <c r="AB34" s="143"/>
      <c r="AC34" s="57"/>
      <c r="AD34" s="48" t="str">
        <f>IF(Table_Styles[[#This Row],[MR]]&lt;&gt;"",Table_Styles[[#This Row],[MR]],IF(Table_Styles[[#This Row],[MR Default]]&lt;&gt;"",Table_Styles[[#This Row],[MR Default]],""))</f>
        <v/>
      </c>
      <c r="AE34" s="143"/>
      <c r="AF34" s="57"/>
      <c r="AG34" s="48" t="str">
        <f>IF(Table_Styles[[#This Row],[MB]]&lt;&gt;"",Table_Styles[[#This Row],[MB]],IF(Table_Styles[[#This Row],[MB Default]]&lt;&gt;"",Table_Styles[[#This Row],[MB Default]],""))</f>
        <v/>
      </c>
      <c r="AH34" s="143"/>
      <c r="AI34" s="57"/>
      <c r="AJ34" s="48" t="str">
        <f>IF(Table_Styles[[#This Row],[ML]]&lt;&gt;"",Table_Styles[[#This Row],[ML]],IF(Table_Styles[[#This Row],[ML Default]]&lt;&gt;"",Table_Styles[[#This Row],[ML Default]],""))</f>
        <v/>
      </c>
      <c r="AK34" s="143"/>
      <c r="AL34" s="133" t="s">
        <v>416</v>
      </c>
      <c r="AM34" s="48" t="str">
        <f>IF(Table_Styles[[#This Row],[PT]]&lt;&gt;"",Table_Styles[[#This Row],[PT]],IF(Table_Styles[[#This Row],[PT Default]]&lt;&gt;"",Table_Styles[[#This Row],[PT Default]],""))</f>
        <v>20px</v>
      </c>
      <c r="AN34" s="143"/>
      <c r="AO34" s="133" t="s">
        <v>466</v>
      </c>
      <c r="AP34" s="48" t="str">
        <f>IF(Table_Styles[[#This Row],[PR]]&lt;&gt;"",Table_Styles[[#This Row],[PR]],IF(Table_Styles[[#This Row],[PR Default]]&lt;&gt;"",Table_Styles[[#This Row],[PR Default]],""))</f>
        <v>25px</v>
      </c>
      <c r="AQ34" s="143"/>
      <c r="AR34" s="133" t="s">
        <v>401</v>
      </c>
      <c r="AS34" s="48" t="str">
        <f>IF(Table_Styles[[#This Row],[PB]]&lt;&gt;"",Table_Styles[[#This Row],[PB]],IF(Table_Styles[[#This Row],[PB Default]]&lt;&gt;"",Table_Styles[[#This Row],[PB Default]],""))</f>
        <v>15px</v>
      </c>
      <c r="AT34" s="143"/>
      <c r="AU34" s="133" t="s">
        <v>422</v>
      </c>
      <c r="AV34" s="48" t="str">
        <f>IF(Table_Styles[[#This Row],[PL]]&lt;&gt;"",Table_Styles[[#This Row],[PL]],IF(Table_Styles[[#This Row],[PL Default]]&lt;&gt;"",Table_Styles[[#This Row],[PL Default]],""))</f>
        <v>10px</v>
      </c>
      <c r="AW34" s="143"/>
      <c r="AX34" s="57"/>
      <c r="AY34" s="48" t="str">
        <f>IF(Table_Styles[[#This Row],[BT]]&lt;&gt;"",Table_Styles[[#This Row],[BT]],IF(Table_Styles[[#This Row],[BT Default]]&lt;&gt;"",Table_Styles[[#This Row],[BT Default]],""))</f>
        <v/>
      </c>
      <c r="AZ34" s="143"/>
      <c r="BA34" s="57"/>
      <c r="BB34" s="48" t="str">
        <f>IF(Table_Styles[[#This Row],[BR]]&lt;&gt;"",Table_Styles[[#This Row],[BR]],IF(Table_Styles[[#This Row],[BR Default]]&lt;&gt;"",Table_Styles[[#This Row],[BR Default]],""))</f>
        <v/>
      </c>
      <c r="BC34" s="143"/>
      <c r="BD34" s="57"/>
      <c r="BE34" s="48" t="str">
        <f>IF(Table_Styles[[#This Row],[BB]]&lt;&gt;"",Table_Styles[[#This Row],[BB]],IF(Table_Styles[[#This Row],[BB Default]]&lt;&gt;"",Table_Styles[[#This Row],[BB Default]],""))</f>
        <v/>
      </c>
      <c r="BF34" s="143"/>
      <c r="BG34" s="57"/>
      <c r="BH34" s="48" t="str">
        <f>IF(Table_Styles[[#This Row],[BL]]&lt;&gt;"",Table_Styles[[#This Row],[BL]],IF(Table_Styles[[#This Row],[BL Default]]&lt;&gt;"",Table_Styles[[#This Row],[BL Default]],""))</f>
        <v/>
      </c>
      <c r="BI34" s="57"/>
      <c r="BJ34" s="57"/>
      <c r="BK34" s="48" t="str">
        <f>IF(Table_Styles[[#This Row],[Width]]&lt;&gt;"",Table_Styles[[#This Row],[Width]],IF(Table_Styles[[#This Row],[Width Default]]&lt;&gt;"",Table_Styles[[#This Row],[Width Default]],""))</f>
        <v/>
      </c>
      <c r="BL34" s="57"/>
      <c r="BM34" s="133" t="s">
        <v>826</v>
      </c>
      <c r="BN34" s="48" t="str">
        <f>IF(Table_Styles[[#This Row],[Height]]&lt;&gt;"",Table_Styles[[#This Row],[Height]],IF(Table_Styles[[#This Row],[Height Default]]&lt;&gt;"",Table_Styles[[#This Row],[Height Default]],""))</f>
        <v>300px</v>
      </c>
      <c r="BO34" s="48"/>
      <c r="BP34" s="48"/>
      <c r="BQ34" s="48" t="str">
        <f>IF(Table_Styles[[#This Row],[Top]]&lt;&gt;"",Table_Styles[[#This Row],[Top]],IF(Table_Styles[[#This Row],[Top Default]]&lt;&gt;"",Table_Styles[[#This Row],[Top Default]],""))</f>
        <v/>
      </c>
      <c r="BR34" s="48"/>
      <c r="BS34" s="48"/>
      <c r="BT34" s="48" t="str">
        <f>IF(Table_Styles[[#This Row],[Right]]&lt;&gt;"",Table_Styles[[#This Row],[Right]],IF(Table_Styles[[#This Row],[Right Default]]&lt;&gt;"",Table_Styles[[#This Row],[Right Default]],""))</f>
        <v/>
      </c>
      <c r="BU34" s="48"/>
      <c r="BV34" s="48"/>
      <c r="BW34" s="48" t="str">
        <f>IF(Table_Styles[[#This Row],[Bottom]]&lt;&gt;"",Table_Styles[[#This Row],[Bottom]],IF(Table_Styles[[#This Row],[Bottom Default]]&lt;&gt;"",Table_Styles[[#This Row],[Bottom Default]],""))</f>
        <v/>
      </c>
      <c r="BX34" s="48"/>
      <c r="BY34" s="48"/>
      <c r="BZ34" s="48" t="str">
        <f>IF(Table_Styles[[#This Row],[Left]]&lt;&gt;"",Table_Styles[[#This Row],[Left]],IF(Table_Styles[[#This Row],[Left Default]]&lt;&gt;"",Table_Styles[[#This Row],[Left Default]],""))</f>
        <v/>
      </c>
      <c r="CA34" s="143"/>
      <c r="CB34" s="104" t="str">
        <f>IF(AND(Table_Styles[[#This Row],[Selector]]&lt;&gt;"",Table_Styles[[#This Row],[Font Family Used]]&lt;&gt;"",Table_Styles[[#This Row],[Font Weight Used]]&lt;&gt;""),Table_Styles[[#This Row],[Font Family Used]]&amp;" "&amp;Table_Styles[[#This Row],[Font Weight Used]],"")</f>
        <v/>
      </c>
      <c r="CC34" s="104" t="str">
        <f ca="1">IF(AND(Table_Styles[[#This Row],[Selector]],COUNTIF(OFFSET(CC:CC,0,0,ROW()-1,1),"="&amp;Table_Styles[[#This Row],[Font]])=0),Table_Styles[[#This Row],[Font]],"")</f>
        <v/>
      </c>
      <c r="CD34" s="104" t="str">
        <f ca="1">IF(Table_Styles[[#This Row],[Unique Font]]&lt;&gt;"",
"{""fontFamily"":"""&amp;Table_Styles[[#This Row],[Font Family Used]]&amp;""",""fontWeight"":"&amp;Table_Styles[[#This Row],[Font Weight Used]]&amp;"}","")</f>
        <v/>
      </c>
      <c r="CE34"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12px;background: #FFFFFF;padding-top: 20px;padding-right: 25px;padding-bottom: 15px;padding-left: 10px;height: 300px</v>
      </c>
      <c r="CF34" s="104" t="str">
        <f>IF(AND(Table_Styles[[#This Row],[Selector]]&lt;&gt;"", Table_Styles[[#This Row],[Config Properties]]&lt;&gt;""),
Table_Styles[[#This Row],[Selector]]&amp;" { "&amp;Table_Styles[[#This Row],[Config Properties]]&amp;" }","")</f>
        <v>formly-field div.terms-and-conditions { font-family: 'Nunito';font-size: 12px;background: #FFFFFF;padding-top: 20px;padding-right: 25px;padding-bottom: 15px;padding-left: 10px;height: 300px }</v>
      </c>
      <c r="CG34" s="104" t="str">
        <f xml:space="preserve">
SUBSTITUTE(SUBSTITUTE(SUBSTITUTE(SUBSTITUTE(SUBSTITUTE(SUBSTITUTE(SUBSTITUTE(SUBSTITUTE(Table_Styles[[#This Row],[Config]],
" {","{"),
"{ ","{"),
" }","}"),
"} ","}"),
" ,",","),
", ",","),
" :",":"),
": ",":")</f>
        <v>formly-field div.terms-and-conditions{font-family:'Nunito';font-size:12px;background:#FFFFFF;padding-top:20px;padding-right:25px;padding-bottom:15px;padding-left:10px;height:300px}</v>
      </c>
    </row>
    <row r="35" spans="2:85" ht="21" customHeight="1">
      <c r="B35" s="102" t="s">
        <v>831</v>
      </c>
      <c r="C35" s="184" t="s">
        <v>832</v>
      </c>
      <c r="D35" s="143"/>
      <c r="E35" s="58"/>
      <c r="F35" s="48" t="str">
        <f>IF(Table_Styles[[#This Row],[Font Family]]&lt;&gt;"",Table_Styles[[#This Row],[Font Family]],IF(Table_Styles[[#This Row],[Font Family Default]]&lt;&gt;"",Table_Styles[[#This Row],[Font Family Default]],""))</f>
        <v/>
      </c>
      <c r="G35" s="143"/>
      <c r="H35" s="133"/>
      <c r="I35" s="48" t="str">
        <f>IF(Table_Styles[[#This Row],[Font Size]]&lt;&gt;"",Table_Styles[[#This Row],[Font Size]],IF(Table_Styles[[#This Row],[Font Size Default]]&lt;&gt;"",Table_Styles[[#This Row],[Font Size Default]],""))</f>
        <v/>
      </c>
      <c r="J35" s="143"/>
      <c r="K35" s="57"/>
      <c r="L35" s="48" t="str">
        <f>IF(Table_Styles[[#This Row],[Font Weight]]&lt;&gt;"",Table_Styles[[#This Row],[Font Weight]],IF(Table_Styles[[#This Row],[Font Weight Default]]&lt;&gt;"",Table_Styles[[#This Row],[Font Weight Default]],""))</f>
        <v/>
      </c>
      <c r="M35" s="185"/>
      <c r="N35" s="57"/>
      <c r="O35" s="48" t="str">
        <f>IF(Table_Styles[[#This Row],[Colour]]&lt;&gt;"",Table_Styles[[#This Row],[Colour]],IF(Table_Styles[[#This Row],[Colour Default]]&lt;&gt;"",Table_Styles[[#This Row],[Colour Default]],""))</f>
        <v/>
      </c>
      <c r="P35" s="143"/>
      <c r="Q35" s="133"/>
      <c r="R35" s="48" t="str">
        <f>IF(Table_Styles[[#This Row],[Background]]&lt;&gt;"",Table_Styles[[#This Row],[Background]],IF(Table_Styles[[#This Row],[Background Default]]&lt;&gt;"",Table_Styles[[#This Row],[Background Default]],""))</f>
        <v/>
      </c>
      <c r="S35" s="143"/>
      <c r="T35" s="57"/>
      <c r="U35" s="48" t="str">
        <f>IF(Table_Styles[[#This Row],[Border]]&lt;&gt;"",Table_Styles[[#This Row],[Border]],IF(Table_Styles[[#This Row],[Border Default]]&lt;&gt;"",Table_Styles[[#This Row],[Border Default]],""))</f>
        <v/>
      </c>
      <c r="V35" s="57"/>
      <c r="W35" s="57"/>
      <c r="X35" s="48" t="str">
        <f>IF(Table_Styles[[#This Row],[Border Radius]]&lt;&gt;"",Table_Styles[[#This Row],[Border Radius]],IF(Table_Styles[[#This Row],[Border Radius Default]]&lt;&gt;"",Table_Styles[[#This Row],[Border Radius Default]],""))</f>
        <v/>
      </c>
      <c r="Y35" s="143"/>
      <c r="Z35" s="57"/>
      <c r="AA35" s="48" t="str">
        <f>IF(Table_Styles[[#This Row],[MT]]&lt;&gt;"",Table_Styles[[#This Row],[MT]],IF(Table_Styles[[#This Row],[MT Default]]&lt;&gt;"",Table_Styles[[#This Row],[MT Default]],""))</f>
        <v/>
      </c>
      <c r="AB35" s="143"/>
      <c r="AC35" s="57"/>
      <c r="AD35" s="48" t="str">
        <f>IF(Table_Styles[[#This Row],[MR]]&lt;&gt;"",Table_Styles[[#This Row],[MR]],IF(Table_Styles[[#This Row],[MR Default]]&lt;&gt;"",Table_Styles[[#This Row],[MR Default]],""))</f>
        <v/>
      </c>
      <c r="AE35" s="143"/>
      <c r="AF35" s="57"/>
      <c r="AG35" s="48" t="str">
        <f>IF(Table_Styles[[#This Row],[MB]]&lt;&gt;"",Table_Styles[[#This Row],[MB]],IF(Table_Styles[[#This Row],[MB Default]]&lt;&gt;"",Table_Styles[[#This Row],[MB Default]],""))</f>
        <v/>
      </c>
      <c r="AH35" s="143"/>
      <c r="AI35" s="133" t="s">
        <v>401</v>
      </c>
      <c r="AJ35" s="48" t="str">
        <f>IF(Table_Styles[[#This Row],[ML]]&lt;&gt;"",Table_Styles[[#This Row],[ML]],IF(Table_Styles[[#This Row],[ML Default]]&lt;&gt;"",Table_Styles[[#This Row],[ML Default]],""))</f>
        <v>15px</v>
      </c>
      <c r="AK35" s="143"/>
      <c r="AL35" s="133"/>
      <c r="AM35" s="48" t="str">
        <f>IF(Table_Styles[[#This Row],[PT]]&lt;&gt;"",Table_Styles[[#This Row],[PT]],IF(Table_Styles[[#This Row],[PT Default]]&lt;&gt;"",Table_Styles[[#This Row],[PT Default]],""))</f>
        <v/>
      </c>
      <c r="AN35" s="143"/>
      <c r="AO35" s="133"/>
      <c r="AP35" s="48" t="str">
        <f>IF(Table_Styles[[#This Row],[PR]]&lt;&gt;"",Table_Styles[[#This Row],[PR]],IF(Table_Styles[[#This Row],[PR Default]]&lt;&gt;"",Table_Styles[[#This Row],[PR Default]],""))</f>
        <v/>
      </c>
      <c r="AQ35" s="143"/>
      <c r="AR35" s="133"/>
      <c r="AS35" s="48" t="str">
        <f>IF(Table_Styles[[#This Row],[PB]]&lt;&gt;"",Table_Styles[[#This Row],[PB]],IF(Table_Styles[[#This Row],[PB Default]]&lt;&gt;"",Table_Styles[[#This Row],[PB Default]],""))</f>
        <v/>
      </c>
      <c r="AT35" s="143"/>
      <c r="AU35" s="133"/>
      <c r="AV35" s="48" t="str">
        <f>IF(Table_Styles[[#This Row],[PL]]&lt;&gt;"",Table_Styles[[#This Row],[PL]],IF(Table_Styles[[#This Row],[PL Default]]&lt;&gt;"",Table_Styles[[#This Row],[PL Default]],""))</f>
        <v/>
      </c>
      <c r="AW35" s="143"/>
      <c r="AX35" s="57"/>
      <c r="AY35" s="48" t="str">
        <f>IF(Table_Styles[[#This Row],[BT]]&lt;&gt;"",Table_Styles[[#This Row],[BT]],IF(Table_Styles[[#This Row],[BT Default]]&lt;&gt;"",Table_Styles[[#This Row],[BT Default]],""))</f>
        <v/>
      </c>
      <c r="AZ35" s="143"/>
      <c r="BA35" s="57"/>
      <c r="BB35" s="48" t="str">
        <f>IF(Table_Styles[[#This Row],[BR]]&lt;&gt;"",Table_Styles[[#This Row],[BR]],IF(Table_Styles[[#This Row],[BR Default]]&lt;&gt;"",Table_Styles[[#This Row],[BR Default]],""))</f>
        <v/>
      </c>
      <c r="BC35" s="143"/>
      <c r="BD35" s="57"/>
      <c r="BE35" s="48" t="str">
        <f>IF(Table_Styles[[#This Row],[BB]]&lt;&gt;"",Table_Styles[[#This Row],[BB]],IF(Table_Styles[[#This Row],[BB Default]]&lt;&gt;"",Table_Styles[[#This Row],[BB Default]],""))</f>
        <v/>
      </c>
      <c r="BF35" s="143"/>
      <c r="BG35" s="57"/>
      <c r="BH35" s="48" t="str">
        <f>IF(Table_Styles[[#This Row],[BL]]&lt;&gt;"",Table_Styles[[#This Row],[BL]],IF(Table_Styles[[#This Row],[BL Default]]&lt;&gt;"",Table_Styles[[#This Row],[BL Default]],""))</f>
        <v/>
      </c>
      <c r="BI35" s="57"/>
      <c r="BJ35" s="57"/>
      <c r="BK35" s="48" t="str">
        <f>IF(Table_Styles[[#This Row],[Width]]&lt;&gt;"",Table_Styles[[#This Row],[Width]],IF(Table_Styles[[#This Row],[Width Default]]&lt;&gt;"",Table_Styles[[#This Row],[Width Default]],""))</f>
        <v/>
      </c>
      <c r="BL35" s="57"/>
      <c r="BM35" s="133"/>
      <c r="BN35" s="48" t="str">
        <f>IF(Table_Styles[[#This Row],[Height]]&lt;&gt;"",Table_Styles[[#This Row],[Height]],IF(Table_Styles[[#This Row],[Height Default]]&lt;&gt;"",Table_Styles[[#This Row],[Height Default]],""))</f>
        <v/>
      </c>
      <c r="BO35" s="48"/>
      <c r="BP35" s="48"/>
      <c r="BQ35" s="48" t="str">
        <f>IF(Table_Styles[[#This Row],[Top]]&lt;&gt;"",Table_Styles[[#This Row],[Top]],IF(Table_Styles[[#This Row],[Top Default]]&lt;&gt;"",Table_Styles[[#This Row],[Top Default]],""))</f>
        <v/>
      </c>
      <c r="BR35" s="48"/>
      <c r="BS35" s="48"/>
      <c r="BT35" s="48" t="str">
        <f>IF(Table_Styles[[#This Row],[Right]]&lt;&gt;"",Table_Styles[[#This Row],[Right]],IF(Table_Styles[[#This Row],[Right Default]]&lt;&gt;"",Table_Styles[[#This Row],[Right Default]],""))</f>
        <v/>
      </c>
      <c r="BU35" s="48"/>
      <c r="BV35" s="48"/>
      <c r="BW35" s="48" t="str">
        <f>IF(Table_Styles[[#This Row],[Bottom]]&lt;&gt;"",Table_Styles[[#This Row],[Bottom]],IF(Table_Styles[[#This Row],[Bottom Default]]&lt;&gt;"",Table_Styles[[#This Row],[Bottom Default]],""))</f>
        <v/>
      </c>
      <c r="BX35" s="48"/>
      <c r="BY35" s="48"/>
      <c r="BZ35" s="48" t="str">
        <f>IF(Table_Styles[[#This Row],[Left]]&lt;&gt;"",Table_Styles[[#This Row],[Left]],IF(Table_Styles[[#This Row],[Left Default]]&lt;&gt;"",Table_Styles[[#This Row],[Left Default]],""))</f>
        <v/>
      </c>
      <c r="CA35" s="143"/>
      <c r="CB35" s="104" t="str">
        <f>IF(AND(Table_Styles[[#This Row],[Selector]]&lt;&gt;"",Table_Styles[[#This Row],[Font Family Used]]&lt;&gt;"",Table_Styles[[#This Row],[Font Weight Used]]&lt;&gt;""),Table_Styles[[#This Row],[Font Family Used]]&amp;" "&amp;Table_Styles[[#This Row],[Font Weight Used]],"")</f>
        <v/>
      </c>
      <c r="CC35" s="104" t="str">
        <f ca="1">IF(AND(Table_Styles[[#This Row],[Selector]],COUNTIF(OFFSET(CC:CC,0,0,ROW()-1,1),"="&amp;Table_Styles[[#This Row],[Font]])=0),Table_Styles[[#This Row],[Font]],"")</f>
        <v/>
      </c>
      <c r="CD35" s="104" t="str">
        <f ca="1">IF(Table_Styles[[#This Row],[Unique Font]]&lt;&gt;"",
"{""fontFamily"":"""&amp;Table_Styles[[#This Row],[Font Family Used]]&amp;""",""fontWeight"":"&amp;Table_Styles[[#This Row],[Font Weight Used]]&amp;"}","")</f>
        <v/>
      </c>
      <c r="CE35"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margin-left: 15px</v>
      </c>
      <c r="CF35" s="104" t="str">
        <f>IF(AND(Table_Styles[[#This Row],[Selector]]&lt;&gt;"", Table_Styles[[#This Row],[Config Properties]]&lt;&gt;""),
Table_Styles[[#This Row],[Selector]]&amp;" { "&amp;Table_Styles[[#This Row],[Config Properties]]&amp;" }","")</f>
        <v>formly-field div.terms-and-conditions p { margin-left: 15px }</v>
      </c>
      <c r="CG35" s="104" t="str">
        <f xml:space="preserve">
SUBSTITUTE(SUBSTITUTE(SUBSTITUTE(SUBSTITUTE(SUBSTITUTE(SUBSTITUTE(SUBSTITUTE(SUBSTITUTE(Table_Styles[[#This Row],[Config]],
" {","{"),
"{ ","{"),
" }","}"),
"} ","}"),
" ,",","),
", ",","),
" :",":"),
": ",":")</f>
        <v>formly-field div.terms-and-conditions p{margin-left:15px}</v>
      </c>
    </row>
    <row r="36" spans="2:85" ht="21" customHeight="1">
      <c r="B36" s="102" t="s">
        <v>827</v>
      </c>
      <c r="C36" s="184" t="s">
        <v>829</v>
      </c>
      <c r="D36" s="143"/>
      <c r="E36" s="58"/>
      <c r="F36" s="48" t="str">
        <f>IF(Table_Styles[[#This Row],[Font Family]]&lt;&gt;"",Table_Styles[[#This Row],[Font Family]],IF(Table_Styles[[#This Row],[Font Family Default]]&lt;&gt;"",Table_Styles[[#This Row],[Font Family Default]],""))</f>
        <v/>
      </c>
      <c r="G36" s="143"/>
      <c r="H36" s="133"/>
      <c r="I36" s="48" t="str">
        <f>IF(Table_Styles[[#This Row],[Font Size]]&lt;&gt;"",Table_Styles[[#This Row],[Font Size]],IF(Table_Styles[[#This Row],[Font Size Default]]&lt;&gt;"",Table_Styles[[#This Row],[Font Size Default]],""))</f>
        <v/>
      </c>
      <c r="J36" s="143"/>
      <c r="K36" s="57"/>
      <c r="L36" s="48" t="str">
        <f>IF(Table_Styles[[#This Row],[Font Weight]]&lt;&gt;"",Table_Styles[[#This Row],[Font Weight]],IF(Table_Styles[[#This Row],[Font Weight Default]]&lt;&gt;"",Table_Styles[[#This Row],[Font Weight Default]],""))</f>
        <v/>
      </c>
      <c r="M36" s="143"/>
      <c r="N36" s="57"/>
      <c r="O36" s="48" t="str">
        <f>IF(Table_Styles[[#This Row],[Colour]]&lt;&gt;"",Table_Styles[[#This Row],[Colour]],IF(Table_Styles[[#This Row],[Colour Default]]&lt;&gt;"",Table_Styles[[#This Row],[Colour Default]],""))</f>
        <v/>
      </c>
      <c r="P36" s="143"/>
      <c r="Q36" s="133"/>
      <c r="R36" s="48" t="str">
        <f>IF(Table_Styles[[#This Row],[Background]]&lt;&gt;"",Table_Styles[[#This Row],[Background]],IF(Table_Styles[[#This Row],[Background Default]]&lt;&gt;"",Table_Styles[[#This Row],[Background Default]],""))</f>
        <v/>
      </c>
      <c r="S36" s="143"/>
      <c r="T36" s="57"/>
      <c r="U36" s="48" t="str">
        <f>IF(Table_Styles[[#This Row],[Border]]&lt;&gt;"",Table_Styles[[#This Row],[Border]],IF(Table_Styles[[#This Row],[Border Default]]&lt;&gt;"",Table_Styles[[#This Row],[Border Default]],""))</f>
        <v/>
      </c>
      <c r="V36" s="57"/>
      <c r="W36" s="57"/>
      <c r="X36" s="48" t="str">
        <f>IF(Table_Styles[[#This Row],[Border Radius]]&lt;&gt;"",Table_Styles[[#This Row],[Border Radius]],IF(Table_Styles[[#This Row],[Border Radius Default]]&lt;&gt;"",Table_Styles[[#This Row],[Border Radius Default]],""))</f>
        <v/>
      </c>
      <c r="Y36" s="143"/>
      <c r="Z36" s="57"/>
      <c r="AA36" s="48" t="str">
        <f>IF(Table_Styles[[#This Row],[MT]]&lt;&gt;"",Table_Styles[[#This Row],[MT]],IF(Table_Styles[[#This Row],[MT Default]]&lt;&gt;"",Table_Styles[[#This Row],[MT Default]],""))</f>
        <v/>
      </c>
      <c r="AB36" s="143"/>
      <c r="AC36" s="57"/>
      <c r="AD36" s="48" t="str">
        <f>IF(Table_Styles[[#This Row],[MR]]&lt;&gt;"",Table_Styles[[#This Row],[MR]],IF(Table_Styles[[#This Row],[MR Default]]&lt;&gt;"",Table_Styles[[#This Row],[MR Default]],""))</f>
        <v/>
      </c>
      <c r="AE36" s="143"/>
      <c r="AF36" s="57"/>
      <c r="AG36" s="48" t="str">
        <f>IF(Table_Styles[[#This Row],[MB]]&lt;&gt;"",Table_Styles[[#This Row],[MB]],IF(Table_Styles[[#This Row],[MB Default]]&lt;&gt;"",Table_Styles[[#This Row],[MB Default]],""))</f>
        <v/>
      </c>
      <c r="AH36" s="143"/>
      <c r="AI36" s="133"/>
      <c r="AJ36" s="48" t="str">
        <f>IF(Table_Styles[[#This Row],[ML]]&lt;&gt;"",Table_Styles[[#This Row],[ML]],IF(Table_Styles[[#This Row],[ML Default]]&lt;&gt;"",Table_Styles[[#This Row],[ML Default]],""))</f>
        <v/>
      </c>
      <c r="AK36" s="143"/>
      <c r="AL36" s="133"/>
      <c r="AM36" s="48" t="str">
        <f>IF(Table_Styles[[#This Row],[PT]]&lt;&gt;"",Table_Styles[[#This Row],[PT]],IF(Table_Styles[[#This Row],[PT Default]]&lt;&gt;"",Table_Styles[[#This Row],[PT Default]],""))</f>
        <v/>
      </c>
      <c r="AN36" s="143"/>
      <c r="AO36" s="133"/>
      <c r="AP36" s="48" t="str">
        <f>IF(Table_Styles[[#This Row],[PR]]&lt;&gt;"",Table_Styles[[#This Row],[PR]],IF(Table_Styles[[#This Row],[PR Default]]&lt;&gt;"",Table_Styles[[#This Row],[PR Default]],""))</f>
        <v/>
      </c>
      <c r="AQ36" s="143"/>
      <c r="AR36" s="133"/>
      <c r="AS36" s="48" t="str">
        <f>IF(Table_Styles[[#This Row],[PB]]&lt;&gt;"",Table_Styles[[#This Row],[PB]],IF(Table_Styles[[#This Row],[PB Default]]&lt;&gt;"",Table_Styles[[#This Row],[PB Default]],""))</f>
        <v/>
      </c>
      <c r="AT36" s="143"/>
      <c r="AU36" s="133" t="s">
        <v>402</v>
      </c>
      <c r="AV36" s="48" t="str">
        <f>IF(Table_Styles[[#This Row],[PL]]&lt;&gt;"",Table_Styles[[#This Row],[PL]],IF(Table_Styles[[#This Row],[PL Default]]&lt;&gt;"",Table_Styles[[#This Row],[PL Default]],""))</f>
        <v>30px</v>
      </c>
      <c r="AW36" s="143"/>
      <c r="AX36" s="57"/>
      <c r="AY36" s="48" t="str">
        <f>IF(Table_Styles[[#This Row],[BT]]&lt;&gt;"",Table_Styles[[#This Row],[BT]],IF(Table_Styles[[#This Row],[BT Default]]&lt;&gt;"",Table_Styles[[#This Row],[BT Default]],""))</f>
        <v/>
      </c>
      <c r="AZ36" s="143"/>
      <c r="BA36" s="57"/>
      <c r="BB36" s="48" t="str">
        <f>IF(Table_Styles[[#This Row],[BR]]&lt;&gt;"",Table_Styles[[#This Row],[BR]],IF(Table_Styles[[#This Row],[BR Default]]&lt;&gt;"",Table_Styles[[#This Row],[BR Default]],""))</f>
        <v/>
      </c>
      <c r="BC36" s="143"/>
      <c r="BD36" s="57"/>
      <c r="BE36" s="48" t="str">
        <f>IF(Table_Styles[[#This Row],[BB]]&lt;&gt;"",Table_Styles[[#This Row],[BB]],IF(Table_Styles[[#This Row],[BB Default]]&lt;&gt;"",Table_Styles[[#This Row],[BB Default]],""))</f>
        <v/>
      </c>
      <c r="BF36" s="143"/>
      <c r="BG36" s="57"/>
      <c r="BH36" s="48" t="str">
        <f>IF(Table_Styles[[#This Row],[BL]]&lt;&gt;"",Table_Styles[[#This Row],[BL]],IF(Table_Styles[[#This Row],[BL Default]]&lt;&gt;"",Table_Styles[[#This Row],[BL Default]],""))</f>
        <v/>
      </c>
      <c r="BI36" s="57"/>
      <c r="BJ36" s="57"/>
      <c r="BK36" s="48" t="str">
        <f>IF(Table_Styles[[#This Row],[Width]]&lt;&gt;"",Table_Styles[[#This Row],[Width]],IF(Table_Styles[[#This Row],[Width Default]]&lt;&gt;"",Table_Styles[[#This Row],[Width Default]],""))</f>
        <v/>
      </c>
      <c r="BL36" s="57"/>
      <c r="BM36" s="133"/>
      <c r="BN36" s="48" t="str">
        <f>IF(Table_Styles[[#This Row],[Height]]&lt;&gt;"",Table_Styles[[#This Row],[Height]],IF(Table_Styles[[#This Row],[Height Default]]&lt;&gt;"",Table_Styles[[#This Row],[Height Default]],""))</f>
        <v/>
      </c>
      <c r="BO36" s="48"/>
      <c r="BP36" s="48"/>
      <c r="BQ36" s="48" t="str">
        <f>IF(Table_Styles[[#This Row],[Top]]&lt;&gt;"",Table_Styles[[#This Row],[Top]],IF(Table_Styles[[#This Row],[Top Default]]&lt;&gt;"",Table_Styles[[#This Row],[Top Default]],""))</f>
        <v/>
      </c>
      <c r="BR36" s="48"/>
      <c r="BS36" s="48"/>
      <c r="BT36" s="48" t="str">
        <f>IF(Table_Styles[[#This Row],[Right]]&lt;&gt;"",Table_Styles[[#This Row],[Right]],IF(Table_Styles[[#This Row],[Right Default]]&lt;&gt;"",Table_Styles[[#This Row],[Right Default]],""))</f>
        <v/>
      </c>
      <c r="BU36" s="48"/>
      <c r="BV36" s="48"/>
      <c r="BW36" s="48" t="str">
        <f>IF(Table_Styles[[#This Row],[Bottom]]&lt;&gt;"",Table_Styles[[#This Row],[Bottom]],IF(Table_Styles[[#This Row],[Bottom Default]]&lt;&gt;"",Table_Styles[[#This Row],[Bottom Default]],""))</f>
        <v/>
      </c>
      <c r="BX36" s="48"/>
      <c r="BY36" s="48"/>
      <c r="BZ36" s="48" t="str">
        <f>IF(Table_Styles[[#This Row],[Left]]&lt;&gt;"",Table_Styles[[#This Row],[Left]],IF(Table_Styles[[#This Row],[Left Default]]&lt;&gt;"",Table_Styles[[#This Row],[Left Default]],""))</f>
        <v/>
      </c>
      <c r="CA36" s="143"/>
      <c r="CB36" s="104" t="str">
        <f>IF(AND(Table_Styles[[#This Row],[Selector]]&lt;&gt;"",Table_Styles[[#This Row],[Font Family Used]]&lt;&gt;"",Table_Styles[[#This Row],[Font Weight Used]]&lt;&gt;""),Table_Styles[[#This Row],[Font Family Used]]&amp;" "&amp;Table_Styles[[#This Row],[Font Weight Used]],"")</f>
        <v/>
      </c>
      <c r="CC36" s="104" t="str">
        <f ca="1">IF(AND(Table_Styles[[#This Row],[Selector]],COUNTIF(OFFSET(CC:CC,0,0,ROW()-1,1),"="&amp;Table_Styles[[#This Row],[Font]])=0),Table_Styles[[#This Row],[Font]],"")</f>
        <v/>
      </c>
      <c r="CD36" s="104" t="str">
        <f ca="1">IF(Table_Styles[[#This Row],[Unique Font]]&lt;&gt;"",
"{""fontFamily"":"""&amp;Table_Styles[[#This Row],[Font Family Used]]&amp;""",""fontWeight"":"&amp;Table_Styles[[#This Row],[Font Weight Used]]&amp;"}","")</f>
        <v/>
      </c>
      <c r="CE36"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padding-left: 30px</v>
      </c>
      <c r="CF36" s="104" t="str">
        <f>IF(AND(Table_Styles[[#This Row],[Selector]]&lt;&gt;"", Table_Styles[[#This Row],[Config Properties]]&lt;&gt;""),
Table_Styles[[#This Row],[Selector]]&amp;" { "&amp;Table_Styles[[#This Row],[Config Properties]]&amp;" }","")</f>
        <v>formly-field div.terms-and-conditions ol { padding-left: 30px }</v>
      </c>
      <c r="CG36" s="104" t="str">
        <f xml:space="preserve">
SUBSTITUTE(SUBSTITUTE(SUBSTITUTE(SUBSTITUTE(SUBSTITUTE(SUBSTITUTE(SUBSTITUTE(SUBSTITUTE(Table_Styles[[#This Row],[Config]],
" {","{"),
"{ ","{"),
" }","}"),
"} ","}"),
" ,",","),
", ",","),
" :",":"),
": ",":")</f>
        <v>formly-field div.terms-and-conditions ol{padding-left:30px}</v>
      </c>
    </row>
    <row r="37" spans="2:85" ht="21" customHeight="1">
      <c r="B37" s="102" t="s">
        <v>828</v>
      </c>
      <c r="C37" s="184" t="s">
        <v>830</v>
      </c>
      <c r="D37" s="143"/>
      <c r="E37" s="58"/>
      <c r="F37" s="48" t="str">
        <f>IF(Table_Styles[[#This Row],[Font Family]]&lt;&gt;"",Table_Styles[[#This Row],[Font Family]],IF(Table_Styles[[#This Row],[Font Family Default]]&lt;&gt;"",Table_Styles[[#This Row],[Font Family Default]],""))</f>
        <v/>
      </c>
      <c r="G37" s="143"/>
      <c r="H37" s="133"/>
      <c r="I37" s="48" t="str">
        <f>IF(Table_Styles[[#This Row],[Font Size]]&lt;&gt;"",Table_Styles[[#This Row],[Font Size]],IF(Table_Styles[[#This Row],[Font Size Default]]&lt;&gt;"",Table_Styles[[#This Row],[Font Size Default]],""))</f>
        <v/>
      </c>
      <c r="J37" s="143"/>
      <c r="K37" s="57"/>
      <c r="L37" s="48" t="str">
        <f>IF(Table_Styles[[#This Row],[Font Weight]]&lt;&gt;"",Table_Styles[[#This Row],[Font Weight]],IF(Table_Styles[[#This Row],[Font Weight Default]]&lt;&gt;"",Table_Styles[[#This Row],[Font Weight Default]],""))</f>
        <v/>
      </c>
      <c r="M37" s="143"/>
      <c r="N37" s="57"/>
      <c r="O37" s="48" t="str">
        <f>IF(Table_Styles[[#This Row],[Colour]]&lt;&gt;"",Table_Styles[[#This Row],[Colour]],IF(Table_Styles[[#This Row],[Colour Default]]&lt;&gt;"",Table_Styles[[#This Row],[Colour Default]],""))</f>
        <v/>
      </c>
      <c r="P37" s="143"/>
      <c r="Q37" s="133"/>
      <c r="R37" s="48" t="str">
        <f>IF(Table_Styles[[#This Row],[Background]]&lt;&gt;"",Table_Styles[[#This Row],[Background]],IF(Table_Styles[[#This Row],[Background Default]]&lt;&gt;"",Table_Styles[[#This Row],[Background Default]],""))</f>
        <v/>
      </c>
      <c r="S37" s="143"/>
      <c r="T37" s="57"/>
      <c r="U37" s="48" t="str">
        <f>IF(Table_Styles[[#This Row],[Border]]&lt;&gt;"",Table_Styles[[#This Row],[Border]],IF(Table_Styles[[#This Row],[Border Default]]&lt;&gt;"",Table_Styles[[#This Row],[Border Default]],""))</f>
        <v/>
      </c>
      <c r="V37" s="57"/>
      <c r="W37" s="57"/>
      <c r="X37" s="48" t="str">
        <f>IF(Table_Styles[[#This Row],[Border Radius]]&lt;&gt;"",Table_Styles[[#This Row],[Border Radius]],IF(Table_Styles[[#This Row],[Border Radius Default]]&lt;&gt;"",Table_Styles[[#This Row],[Border Radius Default]],""))</f>
        <v/>
      </c>
      <c r="Y37" s="143"/>
      <c r="Z37" s="57"/>
      <c r="AA37" s="48" t="str">
        <f>IF(Table_Styles[[#This Row],[MT]]&lt;&gt;"",Table_Styles[[#This Row],[MT]],IF(Table_Styles[[#This Row],[MT Default]]&lt;&gt;"",Table_Styles[[#This Row],[MT Default]],""))</f>
        <v/>
      </c>
      <c r="AB37" s="143"/>
      <c r="AC37" s="57"/>
      <c r="AD37" s="48" t="str">
        <f>IF(Table_Styles[[#This Row],[MR]]&lt;&gt;"",Table_Styles[[#This Row],[MR]],IF(Table_Styles[[#This Row],[MR Default]]&lt;&gt;"",Table_Styles[[#This Row],[MR Default]],""))</f>
        <v/>
      </c>
      <c r="AE37" s="143"/>
      <c r="AF37" s="133"/>
      <c r="AG37" s="48" t="str">
        <f>IF(Table_Styles[[#This Row],[MB]]&lt;&gt;"",Table_Styles[[#This Row],[MB]],IF(Table_Styles[[#This Row],[MB Default]]&lt;&gt;"",Table_Styles[[#This Row],[MB Default]],""))</f>
        <v/>
      </c>
      <c r="AH37" s="143"/>
      <c r="AI37" s="57"/>
      <c r="AJ37" s="48" t="str">
        <f>IF(Table_Styles[[#This Row],[ML]]&lt;&gt;"",Table_Styles[[#This Row],[ML]],IF(Table_Styles[[#This Row],[ML Default]]&lt;&gt;"",Table_Styles[[#This Row],[ML Default]],""))</f>
        <v/>
      </c>
      <c r="AK37" s="143"/>
      <c r="AL37" s="133"/>
      <c r="AM37" s="48" t="str">
        <f>IF(Table_Styles[[#This Row],[PT]]&lt;&gt;"",Table_Styles[[#This Row],[PT]],IF(Table_Styles[[#This Row],[PT Default]]&lt;&gt;"",Table_Styles[[#This Row],[PT Default]],""))</f>
        <v/>
      </c>
      <c r="AN37" s="143"/>
      <c r="AO37" s="133"/>
      <c r="AP37" s="48" t="str">
        <f>IF(Table_Styles[[#This Row],[PR]]&lt;&gt;"",Table_Styles[[#This Row],[PR]],IF(Table_Styles[[#This Row],[PR Default]]&lt;&gt;"",Table_Styles[[#This Row],[PR Default]],""))</f>
        <v/>
      </c>
      <c r="AQ37" s="143"/>
      <c r="AR37" s="133"/>
      <c r="AS37" s="48" t="str">
        <f>IF(Table_Styles[[#This Row],[PB]]&lt;&gt;"",Table_Styles[[#This Row],[PB]],IF(Table_Styles[[#This Row],[PB Default]]&lt;&gt;"",Table_Styles[[#This Row],[PB Default]],""))</f>
        <v/>
      </c>
      <c r="AT37" s="143"/>
      <c r="AU37" s="133"/>
      <c r="AV37" s="48" t="str">
        <f>IF(Table_Styles[[#This Row],[PL]]&lt;&gt;"",Table_Styles[[#This Row],[PL]],IF(Table_Styles[[#This Row],[PL Default]]&lt;&gt;"",Table_Styles[[#This Row],[PL Default]],""))</f>
        <v/>
      </c>
      <c r="AW37" s="143"/>
      <c r="AX37" s="57"/>
      <c r="AY37" s="48" t="str">
        <f>IF(Table_Styles[[#This Row],[BT]]&lt;&gt;"",Table_Styles[[#This Row],[BT]],IF(Table_Styles[[#This Row],[BT Default]]&lt;&gt;"",Table_Styles[[#This Row],[BT Default]],""))</f>
        <v/>
      </c>
      <c r="AZ37" s="143"/>
      <c r="BA37" s="57"/>
      <c r="BB37" s="48" t="str">
        <f>IF(Table_Styles[[#This Row],[BR]]&lt;&gt;"",Table_Styles[[#This Row],[BR]],IF(Table_Styles[[#This Row],[BR Default]]&lt;&gt;"",Table_Styles[[#This Row],[BR Default]],""))</f>
        <v/>
      </c>
      <c r="BC37" s="143"/>
      <c r="BD37" s="57"/>
      <c r="BE37" s="48" t="str">
        <f>IF(Table_Styles[[#This Row],[BB]]&lt;&gt;"",Table_Styles[[#This Row],[BB]],IF(Table_Styles[[#This Row],[BB Default]]&lt;&gt;"",Table_Styles[[#This Row],[BB Default]],""))</f>
        <v/>
      </c>
      <c r="BF37" s="143"/>
      <c r="BG37" s="57"/>
      <c r="BH37" s="48" t="str">
        <f>IF(Table_Styles[[#This Row],[BL]]&lt;&gt;"",Table_Styles[[#This Row],[BL]],IF(Table_Styles[[#This Row],[BL Default]]&lt;&gt;"",Table_Styles[[#This Row],[BL Default]],""))</f>
        <v/>
      </c>
      <c r="BI37" s="57"/>
      <c r="BJ37" s="57"/>
      <c r="BK37" s="48" t="str">
        <f>IF(Table_Styles[[#This Row],[Width]]&lt;&gt;"",Table_Styles[[#This Row],[Width]],IF(Table_Styles[[#This Row],[Width Default]]&lt;&gt;"",Table_Styles[[#This Row],[Width Default]],""))</f>
        <v/>
      </c>
      <c r="BL37" s="57"/>
      <c r="BM37" s="133"/>
      <c r="BN37" s="48" t="str">
        <f>IF(Table_Styles[[#This Row],[Height]]&lt;&gt;"",Table_Styles[[#This Row],[Height]],IF(Table_Styles[[#This Row],[Height Default]]&lt;&gt;"",Table_Styles[[#This Row],[Height Default]],""))</f>
        <v/>
      </c>
      <c r="BO37" s="48"/>
      <c r="BP37" s="48"/>
      <c r="BQ37" s="48" t="str">
        <f>IF(Table_Styles[[#This Row],[Top]]&lt;&gt;"",Table_Styles[[#This Row],[Top]],IF(Table_Styles[[#This Row],[Top Default]]&lt;&gt;"",Table_Styles[[#This Row],[Top Default]],""))</f>
        <v/>
      </c>
      <c r="BR37" s="48"/>
      <c r="BS37" s="48"/>
      <c r="BT37" s="48" t="str">
        <f>IF(Table_Styles[[#This Row],[Right]]&lt;&gt;"",Table_Styles[[#This Row],[Right]],IF(Table_Styles[[#This Row],[Right Default]]&lt;&gt;"",Table_Styles[[#This Row],[Right Default]],""))</f>
        <v/>
      </c>
      <c r="BU37" s="48"/>
      <c r="BV37" s="48"/>
      <c r="BW37" s="48" t="str">
        <f>IF(Table_Styles[[#This Row],[Bottom]]&lt;&gt;"",Table_Styles[[#This Row],[Bottom]],IF(Table_Styles[[#This Row],[Bottom Default]]&lt;&gt;"",Table_Styles[[#This Row],[Bottom Default]],""))</f>
        <v/>
      </c>
      <c r="BX37" s="48"/>
      <c r="BY37" s="48"/>
      <c r="BZ37" s="48" t="str">
        <f>IF(Table_Styles[[#This Row],[Left]]&lt;&gt;"",Table_Styles[[#This Row],[Left]],IF(Table_Styles[[#This Row],[Left Default]]&lt;&gt;"",Table_Styles[[#This Row],[Left Default]],""))</f>
        <v/>
      </c>
      <c r="CA37" s="143"/>
      <c r="CB37" s="104" t="str">
        <f>IF(AND(Table_Styles[[#This Row],[Selector]]&lt;&gt;"",Table_Styles[[#This Row],[Font Family Used]]&lt;&gt;"",Table_Styles[[#This Row],[Font Weight Used]]&lt;&gt;""),Table_Styles[[#This Row],[Font Family Used]]&amp;" "&amp;Table_Styles[[#This Row],[Font Weight Used]],"")</f>
        <v/>
      </c>
      <c r="CC37" s="104" t="str">
        <f ca="1">IF(AND(Table_Styles[[#This Row],[Selector]],COUNTIF(OFFSET(CC:CC,0,0,ROW()-1,1),"="&amp;Table_Styles[[#This Row],[Font]])=0),Table_Styles[[#This Row],[Font]],"")</f>
        <v/>
      </c>
      <c r="CD37" s="104" t="str">
        <f ca="1">IF(Table_Styles[[#This Row],[Unique Font]]&lt;&gt;"",
"{""fontFamily"":"""&amp;Table_Styles[[#This Row],[Font Family Used]]&amp;""",""fontWeight"":"&amp;Table_Styles[[#This Row],[Font Weight Used]]&amp;"}","")</f>
        <v/>
      </c>
      <c r="CE37"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7" s="104" t="str">
        <f>IF(AND(Table_Styles[[#This Row],[Selector]]&lt;&gt;"", Table_Styles[[#This Row],[Config Properties]]&lt;&gt;""),
Table_Styles[[#This Row],[Selector]]&amp;" { "&amp;Table_Styles[[#This Row],[Config Properties]]&amp;" }","")</f>
        <v/>
      </c>
      <c r="CG37" s="104" t="str">
        <f xml:space="preserve">
SUBSTITUTE(SUBSTITUTE(SUBSTITUTE(SUBSTITUTE(SUBSTITUTE(SUBSTITUTE(SUBSTITUTE(SUBSTITUTE(Table_Styles[[#This Row],[Config]],
" {","{"),
"{ ","{"),
" }","}"),
"} ","}"),
" ,",","),
", ",","),
" :",":"),
": ",":")</f>
        <v/>
      </c>
    </row>
    <row r="38" spans="2:85" ht="21" customHeight="1">
      <c r="B38" s="101" t="s">
        <v>715</v>
      </c>
      <c r="C38" s="183" t="s">
        <v>816</v>
      </c>
      <c r="D38" s="143"/>
      <c r="E38" s="58"/>
      <c r="F38" s="48" t="str">
        <f>IF(Table_Styles[[#This Row],[Font Family]]&lt;&gt;"",Table_Styles[[#This Row],[Font Family]],IF(Table_Styles[[#This Row],[Font Family Default]]&lt;&gt;"",Table_Styles[[#This Row],[Font Family Default]],""))</f>
        <v/>
      </c>
      <c r="G38" s="143"/>
      <c r="H38" s="57"/>
      <c r="I38" s="48" t="str">
        <f>IF(Table_Styles[[#This Row],[Font Size]]&lt;&gt;"",Table_Styles[[#This Row],[Font Size]],IF(Table_Styles[[#This Row],[Font Size Default]]&lt;&gt;"",Table_Styles[[#This Row],[Font Size Default]],""))</f>
        <v/>
      </c>
      <c r="J38" s="143"/>
      <c r="K38" s="57"/>
      <c r="L38" s="48" t="str">
        <f>IF(Table_Styles[[#This Row],[Font Weight]]&lt;&gt;"",Table_Styles[[#This Row],[Font Weight]],IF(Table_Styles[[#This Row],[Font Weight Default]]&lt;&gt;"",Table_Styles[[#This Row],[Font Weight Default]],""))</f>
        <v/>
      </c>
      <c r="M38" s="143"/>
      <c r="N38" s="57"/>
      <c r="O38" s="48" t="str">
        <f>IF(Table_Styles[[#This Row],[Colour]]&lt;&gt;"",Table_Styles[[#This Row],[Colour]],IF(Table_Styles[[#This Row],[Colour Default]]&lt;&gt;"",Table_Styles[[#This Row],[Colour Default]],""))</f>
        <v/>
      </c>
      <c r="P38" s="143"/>
      <c r="Q38" s="57"/>
      <c r="R38" s="48" t="str">
        <f>IF(Table_Styles[[#This Row],[Background]]&lt;&gt;"",Table_Styles[[#This Row],[Background]],IF(Table_Styles[[#This Row],[Background Default]]&lt;&gt;"",Table_Styles[[#This Row],[Background Default]],""))</f>
        <v/>
      </c>
      <c r="S38" s="143"/>
      <c r="T38" s="57"/>
      <c r="U38" s="48" t="str">
        <f>IF(Table_Styles[[#This Row],[Border]]&lt;&gt;"",Table_Styles[[#This Row],[Border]],IF(Table_Styles[[#This Row],[Border Default]]&lt;&gt;"",Table_Styles[[#This Row],[Border Default]],""))</f>
        <v/>
      </c>
      <c r="V38" s="57"/>
      <c r="W38" s="57"/>
      <c r="X38" s="48" t="str">
        <f>IF(Table_Styles[[#This Row],[Border Radius]]&lt;&gt;"",Table_Styles[[#This Row],[Border Radius]],IF(Table_Styles[[#This Row],[Border Radius Default]]&lt;&gt;"",Table_Styles[[#This Row],[Border Radius Default]],""))</f>
        <v/>
      </c>
      <c r="Y38" s="143"/>
      <c r="Z38" s="57"/>
      <c r="AA38" s="48" t="str">
        <f>IF(Table_Styles[[#This Row],[MT]]&lt;&gt;"",Table_Styles[[#This Row],[MT]],IF(Table_Styles[[#This Row],[MT Default]]&lt;&gt;"",Table_Styles[[#This Row],[MT Default]],""))</f>
        <v/>
      </c>
      <c r="AB38" s="143"/>
      <c r="AC38" s="57"/>
      <c r="AD38" s="48" t="str">
        <f>IF(Table_Styles[[#This Row],[MR]]&lt;&gt;"",Table_Styles[[#This Row],[MR]],IF(Table_Styles[[#This Row],[MR Default]]&lt;&gt;"",Table_Styles[[#This Row],[MR Default]],""))</f>
        <v/>
      </c>
      <c r="AE38" s="143"/>
      <c r="AF38" s="57" t="s">
        <v>817</v>
      </c>
      <c r="AG38" s="48" t="str">
        <f>IF(Table_Styles[[#This Row],[MB]]&lt;&gt;"",Table_Styles[[#This Row],[MB]],IF(Table_Styles[[#This Row],[MB Default]]&lt;&gt;"",Table_Styles[[#This Row],[MB Default]],""))</f>
        <v>-15px</v>
      </c>
      <c r="AH38" s="143"/>
      <c r="AI38" s="57"/>
      <c r="AJ38" s="48" t="str">
        <f>IF(Table_Styles[[#This Row],[ML]]&lt;&gt;"",Table_Styles[[#This Row],[ML]],IF(Table_Styles[[#This Row],[ML Default]]&lt;&gt;"",Table_Styles[[#This Row],[ML Default]],""))</f>
        <v/>
      </c>
      <c r="AK38" s="143"/>
      <c r="AL38" s="57"/>
      <c r="AM38" s="48" t="str">
        <f>IF(Table_Styles[[#This Row],[PT]]&lt;&gt;"",Table_Styles[[#This Row],[PT]],IF(Table_Styles[[#This Row],[PT Default]]&lt;&gt;"",Table_Styles[[#This Row],[PT Default]],""))</f>
        <v/>
      </c>
      <c r="AN38" s="143"/>
      <c r="AO38" s="57"/>
      <c r="AP38" s="48" t="str">
        <f>IF(Table_Styles[[#This Row],[PR]]&lt;&gt;"",Table_Styles[[#This Row],[PR]],IF(Table_Styles[[#This Row],[PR Default]]&lt;&gt;"",Table_Styles[[#This Row],[PR Default]],""))</f>
        <v/>
      </c>
      <c r="AQ38" s="143"/>
      <c r="AR38" s="57"/>
      <c r="AS38" s="48" t="str">
        <f>IF(Table_Styles[[#This Row],[PB]]&lt;&gt;"",Table_Styles[[#This Row],[PB]],IF(Table_Styles[[#This Row],[PB Default]]&lt;&gt;"",Table_Styles[[#This Row],[PB Default]],""))</f>
        <v/>
      </c>
      <c r="AT38" s="143"/>
      <c r="AU38" s="57"/>
      <c r="AV38" s="48" t="str">
        <f>IF(Table_Styles[[#This Row],[PL]]&lt;&gt;"",Table_Styles[[#This Row],[PL]],IF(Table_Styles[[#This Row],[PL Default]]&lt;&gt;"",Table_Styles[[#This Row],[PL Default]],""))</f>
        <v/>
      </c>
      <c r="AW38" s="143"/>
      <c r="AX38" s="57"/>
      <c r="AY38" s="48" t="str">
        <f>IF(Table_Styles[[#This Row],[BT]]&lt;&gt;"",Table_Styles[[#This Row],[BT]],IF(Table_Styles[[#This Row],[BT Default]]&lt;&gt;"",Table_Styles[[#This Row],[BT Default]],""))</f>
        <v/>
      </c>
      <c r="AZ38" s="143"/>
      <c r="BA38" s="57"/>
      <c r="BB38" s="48" t="str">
        <f>IF(Table_Styles[[#This Row],[BR]]&lt;&gt;"",Table_Styles[[#This Row],[BR]],IF(Table_Styles[[#This Row],[BR Default]]&lt;&gt;"",Table_Styles[[#This Row],[BR Default]],""))</f>
        <v/>
      </c>
      <c r="BC38" s="143"/>
      <c r="BD38" s="57"/>
      <c r="BE38" s="48" t="str">
        <f>IF(Table_Styles[[#This Row],[BB]]&lt;&gt;"",Table_Styles[[#This Row],[BB]],IF(Table_Styles[[#This Row],[BB Default]]&lt;&gt;"",Table_Styles[[#This Row],[BB Default]],""))</f>
        <v/>
      </c>
      <c r="BF38" s="143"/>
      <c r="BG38" s="57"/>
      <c r="BH38" s="48" t="str">
        <f>IF(Table_Styles[[#This Row],[BL]]&lt;&gt;"",Table_Styles[[#This Row],[BL]],IF(Table_Styles[[#This Row],[BL Default]]&lt;&gt;"",Table_Styles[[#This Row],[BL Default]],""))</f>
        <v/>
      </c>
      <c r="BI38" s="57"/>
      <c r="BJ38" s="57"/>
      <c r="BK38" s="48" t="str">
        <f>IF(Table_Styles[[#This Row],[Width]]&lt;&gt;"",Table_Styles[[#This Row],[Width]],IF(Table_Styles[[#This Row],[Width Default]]&lt;&gt;"",Table_Styles[[#This Row],[Width Default]],""))</f>
        <v/>
      </c>
      <c r="BL38" s="57"/>
      <c r="BM38" s="57"/>
      <c r="BN38" s="48" t="str">
        <f>IF(Table_Styles[[#This Row],[Height]]&lt;&gt;"",Table_Styles[[#This Row],[Height]],IF(Table_Styles[[#This Row],[Height Default]]&lt;&gt;"",Table_Styles[[#This Row],[Height Default]],""))</f>
        <v/>
      </c>
      <c r="BO38" s="48"/>
      <c r="BP38" s="48"/>
      <c r="BQ38" s="48" t="str">
        <f>IF(Table_Styles[[#This Row],[Top]]&lt;&gt;"",Table_Styles[[#This Row],[Top]],IF(Table_Styles[[#This Row],[Top Default]]&lt;&gt;"",Table_Styles[[#This Row],[Top Default]],""))</f>
        <v/>
      </c>
      <c r="BR38" s="48"/>
      <c r="BS38" s="48"/>
      <c r="BT38" s="48" t="str">
        <f>IF(Table_Styles[[#This Row],[Right]]&lt;&gt;"",Table_Styles[[#This Row],[Right]],IF(Table_Styles[[#This Row],[Right Default]]&lt;&gt;"",Table_Styles[[#This Row],[Right Default]],""))</f>
        <v/>
      </c>
      <c r="BU38" s="48"/>
      <c r="BV38" s="48"/>
      <c r="BW38" s="48" t="str">
        <f>IF(Table_Styles[[#This Row],[Bottom]]&lt;&gt;"",Table_Styles[[#This Row],[Bottom]],IF(Table_Styles[[#This Row],[Bottom Default]]&lt;&gt;"",Table_Styles[[#This Row],[Bottom Default]],""))</f>
        <v/>
      </c>
      <c r="BX38" s="48"/>
      <c r="BY38" s="48"/>
      <c r="BZ38" s="48" t="str">
        <f>IF(Table_Styles[[#This Row],[Left]]&lt;&gt;"",Table_Styles[[#This Row],[Left]],IF(Table_Styles[[#This Row],[Left Default]]&lt;&gt;"",Table_Styles[[#This Row],[Left Default]],""))</f>
        <v/>
      </c>
      <c r="CA38" s="143"/>
      <c r="CB38" s="104" t="str">
        <f>IF(AND(Table_Styles[[#This Row],[Selector]]&lt;&gt;"",Table_Styles[[#This Row],[Font Family Used]]&lt;&gt;"",Table_Styles[[#This Row],[Font Weight Used]]&lt;&gt;""),Table_Styles[[#This Row],[Font Family Used]]&amp;" "&amp;Table_Styles[[#This Row],[Font Weight Used]],"")</f>
        <v/>
      </c>
      <c r="CC38" s="104" t="str">
        <f ca="1">IF(AND(Table_Styles[[#This Row],[Selector]],COUNTIF(OFFSET(CC:CC,0,0,ROW()-1,1),"="&amp;Table_Styles[[#This Row],[Font]])=0),Table_Styles[[#This Row],[Font]],"")</f>
        <v/>
      </c>
      <c r="CD38" s="104" t="str">
        <f ca="1">IF(Table_Styles[[#This Row],[Unique Font]]&lt;&gt;"",
"{""fontFamily"":"""&amp;Table_Styles[[#This Row],[Font Family Used]]&amp;""",""fontWeight"":"&amp;Table_Styles[[#This Row],[Font Weight Used]]&amp;"}","")</f>
        <v/>
      </c>
      <c r="CE38"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38" s="104" t="str">
        <f>IF(AND(Table_Styles[[#This Row],[Selector]]&lt;&gt;"", Table_Styles[[#This Row],[Config Properties]]&lt;&gt;""),
Table_Styles[[#This Row],[Selector]]&amp;" { "&amp;Table_Styles[[#This Row],[Config Properties]]&amp;" }","")</f>
        <v>formly-field .content-field { margin-bottom: -15px }</v>
      </c>
      <c r="CG38" s="104" t="str">
        <f xml:space="preserve">
SUBSTITUTE(SUBSTITUTE(SUBSTITUTE(SUBSTITUTE(SUBSTITUTE(SUBSTITUTE(SUBSTITUTE(SUBSTITUTE(Table_Styles[[#This Row],[Config]],
" {","{"),
"{ ","{"),
" }","}"),
"} ","}"),
" ,",","),
", ",","),
" :",":"),
": ",":")</f>
        <v>formly-field .content-field{margin-bottom:-15px}</v>
      </c>
    </row>
    <row r="39" spans="2:85" ht="21" customHeight="1" thickBot="1">
      <c r="B39" s="107" t="s">
        <v>457</v>
      </c>
      <c r="C39" s="107"/>
      <c r="D39" s="123"/>
      <c r="E39" s="123"/>
      <c r="F39" s="107" t="str">
        <f>IF(Table_Styles[[#This Row],[Font Family]]&lt;&gt;"",Table_Styles[[#This Row],[Font Family]],IF(Table_Styles[[#This Row],[Font Family Default]]&lt;&gt;"",Table_Styles[[#This Row],[Font Family Default]],""))</f>
        <v/>
      </c>
      <c r="G39" s="123"/>
      <c r="H39" s="123"/>
      <c r="I39" s="107" t="str">
        <f>IF(Table_Styles[[#This Row],[Font Size]]&lt;&gt;"",Table_Styles[[#This Row],[Font Size]],IF(Table_Styles[[#This Row],[Font Size Default]]&lt;&gt;"",Table_Styles[[#This Row],[Font Size Default]],""))</f>
        <v/>
      </c>
      <c r="J39" s="123"/>
      <c r="K39" s="123"/>
      <c r="L39" s="107" t="str">
        <f>IF(Table_Styles[[#This Row],[Font Weight]]&lt;&gt;"",Table_Styles[[#This Row],[Font Weight]],IF(Table_Styles[[#This Row],[Font Weight Default]]&lt;&gt;"",Table_Styles[[#This Row],[Font Weight Default]],""))</f>
        <v/>
      </c>
      <c r="M39" s="123"/>
      <c r="N39" s="123"/>
      <c r="O39" s="107" t="str">
        <f>IF(Table_Styles[[#This Row],[Colour]]&lt;&gt;"",Table_Styles[[#This Row],[Colour]],IF(Table_Styles[[#This Row],[Colour Default]]&lt;&gt;"",Table_Styles[[#This Row],[Colour Default]],""))</f>
        <v/>
      </c>
      <c r="P39" s="123"/>
      <c r="Q39" s="123"/>
      <c r="R39" s="107" t="str">
        <f>IF(Table_Styles[[#This Row],[Background]]&lt;&gt;"",Table_Styles[[#This Row],[Background]],IF(Table_Styles[[#This Row],[Background Default]]&lt;&gt;"",Table_Styles[[#This Row],[Background Default]],""))</f>
        <v/>
      </c>
      <c r="S39" s="123"/>
      <c r="T39" s="123"/>
      <c r="U39" s="107" t="str">
        <f>IF(Table_Styles[[#This Row],[Border]]&lt;&gt;"",Table_Styles[[#This Row],[Border]],IF(Table_Styles[[#This Row],[Border Default]]&lt;&gt;"",Table_Styles[[#This Row],[Border Default]],""))</f>
        <v/>
      </c>
      <c r="V39" s="123"/>
      <c r="W39" s="123"/>
      <c r="X39" s="107" t="str">
        <f>IF(Table_Styles[[#This Row],[Border Radius]]&lt;&gt;"",Table_Styles[[#This Row],[Border Radius]],IF(Table_Styles[[#This Row],[Border Radius Default]]&lt;&gt;"",Table_Styles[[#This Row],[Border Radius Default]],""))</f>
        <v/>
      </c>
      <c r="Y39" s="123"/>
      <c r="Z39" s="123"/>
      <c r="AA39" s="107" t="str">
        <f>IF(Table_Styles[[#This Row],[MT]]&lt;&gt;"",Table_Styles[[#This Row],[MT]],IF(Table_Styles[[#This Row],[MT Default]]&lt;&gt;"",Table_Styles[[#This Row],[MT Default]],""))</f>
        <v/>
      </c>
      <c r="AB39" s="123"/>
      <c r="AC39" s="123"/>
      <c r="AD39" s="107" t="str">
        <f>IF(Table_Styles[[#This Row],[MR]]&lt;&gt;"",Table_Styles[[#This Row],[MR]],IF(Table_Styles[[#This Row],[MR Default]]&lt;&gt;"",Table_Styles[[#This Row],[MR Default]],""))</f>
        <v/>
      </c>
      <c r="AE39" s="123"/>
      <c r="AF39" s="123"/>
      <c r="AG39" s="107" t="str">
        <f>IF(Table_Styles[[#This Row],[MB]]&lt;&gt;"",Table_Styles[[#This Row],[MB]],IF(Table_Styles[[#This Row],[MB Default]]&lt;&gt;"",Table_Styles[[#This Row],[MB Default]],""))</f>
        <v/>
      </c>
      <c r="AH39" s="123"/>
      <c r="AI39" s="123"/>
      <c r="AJ39" s="107" t="str">
        <f>IF(Table_Styles[[#This Row],[ML]]&lt;&gt;"",Table_Styles[[#This Row],[ML]],IF(Table_Styles[[#This Row],[ML Default]]&lt;&gt;"",Table_Styles[[#This Row],[ML Default]],""))</f>
        <v/>
      </c>
      <c r="AK39" s="123"/>
      <c r="AL39" s="123"/>
      <c r="AM39" s="107" t="str">
        <f>IF(Table_Styles[[#This Row],[PT]]&lt;&gt;"",Table_Styles[[#This Row],[PT]],IF(Table_Styles[[#This Row],[PT Default]]&lt;&gt;"",Table_Styles[[#This Row],[PT Default]],""))</f>
        <v/>
      </c>
      <c r="AN39" s="123"/>
      <c r="AO39" s="123"/>
      <c r="AP39" s="107" t="str">
        <f>IF(Table_Styles[[#This Row],[PR]]&lt;&gt;"",Table_Styles[[#This Row],[PR]],IF(Table_Styles[[#This Row],[PR Default]]&lt;&gt;"",Table_Styles[[#This Row],[PR Default]],""))</f>
        <v/>
      </c>
      <c r="AQ39" s="123"/>
      <c r="AR39" s="123"/>
      <c r="AS39" s="107" t="str">
        <f>IF(Table_Styles[[#This Row],[PB]]&lt;&gt;"",Table_Styles[[#This Row],[PB]],IF(Table_Styles[[#This Row],[PB Default]]&lt;&gt;"",Table_Styles[[#This Row],[PB Default]],""))</f>
        <v/>
      </c>
      <c r="AT39" s="123"/>
      <c r="AU39" s="123"/>
      <c r="AV39" s="107" t="str">
        <f>IF(Table_Styles[[#This Row],[PL]]&lt;&gt;"",Table_Styles[[#This Row],[PL]],IF(Table_Styles[[#This Row],[PL Default]]&lt;&gt;"",Table_Styles[[#This Row],[PL Default]],""))</f>
        <v/>
      </c>
      <c r="AW39" s="123"/>
      <c r="AX39" s="123"/>
      <c r="AY39" s="107" t="str">
        <f>IF(Table_Styles[[#This Row],[BT]]&lt;&gt;"",Table_Styles[[#This Row],[BT]],IF(Table_Styles[[#This Row],[BT Default]]&lt;&gt;"",Table_Styles[[#This Row],[BT Default]],""))</f>
        <v/>
      </c>
      <c r="AZ39" s="123"/>
      <c r="BA39" s="123"/>
      <c r="BB39" s="107" t="str">
        <f>IF(Table_Styles[[#This Row],[BR]]&lt;&gt;"",Table_Styles[[#This Row],[BR]],IF(Table_Styles[[#This Row],[BR Default]]&lt;&gt;"",Table_Styles[[#This Row],[BR Default]],""))</f>
        <v/>
      </c>
      <c r="BC39" s="123"/>
      <c r="BD39" s="123"/>
      <c r="BE39" s="107" t="str">
        <f>IF(Table_Styles[[#This Row],[BB]]&lt;&gt;"",Table_Styles[[#This Row],[BB]],IF(Table_Styles[[#This Row],[BB Default]]&lt;&gt;"",Table_Styles[[#This Row],[BB Default]],""))</f>
        <v/>
      </c>
      <c r="BF39" s="123"/>
      <c r="BG39" s="123"/>
      <c r="BH39" s="107" t="str">
        <f>IF(Table_Styles[[#This Row],[BL]]&lt;&gt;"",Table_Styles[[#This Row],[BL]],IF(Table_Styles[[#This Row],[BL Default]]&lt;&gt;"",Table_Styles[[#This Row],[BL Default]],""))</f>
        <v/>
      </c>
      <c r="BI39" s="123"/>
      <c r="BJ39" s="123"/>
      <c r="BK39" s="107" t="str">
        <f>IF(Table_Styles[[#This Row],[Width]]&lt;&gt;"",Table_Styles[[#This Row],[Width]],IF(Table_Styles[[#This Row],[Width Default]]&lt;&gt;"",Table_Styles[[#This Row],[Width Default]],""))</f>
        <v/>
      </c>
      <c r="BL39" s="123"/>
      <c r="BM39" s="123"/>
      <c r="BN39" s="107" t="str">
        <f>IF(Table_Styles[[#This Row],[Height]]&lt;&gt;"",Table_Styles[[#This Row],[Height]],IF(Table_Styles[[#This Row],[Height Default]]&lt;&gt;"",Table_Styles[[#This Row],[Height Default]],""))</f>
        <v/>
      </c>
      <c r="BO39" s="107"/>
      <c r="BP39" s="107"/>
      <c r="BQ39" s="107" t="str">
        <f>IF(Table_Styles[[#This Row],[Top]]&lt;&gt;"",Table_Styles[[#This Row],[Top]],IF(Table_Styles[[#This Row],[Top Default]]&lt;&gt;"",Table_Styles[[#This Row],[Top Default]],""))</f>
        <v/>
      </c>
      <c r="BR39" s="107"/>
      <c r="BS39" s="107"/>
      <c r="BT39" s="107" t="str">
        <f>IF(Table_Styles[[#This Row],[Right]]&lt;&gt;"",Table_Styles[[#This Row],[Right]],IF(Table_Styles[[#This Row],[Right Default]]&lt;&gt;"",Table_Styles[[#This Row],[Right Default]],""))</f>
        <v/>
      </c>
      <c r="BU39" s="107"/>
      <c r="BV39" s="107"/>
      <c r="BW39" s="107" t="str">
        <f>IF(Table_Styles[[#This Row],[Bottom]]&lt;&gt;"",Table_Styles[[#This Row],[Bottom]],IF(Table_Styles[[#This Row],[Bottom Default]]&lt;&gt;"",Table_Styles[[#This Row],[Bottom Default]],""))</f>
        <v/>
      </c>
      <c r="BX39" s="107"/>
      <c r="BY39" s="107"/>
      <c r="BZ39" s="107" t="str">
        <f>IF(Table_Styles[[#This Row],[Left]]&lt;&gt;"",Table_Styles[[#This Row],[Left]],IF(Table_Styles[[#This Row],[Left Default]]&lt;&gt;"",Table_Styles[[#This Row],[Left Default]],""))</f>
        <v/>
      </c>
      <c r="CA39" s="123"/>
      <c r="CB39" s="107" t="str">
        <f>IF(AND(Table_Styles[[#This Row],[Selector]]&lt;&gt;"",Table_Styles[[#This Row],[Font Family Used]]&lt;&gt;"",Table_Styles[[#This Row],[Font Weight Used]]&lt;&gt;""),Table_Styles[[#This Row],[Font Family Used]]&amp;" "&amp;Table_Styles[[#This Row],[Font Weight Used]],"")</f>
        <v/>
      </c>
      <c r="CC39" s="107" t="str">
        <f ca="1">IF(AND(Table_Styles[[#This Row],[Selector]],COUNTIF(OFFSET(CC:CC,0,0,ROW()-1,1),"="&amp;Table_Styles[[#This Row],[Font]])=0),Table_Styles[[#This Row],[Font]],"")</f>
        <v/>
      </c>
      <c r="CD39" s="107" t="str">
        <f ca="1">IF(Table_Styles[[#This Row],[Unique Font]]&lt;&gt;"",
"{""fontFamily"":"""&amp;Table_Styles[[#This Row],[Font Family Used]]&amp;""",""fontWeight"":"&amp;Table_Styles[[#This Row],[Font Weight Used]]&amp;"}","")</f>
        <v/>
      </c>
      <c r="CE39"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9" s="107" t="str">
        <f>IF(AND(Table_Styles[[#This Row],[Selector]]&lt;&gt;"", Table_Styles[[#This Row],[Config Properties]]&lt;&gt;""),
Table_Styles[[#This Row],[Selector]]&amp;" { "&amp;Table_Styles[[#This Row],[Config Properties]]&amp;" }","")</f>
        <v/>
      </c>
      <c r="CG39" s="107" t="str">
        <f xml:space="preserve">
SUBSTITUTE(SUBSTITUTE(SUBSTITUTE(SUBSTITUTE(SUBSTITUTE(SUBSTITUTE(SUBSTITUTE(SUBSTITUTE(Table_Styles[[#This Row],[Config]],
" {","{"),
"{ ","{"),
" }","}"),
"} ","}"),
" ,",","),
", ",","),
" :",":"),
": ",":")</f>
        <v/>
      </c>
    </row>
    <row r="40" spans="2:85" ht="21" customHeight="1">
      <c r="B40" t="s">
        <v>457</v>
      </c>
      <c r="C40" t="s">
        <v>885</v>
      </c>
      <c r="D40"/>
      <c r="E40"/>
      <c r="F40" t="str">
        <f>IF(Table_Styles[[#This Row],[Font Family]]&lt;&gt;"",Table_Styles[[#This Row],[Font Family]],IF(Table_Styles[[#This Row],[Font Family Default]]&lt;&gt;"",Table_Styles[[#This Row],[Font Family Default]],""))</f>
        <v/>
      </c>
      <c r="G40"/>
      <c r="H40"/>
      <c r="I40" t="str">
        <f>IF(Table_Styles[[#This Row],[Font Size]]&lt;&gt;"",Table_Styles[[#This Row],[Font Size]],IF(Table_Styles[[#This Row],[Font Size Default]]&lt;&gt;"",Table_Styles[[#This Row],[Font Size Default]],""))</f>
        <v/>
      </c>
      <c r="J40"/>
      <c r="K40"/>
      <c r="L40" t="str">
        <f>IF(Table_Styles[[#This Row],[Font Weight]]&lt;&gt;"",Table_Styles[[#This Row],[Font Weight]],IF(Table_Styles[[#This Row],[Font Weight Default]]&lt;&gt;"",Table_Styles[[#This Row],[Font Weight Default]],""))</f>
        <v/>
      </c>
      <c r="M40"/>
      <c r="N40"/>
      <c r="O40" t="str">
        <f>IF(Table_Styles[[#This Row],[Colour]]&lt;&gt;"",Table_Styles[[#This Row],[Colour]],IF(Table_Styles[[#This Row],[Colour Default]]&lt;&gt;"",Table_Styles[[#This Row],[Colour Default]],""))</f>
        <v/>
      </c>
      <c r="P40"/>
      <c r="Q40"/>
      <c r="R40" t="str">
        <f>IF(Table_Styles[[#This Row],[Background]]&lt;&gt;"",Table_Styles[[#This Row],[Background]],IF(Table_Styles[[#This Row],[Background Default]]&lt;&gt;"",Table_Styles[[#This Row],[Background Default]],""))</f>
        <v/>
      </c>
      <c r="S40"/>
      <c r="T40"/>
      <c r="U40" t="str">
        <f>IF(Table_Styles[[#This Row],[Border]]&lt;&gt;"",Table_Styles[[#This Row],[Border]],IF(Table_Styles[[#This Row],[Border Default]]&lt;&gt;"",Table_Styles[[#This Row],[Border Default]],""))</f>
        <v/>
      </c>
      <c r="V40"/>
      <c r="W40"/>
      <c r="X40" t="str">
        <f>IF(Table_Styles[[#This Row],[Border Radius]]&lt;&gt;"",Table_Styles[[#This Row],[Border Radius]],IF(Table_Styles[[#This Row],[Border Radius Default]]&lt;&gt;"",Table_Styles[[#This Row],[Border Radius Default]],""))</f>
        <v/>
      </c>
      <c r="Y40"/>
      <c r="Z40"/>
      <c r="AA40" t="str">
        <f>IF(Table_Styles[[#This Row],[MT]]&lt;&gt;"",Table_Styles[[#This Row],[MT]],IF(Table_Styles[[#This Row],[MT Default]]&lt;&gt;"",Table_Styles[[#This Row],[MT Default]],""))</f>
        <v/>
      </c>
      <c r="AB40"/>
      <c r="AC40"/>
      <c r="AD40" t="str">
        <f>IF(Table_Styles[[#This Row],[MR]]&lt;&gt;"",Table_Styles[[#This Row],[MR]],IF(Table_Styles[[#This Row],[MR Default]]&lt;&gt;"",Table_Styles[[#This Row],[MR Default]],""))</f>
        <v/>
      </c>
      <c r="AE40"/>
      <c r="AF40" t="str">
        <f>"-10px"</f>
        <v>-10px</v>
      </c>
      <c r="AG40" t="str">
        <f>IF(Table_Styles[[#This Row],[MB]]&lt;&gt;"",Table_Styles[[#This Row],[MB]],IF(Table_Styles[[#This Row],[MB Default]]&lt;&gt;"",Table_Styles[[#This Row],[MB Default]],""))</f>
        <v>-10px</v>
      </c>
      <c r="AH40"/>
      <c r="AI40"/>
      <c r="AJ40" t="str">
        <f>IF(Table_Styles[[#This Row],[ML]]&lt;&gt;"",Table_Styles[[#This Row],[ML]],IF(Table_Styles[[#This Row],[ML Default]]&lt;&gt;"",Table_Styles[[#This Row],[ML Default]],""))</f>
        <v/>
      </c>
      <c r="AK40"/>
      <c r="AL40"/>
      <c r="AM40" t="str">
        <f>IF(Table_Styles[[#This Row],[PT]]&lt;&gt;"",Table_Styles[[#This Row],[PT]],IF(Table_Styles[[#This Row],[PT Default]]&lt;&gt;"",Table_Styles[[#This Row],[PT Default]],""))</f>
        <v/>
      </c>
      <c r="AN40"/>
      <c r="AO40"/>
      <c r="AP40" t="str">
        <f>IF(Table_Styles[[#This Row],[PR]]&lt;&gt;"",Table_Styles[[#This Row],[PR]],IF(Table_Styles[[#This Row],[PR Default]]&lt;&gt;"",Table_Styles[[#This Row],[PR Default]],""))</f>
        <v/>
      </c>
      <c r="AQ40"/>
      <c r="AR40"/>
      <c r="AS40" t="str">
        <f>IF(Table_Styles[[#This Row],[PB]]&lt;&gt;"",Table_Styles[[#This Row],[PB]],IF(Table_Styles[[#This Row],[PB Default]]&lt;&gt;"",Table_Styles[[#This Row],[PB Default]],""))</f>
        <v/>
      </c>
      <c r="AT40"/>
      <c r="AU40"/>
      <c r="AV40" t="str">
        <f>IF(Table_Styles[[#This Row],[PL]]&lt;&gt;"",Table_Styles[[#This Row],[PL]],IF(Table_Styles[[#This Row],[PL Default]]&lt;&gt;"",Table_Styles[[#This Row],[PL Default]],""))</f>
        <v/>
      </c>
      <c r="AW40"/>
      <c r="AX40"/>
      <c r="AY40" t="str">
        <f>IF(Table_Styles[[#This Row],[BT]]&lt;&gt;"",Table_Styles[[#This Row],[BT]],IF(Table_Styles[[#This Row],[BT Default]]&lt;&gt;"",Table_Styles[[#This Row],[BT Default]],""))</f>
        <v/>
      </c>
      <c r="AZ40"/>
      <c r="BA40"/>
      <c r="BB40" t="str">
        <f>IF(Table_Styles[[#This Row],[BR]]&lt;&gt;"",Table_Styles[[#This Row],[BR]],IF(Table_Styles[[#This Row],[BR Default]]&lt;&gt;"",Table_Styles[[#This Row],[BR Default]],""))</f>
        <v/>
      </c>
      <c r="BC40"/>
      <c r="BD40"/>
      <c r="BE40" t="str">
        <f>IF(Table_Styles[[#This Row],[BB]]&lt;&gt;"",Table_Styles[[#This Row],[BB]],IF(Table_Styles[[#This Row],[BB Default]]&lt;&gt;"",Table_Styles[[#This Row],[BB Default]],""))</f>
        <v/>
      </c>
      <c r="BF40"/>
      <c r="BG40"/>
      <c r="BH40" t="str">
        <f>IF(Table_Styles[[#This Row],[BL]]&lt;&gt;"",Table_Styles[[#This Row],[BL]],IF(Table_Styles[[#This Row],[BL Default]]&lt;&gt;"",Table_Styles[[#This Row],[BL Default]],""))</f>
        <v/>
      </c>
      <c r="BI40"/>
      <c r="BJ40"/>
      <c r="BK40" t="str">
        <f>IF(Table_Styles[[#This Row],[Width]]&lt;&gt;"",Table_Styles[[#This Row],[Width]],IF(Table_Styles[[#This Row],[Width Default]]&lt;&gt;"",Table_Styles[[#This Row],[Width Default]],""))</f>
        <v/>
      </c>
      <c r="BL40"/>
      <c r="BM40"/>
      <c r="BN40" t="str">
        <f>IF(Table_Styles[[#This Row],[Height]]&lt;&gt;"",Table_Styles[[#This Row],[Height]],IF(Table_Styles[[#This Row],[Height Default]]&lt;&gt;"",Table_Styles[[#This Row],[Height Default]],""))</f>
        <v/>
      </c>
      <c r="BO40"/>
      <c r="BP40"/>
      <c r="BQ40" t="str">
        <f>IF(Table_Styles[[#This Row],[Top]]&lt;&gt;"",Table_Styles[[#This Row],[Top]],IF(Table_Styles[[#This Row],[Top Default]]&lt;&gt;"",Table_Styles[[#This Row],[Top Default]],""))</f>
        <v/>
      </c>
      <c r="BR40"/>
      <c r="BS40"/>
      <c r="BT40" t="str">
        <f>IF(Table_Styles[[#This Row],[Right]]&lt;&gt;"",Table_Styles[[#This Row],[Right]],IF(Table_Styles[[#This Row],[Right Default]]&lt;&gt;"",Table_Styles[[#This Row],[Right Default]],""))</f>
        <v/>
      </c>
      <c r="BU40"/>
      <c r="BV40"/>
      <c r="BW40" t="str">
        <f>IF(Table_Styles[[#This Row],[Bottom]]&lt;&gt;"",Table_Styles[[#This Row],[Bottom]],IF(Table_Styles[[#This Row],[Bottom Default]]&lt;&gt;"",Table_Styles[[#This Row],[Bottom Default]],""))</f>
        <v/>
      </c>
      <c r="BX40"/>
      <c r="BY40"/>
      <c r="BZ40" t="str">
        <f>IF(Table_Styles[[#This Row],[Left]]&lt;&gt;"",Table_Styles[[#This Row],[Left]],IF(Table_Styles[[#This Row],[Left Default]]&lt;&gt;"",Table_Styles[[#This Row],[Left Default]],""))</f>
        <v/>
      </c>
      <c r="CA40"/>
      <c r="CB40" t="str">
        <f>IF(AND(Table_Styles[[#This Row],[Selector]]&lt;&gt;"",Table_Styles[[#This Row],[Font Family Used]]&lt;&gt;"",Table_Styles[[#This Row],[Font Weight Used]]&lt;&gt;""),Table_Styles[[#This Row],[Font Family Used]]&amp;" "&amp;Table_Styles[[#This Row],[Font Weight Used]],"")</f>
        <v/>
      </c>
      <c r="CC40" t="str">
        <f ca="1">IF(AND(Table_Styles[[#This Row],[Selector]],COUNTIF(OFFSET(CC:CC,0,0,ROW()-1,1),"="&amp;Table_Styles[[#This Row],[Font]])=0),Table_Styles[[#This Row],[Font]],"")</f>
        <v/>
      </c>
      <c r="CD40" t="str">
        <f ca="1">IF(Table_Styles[[#This Row],[Unique Font]]&lt;&gt;"",
"{""fontFamily"":"""&amp;Table_Styles[[#This Row],[Font Family Used]]&amp;""",""fontWeight"":"&amp;Table_Styles[[#This Row],[Font Weight Used]]&amp;"}","")</f>
        <v/>
      </c>
      <c r="CE4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-10px</v>
      </c>
      <c r="CF40" t="str">
        <f>IF(AND(Table_Styles[[#This Row],[Selector]]&lt;&gt;"", Table_Styles[[#This Row],[Config Properties]]&lt;&gt;""),
Table_Styles[[#This Row],[Selector]]&amp;" { "&amp;Table_Styles[[#This Row],[Config Properties]]&amp;" }","")</f>
        <v>formly-field div.btn-group { margin-bottom: -10px }</v>
      </c>
      <c r="CG40" t="str">
        <f xml:space="preserve">
SUBSTITUTE(SUBSTITUTE(SUBSTITUTE(SUBSTITUTE(SUBSTITUTE(SUBSTITUTE(SUBSTITUTE(SUBSTITUTE(Table_Styles[[#This Row],[Config]],
" {","{"),
"{ ","{"),
" }","}"),
"} ","}"),
" ,",","),
", ",","),
" :",":"),
": ",":")</f>
        <v>formly-field div.btn-group{margin-bottom:-10px}</v>
      </c>
    </row>
    <row r="41" spans="2:85" ht="21" customHeight="1">
      <c r="B41" s="102" t="s">
        <v>458</v>
      </c>
      <c r="C41" s="175" t="s">
        <v>459</v>
      </c>
      <c r="D41" s="58"/>
      <c r="E41" s="58" t="str">
        <f>Settings_Styling_Font_Labels</f>
        <v>Nunito</v>
      </c>
      <c r="F41" s="50" t="str">
        <f>IF(Table_Styles[[#This Row],[Font Family]]&lt;&gt;"",Table_Styles[[#This Row],[Font Family]],IF(Table_Styles[[#This Row],[Font Family Default]]&lt;&gt;"",Table_Styles[[#This Row],[Font Family Default]],""))</f>
        <v>Nunito</v>
      </c>
      <c r="G41" s="57"/>
      <c r="H41" s="133" t="s">
        <v>433</v>
      </c>
      <c r="I41" s="50" t="str">
        <f>IF(Table_Styles[[#This Row],[Font Size]]&lt;&gt;"",Table_Styles[[#This Row],[Font Size]],IF(Table_Styles[[#This Row],[Font Size Default]]&lt;&gt;"",Table_Styles[[#This Row],[Font Size Default]],""))</f>
        <v>14px</v>
      </c>
      <c r="J41" s="57"/>
      <c r="K41" s="58">
        <f>Settings_Styling_Font_Weight_Labels</f>
        <v>700</v>
      </c>
      <c r="L41" s="50">
        <f>IF(Table_Styles[[#This Row],[Font Weight]]&lt;&gt;"",Table_Styles[[#This Row],[Font Weight]],IF(Table_Styles[[#This Row],[Font Weight Default]]&lt;&gt;"",Table_Styles[[#This Row],[Font Weight Default]],""))</f>
        <v>700</v>
      </c>
      <c r="M41" s="57"/>
      <c r="N41" s="57" t="str">
        <f>Colour_Foreground_1</f>
        <v>#1d1c1c</v>
      </c>
      <c r="O41" s="50" t="str">
        <f>IF(Table_Styles[[#This Row],[Colour]]&lt;&gt;"",Table_Styles[[#This Row],[Colour]],IF(Table_Styles[[#This Row],[Colour Default]]&lt;&gt;"",Table_Styles[[#This Row],[Colour Default]],""))</f>
        <v>#1d1c1c</v>
      </c>
      <c r="P41" s="57"/>
      <c r="Q41" s="57" t="str">
        <f>Colour_Background_1</f>
        <v>#FFFFFF</v>
      </c>
      <c r="R41" s="50" t="str">
        <f>IF(Table_Styles[[#This Row],[Background]]&lt;&gt;"",Table_Styles[[#This Row],[Background]],IF(Table_Styles[[#This Row],[Background Default]]&lt;&gt;"",Table_Styles[[#This Row],[Background Default]],""))</f>
        <v>#FFFFFF</v>
      </c>
      <c r="S41" s="28" t="str">
        <f>"1px solid "&amp;Colour_Borders</f>
        <v>1px solid #c8c8c8</v>
      </c>
      <c r="T41" s="133" t="s">
        <v>439</v>
      </c>
      <c r="U41" s="50" t="str">
        <f>IF(Table_Styles[[#This Row],[Border]]&lt;&gt;"",Table_Styles[[#This Row],[Border]],IF(Table_Styles[[#This Row],[Border Default]]&lt;&gt;"",Table_Styles[[#This Row],[Border Default]],""))</f>
        <v>1px solid #c8c8c8</v>
      </c>
      <c r="V41" s="57"/>
      <c r="W41" s="57" t="str">
        <f>Settings_Styling_Other_Default_Border_Radius</f>
        <v>3px</v>
      </c>
      <c r="X41" s="50" t="str">
        <f>IF(Table_Styles[[#This Row],[Border Radius]]&lt;&gt;"",Table_Styles[[#This Row],[Border Radius]],IF(Table_Styles[[#This Row],[Border Radius Default]]&lt;&gt;"",Table_Styles[[#This Row],[Border Radius Default]],""))</f>
        <v>3px</v>
      </c>
      <c r="Y41" s="57"/>
      <c r="Z41" s="133"/>
      <c r="AA41" s="50" t="str">
        <f>IF(Table_Styles[[#This Row],[MT]]&lt;&gt;"",Table_Styles[[#This Row],[MT]],IF(Table_Styles[[#This Row],[MT Default]]&lt;&gt;"",Table_Styles[[#This Row],[MT Default]],""))</f>
        <v/>
      </c>
      <c r="AB41" s="57"/>
      <c r="AC41" s="133" t="s">
        <v>460</v>
      </c>
      <c r="AD41" s="50" t="str">
        <f>IF(Table_Styles[[#This Row],[MR]]&lt;&gt;"",Table_Styles[[#This Row],[MR]],IF(Table_Styles[[#This Row],[MR Default]]&lt;&gt;"",Table_Styles[[#This Row],[MR Default]],""))</f>
        <v>7px</v>
      </c>
      <c r="AE41" s="57"/>
      <c r="AF41" s="57" t="s">
        <v>422</v>
      </c>
      <c r="AG41" s="50" t="str">
        <f>IF(Table_Styles[[#This Row],[MB]]&lt;&gt;"",Table_Styles[[#This Row],[MB]],IF(Table_Styles[[#This Row],[MB Default]]&lt;&gt;"",Table_Styles[[#This Row],[MB Default]],""))</f>
        <v>10px</v>
      </c>
      <c r="AH41" s="57"/>
      <c r="AI41" s="57">
        <v>0</v>
      </c>
      <c r="AJ41" s="50">
        <f>IF(Table_Styles[[#This Row],[ML]]&lt;&gt;"",Table_Styles[[#This Row],[ML]],IF(Table_Styles[[#This Row],[ML Default]]&lt;&gt;"",Table_Styles[[#This Row],[ML Default]],""))</f>
        <v>0</v>
      </c>
      <c r="AK41" s="57"/>
      <c r="AL41" s="133" t="s">
        <v>440</v>
      </c>
      <c r="AM41" s="50" t="str">
        <f>IF(Table_Styles[[#This Row],[PT]]&lt;&gt;"",Table_Styles[[#This Row],[PT]],IF(Table_Styles[[#This Row],[PT Default]]&lt;&gt;"",Table_Styles[[#This Row],[PT Default]],""))</f>
        <v>12px</v>
      </c>
      <c r="AN41" s="57"/>
      <c r="AO41" s="133" t="s">
        <v>461</v>
      </c>
      <c r="AP41" s="50" t="str">
        <f>IF(Table_Styles[[#This Row],[PR]]&lt;&gt;"",Table_Styles[[#This Row],[PR]],IF(Table_Styles[[#This Row],[PR Default]]&lt;&gt;"",Table_Styles[[#This Row],[PR Default]],""))</f>
        <v>18px</v>
      </c>
      <c r="AQ41" s="57"/>
      <c r="AR41" s="133" t="s">
        <v>440</v>
      </c>
      <c r="AS41" s="50" t="str">
        <f>IF(Table_Styles[[#This Row],[PB]]&lt;&gt;"",Table_Styles[[#This Row],[PB]],IF(Table_Styles[[#This Row],[PB Default]]&lt;&gt;"",Table_Styles[[#This Row],[PB Default]],""))</f>
        <v>12px</v>
      </c>
      <c r="AT41" s="57"/>
      <c r="AU41" s="133" t="s">
        <v>461</v>
      </c>
      <c r="AV41" s="50" t="str">
        <f>IF(Table_Styles[[#This Row],[PL]]&lt;&gt;"",Table_Styles[[#This Row],[PL]],IF(Table_Styles[[#This Row],[PL Default]]&lt;&gt;"",Table_Styles[[#This Row],[PL Default]],""))</f>
        <v>18px</v>
      </c>
      <c r="AW41" s="57"/>
      <c r="AX41" s="57"/>
      <c r="AY41" s="50" t="str">
        <f>IF(Table_Styles[[#This Row],[BT]]&lt;&gt;"",Table_Styles[[#This Row],[BT]],IF(Table_Styles[[#This Row],[BT Default]]&lt;&gt;"",Table_Styles[[#This Row],[BT Default]],""))</f>
        <v/>
      </c>
      <c r="AZ41" s="57"/>
      <c r="BA41" s="57"/>
      <c r="BB41" s="50" t="str">
        <f>IF(Table_Styles[[#This Row],[BR]]&lt;&gt;"",Table_Styles[[#This Row],[BR]],IF(Table_Styles[[#This Row],[BR Default]]&lt;&gt;"",Table_Styles[[#This Row],[BR Default]],""))</f>
        <v/>
      </c>
      <c r="BC41" s="57"/>
      <c r="BD41" s="57"/>
      <c r="BE41" s="50" t="str">
        <f>IF(Table_Styles[[#This Row],[BB]]&lt;&gt;"",Table_Styles[[#This Row],[BB]],IF(Table_Styles[[#This Row],[BB Default]]&lt;&gt;"",Table_Styles[[#This Row],[BB Default]],""))</f>
        <v/>
      </c>
      <c r="BF41" s="57"/>
      <c r="BG41" s="57"/>
      <c r="BH41" s="50" t="str">
        <f>IF(Table_Styles[[#This Row],[BL]]&lt;&gt;"",Table_Styles[[#This Row],[BL]],IF(Table_Styles[[#This Row],[BL Default]]&lt;&gt;"",Table_Styles[[#This Row],[BL Default]],""))</f>
        <v/>
      </c>
      <c r="BI41" s="57"/>
      <c r="BJ41" s="57"/>
      <c r="BK41" s="50" t="str">
        <f>IF(Table_Styles[[#This Row],[Width]]&lt;&gt;"",Table_Styles[[#This Row],[Width]],IF(Table_Styles[[#This Row],[Width Default]]&lt;&gt;"",Table_Styles[[#This Row],[Width Default]],""))</f>
        <v/>
      </c>
      <c r="BL41" s="57"/>
      <c r="BM41" s="133"/>
      <c r="BN41" s="50" t="str">
        <f>IF(Table_Styles[[#This Row],[Height]]&lt;&gt;"",Table_Styles[[#This Row],[Height]],IF(Table_Styles[[#This Row],[Height Default]]&lt;&gt;"",Table_Styles[[#This Row],[Height Default]],""))</f>
        <v/>
      </c>
      <c r="BO41" s="50"/>
      <c r="BP41" s="50"/>
      <c r="BQ41" s="50" t="str">
        <f>IF(Table_Styles[[#This Row],[Top]]&lt;&gt;"",Table_Styles[[#This Row],[Top]],IF(Table_Styles[[#This Row],[Top Default]]&lt;&gt;"",Table_Styles[[#This Row],[Top Default]],""))</f>
        <v/>
      </c>
      <c r="BR41" s="50"/>
      <c r="BS41" s="50"/>
      <c r="BT41" s="50" t="str">
        <f>IF(Table_Styles[[#This Row],[Right]]&lt;&gt;"",Table_Styles[[#This Row],[Right]],IF(Table_Styles[[#This Row],[Right Default]]&lt;&gt;"",Table_Styles[[#This Row],[Right Default]],""))</f>
        <v/>
      </c>
      <c r="BU41" s="50"/>
      <c r="BV41" s="50"/>
      <c r="BW41" s="50" t="str">
        <f>IF(Table_Styles[[#This Row],[Bottom]]&lt;&gt;"",Table_Styles[[#This Row],[Bottom]],IF(Table_Styles[[#This Row],[Bottom Default]]&lt;&gt;"",Table_Styles[[#This Row],[Bottom Default]],""))</f>
        <v/>
      </c>
      <c r="BX41" s="50"/>
      <c r="BY41" s="50"/>
      <c r="BZ41" s="50" t="str">
        <f>IF(Table_Styles[[#This Row],[Left]]&lt;&gt;"",Table_Styles[[#This Row],[Left]],IF(Table_Styles[[#This Row],[Left Default]]&lt;&gt;"",Table_Styles[[#This Row],[Left Default]],""))</f>
        <v/>
      </c>
      <c r="CA41" s="57"/>
      <c r="CB41" s="101" t="str">
        <f>IF(AND(Table_Styles[[#This Row],[Selector]]&lt;&gt;"",Table_Styles[[#This Row],[Font Family Used]]&lt;&gt;"",Table_Styles[[#This Row],[Font Weight Used]]&lt;&gt;""),Table_Styles[[#This Row],[Font Family Used]]&amp;" "&amp;Table_Styles[[#This Row],[Font Weight Used]],"")</f>
        <v>Nunito 700</v>
      </c>
      <c r="CC41" s="101" t="str">
        <f ca="1">IF(AND(Table_Styles[[#This Row],[Selector]],COUNTIF(OFFSET(CC:CC,0,0,ROW()-1,1),"="&amp;Table_Styles[[#This Row],[Font]])=0),Table_Styles[[#This Row],[Font]],"")</f>
        <v/>
      </c>
      <c r="CD41" s="101" t="str">
        <f ca="1">IF(Table_Styles[[#This Row],[Unique Font]]&lt;&gt;"",
"{""fontFamily"":"""&amp;Table_Styles[[#This Row],[Font Family Used]]&amp;""",""fontWeight"":"&amp;Table_Styles[[#This Row],[Font Weight Used]]&amp;"}","")</f>
        <v/>
      </c>
      <c r="CE41"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#1d1c1c;background: #FFFFFF;border: 1px solid #c8c8c8;border-radius: 3px;margin-right: 7px;margin-bottom: 10px;margin-left: 0;padding-top: 12px;padding-right: 18px;padding-bottom: 12px;padding-left: 18px</v>
      </c>
      <c r="CF41" s="101" t="str">
        <f>IF(AND(Table_Styles[[#This Row],[Selector]]&lt;&gt;"", Table_Styles[[#This Row],[Config Properties]]&lt;&gt;""),
Table_Styles[[#This Row],[Selector]]&amp;" { "&amp;Table_Styles[[#This Row],[Config Properties]]&amp;" }","")</f>
        <v>formly-field label.btn, formly-field label.btn:hover, formly-field label.btn:active { font-family: 'Nunito';font-size: 14px;font-weight: 700;color: #1d1c1c;background: #FFFFFF;border: 1px solid #c8c8c8;border-radius: 3px;margin-right: 7px;margin-bottom: 10px;margin-left: 0;padding-top: 12px;padding-right: 18px;padding-bottom: 12px;padding-left: 18px }</v>
      </c>
      <c r="CG41" s="101" t="str">
        <f xml:space="preserve">
SUBSTITUTE(SUBSTITUTE(SUBSTITUTE(SUBSTITUTE(SUBSTITUTE(SUBSTITUTE(SUBSTITUTE(SUBSTITUTE(Table_Styles[[#This Row],[Config]],
" {","{"),
"{ ","{"),
" }","}"),
"} ","}"),
" ,",","),
", ",","),
" :",":"),
": ",":")</f>
        <v>formly-field label.btn,formly-field label.btn:hover,formly-field label.btn:active{font-family:'Nunito';font-size:14px;font-weight:700;color:#1d1c1c;background:#FFFFFF;border:1px solid #c8c8c8;border-radius:3px;margin-right:7px;margin-bottom:10px;margin-left:0;padding-top:12px;padding-right:18px;padding-bottom:12px;padding-left:18px}</v>
      </c>
    </row>
    <row r="42" spans="2:85" ht="21" customHeight="1">
      <c r="B42" s="101" t="s">
        <v>462</v>
      </c>
      <c r="C42" s="101" t="s">
        <v>463</v>
      </c>
      <c r="D42" s="57"/>
      <c r="E42" s="57"/>
      <c r="F42" s="50" t="str">
        <f>IF(Table_Styles[[#This Row],[Font Family]]&lt;&gt;"",Table_Styles[[#This Row],[Font Family]],IF(Table_Styles[[#This Row],[Font Family Default]]&lt;&gt;"",Table_Styles[[#This Row],[Font Family Default]],""))</f>
        <v/>
      </c>
      <c r="G42" s="57"/>
      <c r="H42" s="57"/>
      <c r="I42" s="50" t="str">
        <f>IF(Table_Styles[[#This Row],[Font Size]]&lt;&gt;"",Table_Styles[[#This Row],[Font Size]],IF(Table_Styles[[#This Row],[Font Size Default]]&lt;&gt;"",Table_Styles[[#This Row],[Font Size Default]],""))</f>
        <v/>
      </c>
      <c r="J42" s="57"/>
      <c r="K42" s="57"/>
      <c r="L42" s="50" t="str">
        <f>IF(Table_Styles[[#This Row],[Font Weight]]&lt;&gt;"",Table_Styles[[#This Row],[Font Weight]],IF(Table_Styles[[#This Row],[Font Weight Default]]&lt;&gt;"",Table_Styles[[#This Row],[Font Weight Default]],""))</f>
        <v/>
      </c>
      <c r="M42" s="57"/>
      <c r="N42" s="57" t="str">
        <f>Colour_Background_1</f>
        <v>#FFFFFF</v>
      </c>
      <c r="O42" s="50" t="str">
        <f>IF(Table_Styles[[#This Row],[Colour]]&lt;&gt;"",Table_Styles[[#This Row],[Colour]],IF(Table_Styles[[#This Row],[Colour Default]]&lt;&gt;"",Table_Styles[[#This Row],[Colour Default]],""))</f>
        <v>#FFFFFF</v>
      </c>
      <c r="P42" s="216" t="str">
        <f>Colour_Background_3</f>
        <v>#d9e1e8</v>
      </c>
      <c r="Q42" s="173" t="str">
        <f>Colour_Accent_2</f>
        <v>#777777</v>
      </c>
      <c r="R42" s="50" t="str">
        <f>IF(Table_Styles[[#This Row],[Background]]&lt;&gt;"",Table_Styles[[#This Row],[Background]],IF(Table_Styles[[#This Row],[Background Default]]&lt;&gt;"",Table_Styles[[#This Row],[Background Default]],""))</f>
        <v>#d9e1e8</v>
      </c>
      <c r="S42" s="28" t="str">
        <f>"1px solid "&amp;Colour_Borders</f>
        <v>1px solid #c8c8c8</v>
      </c>
      <c r="T42" s="133" t="s">
        <v>439</v>
      </c>
      <c r="U42" s="50" t="str">
        <f>IF(Table_Styles[[#This Row],[Border]]&lt;&gt;"",Table_Styles[[#This Row],[Border]],IF(Table_Styles[[#This Row],[Border Default]]&lt;&gt;"",Table_Styles[[#This Row],[Border Default]],""))</f>
        <v>1px solid #c8c8c8</v>
      </c>
      <c r="V42" s="57"/>
      <c r="W42" s="57"/>
      <c r="X42" s="50" t="str">
        <f>IF(Table_Styles[[#This Row],[Border Radius]]&lt;&gt;"",Table_Styles[[#This Row],[Border Radius]],IF(Table_Styles[[#This Row],[Border Radius Default]]&lt;&gt;"",Table_Styles[[#This Row],[Border Radius Default]],""))</f>
        <v/>
      </c>
      <c r="Y42" s="57"/>
      <c r="Z42" s="57"/>
      <c r="AA42" s="50" t="str">
        <f>IF(Table_Styles[[#This Row],[MT]]&lt;&gt;"",Table_Styles[[#This Row],[MT]],IF(Table_Styles[[#This Row],[MT Default]]&lt;&gt;"",Table_Styles[[#This Row],[MT Default]],""))</f>
        <v/>
      </c>
      <c r="AB42" s="57"/>
      <c r="AC42" s="57"/>
      <c r="AD42" s="50" t="str">
        <f>IF(Table_Styles[[#This Row],[MR]]&lt;&gt;"",Table_Styles[[#This Row],[MR]],IF(Table_Styles[[#This Row],[MR Default]]&lt;&gt;"",Table_Styles[[#This Row],[MR Default]],""))</f>
        <v/>
      </c>
      <c r="AE42" s="57"/>
      <c r="AF42" s="57"/>
      <c r="AG42" s="50" t="str">
        <f>IF(Table_Styles[[#This Row],[MB]]&lt;&gt;"",Table_Styles[[#This Row],[MB]],IF(Table_Styles[[#This Row],[MB Default]]&lt;&gt;"",Table_Styles[[#This Row],[MB Default]],""))</f>
        <v/>
      </c>
      <c r="AH42" s="57"/>
      <c r="AI42" s="57"/>
      <c r="AJ42" s="50" t="str">
        <f>IF(Table_Styles[[#This Row],[ML]]&lt;&gt;"",Table_Styles[[#This Row],[ML]],IF(Table_Styles[[#This Row],[ML Default]]&lt;&gt;"",Table_Styles[[#This Row],[ML Default]],""))</f>
        <v/>
      </c>
      <c r="AK42" s="57"/>
      <c r="AL42" s="57"/>
      <c r="AM42" s="50" t="str">
        <f>IF(Table_Styles[[#This Row],[PT]]&lt;&gt;"",Table_Styles[[#This Row],[PT]],IF(Table_Styles[[#This Row],[PT Default]]&lt;&gt;"",Table_Styles[[#This Row],[PT Default]],""))</f>
        <v/>
      </c>
      <c r="AN42" s="57"/>
      <c r="AO42" s="57"/>
      <c r="AP42" s="50" t="str">
        <f>IF(Table_Styles[[#This Row],[PR]]&lt;&gt;"",Table_Styles[[#This Row],[PR]],IF(Table_Styles[[#This Row],[PR Default]]&lt;&gt;"",Table_Styles[[#This Row],[PR Default]],""))</f>
        <v/>
      </c>
      <c r="AQ42" s="57"/>
      <c r="AR42" s="57"/>
      <c r="AS42" s="50" t="str">
        <f>IF(Table_Styles[[#This Row],[PB]]&lt;&gt;"",Table_Styles[[#This Row],[PB]],IF(Table_Styles[[#This Row],[PB Default]]&lt;&gt;"",Table_Styles[[#This Row],[PB Default]],""))</f>
        <v/>
      </c>
      <c r="AT42" s="57"/>
      <c r="AU42" s="57"/>
      <c r="AV42" s="50" t="str">
        <f>IF(Table_Styles[[#This Row],[PL]]&lt;&gt;"",Table_Styles[[#This Row],[PL]],IF(Table_Styles[[#This Row],[PL Default]]&lt;&gt;"",Table_Styles[[#This Row],[PL Default]],""))</f>
        <v/>
      </c>
      <c r="AW42" s="57"/>
      <c r="AX42" s="57"/>
      <c r="AY42" s="50" t="str">
        <f>IF(Table_Styles[[#This Row],[BT]]&lt;&gt;"",Table_Styles[[#This Row],[BT]],IF(Table_Styles[[#This Row],[BT Default]]&lt;&gt;"",Table_Styles[[#This Row],[BT Default]],""))</f>
        <v/>
      </c>
      <c r="AZ42" s="57"/>
      <c r="BA42" s="57"/>
      <c r="BB42" s="50" t="str">
        <f>IF(Table_Styles[[#This Row],[BR]]&lt;&gt;"",Table_Styles[[#This Row],[BR]],IF(Table_Styles[[#This Row],[BR Default]]&lt;&gt;"",Table_Styles[[#This Row],[BR Default]],""))</f>
        <v/>
      </c>
      <c r="BC42" s="57"/>
      <c r="BD42" s="57"/>
      <c r="BE42" s="50" t="str">
        <f>IF(Table_Styles[[#This Row],[BB]]&lt;&gt;"",Table_Styles[[#This Row],[BB]],IF(Table_Styles[[#This Row],[BB Default]]&lt;&gt;"",Table_Styles[[#This Row],[BB Default]],""))</f>
        <v/>
      </c>
      <c r="BF42" s="57"/>
      <c r="BG42" s="57"/>
      <c r="BH42" s="50" t="str">
        <f>IF(Table_Styles[[#This Row],[BL]]&lt;&gt;"",Table_Styles[[#This Row],[BL]],IF(Table_Styles[[#This Row],[BL Default]]&lt;&gt;"",Table_Styles[[#This Row],[BL Default]],""))</f>
        <v/>
      </c>
      <c r="BI42" s="57"/>
      <c r="BJ42" s="57"/>
      <c r="BK42" s="50" t="str">
        <f>IF(Table_Styles[[#This Row],[Width]]&lt;&gt;"",Table_Styles[[#This Row],[Width]],IF(Table_Styles[[#This Row],[Width Default]]&lt;&gt;"",Table_Styles[[#This Row],[Width Default]],""))</f>
        <v/>
      </c>
      <c r="BL42" s="57"/>
      <c r="BM42" s="57"/>
      <c r="BN42" s="50" t="str">
        <f>IF(Table_Styles[[#This Row],[Height]]&lt;&gt;"",Table_Styles[[#This Row],[Height]],IF(Table_Styles[[#This Row],[Height Default]]&lt;&gt;"",Table_Styles[[#This Row],[Height Default]],""))</f>
        <v/>
      </c>
      <c r="BO42" s="50"/>
      <c r="BP42" s="50"/>
      <c r="BQ42" s="50" t="str">
        <f>IF(Table_Styles[[#This Row],[Top]]&lt;&gt;"",Table_Styles[[#This Row],[Top]],IF(Table_Styles[[#This Row],[Top Default]]&lt;&gt;"",Table_Styles[[#This Row],[Top Default]],""))</f>
        <v/>
      </c>
      <c r="BR42" s="50"/>
      <c r="BS42" s="50"/>
      <c r="BT42" s="50" t="str">
        <f>IF(Table_Styles[[#This Row],[Right]]&lt;&gt;"",Table_Styles[[#This Row],[Right]],IF(Table_Styles[[#This Row],[Right Default]]&lt;&gt;"",Table_Styles[[#This Row],[Right Default]],""))</f>
        <v/>
      </c>
      <c r="BU42" s="50"/>
      <c r="BV42" s="50"/>
      <c r="BW42" s="50" t="str">
        <f>IF(Table_Styles[[#This Row],[Bottom]]&lt;&gt;"",Table_Styles[[#This Row],[Bottom]],IF(Table_Styles[[#This Row],[Bottom Default]]&lt;&gt;"",Table_Styles[[#This Row],[Bottom Default]],""))</f>
        <v/>
      </c>
      <c r="BX42" s="50"/>
      <c r="BY42" s="50"/>
      <c r="BZ42" s="50" t="str">
        <f>IF(Table_Styles[[#This Row],[Left]]&lt;&gt;"",Table_Styles[[#This Row],[Left]],IF(Table_Styles[[#This Row],[Left Default]]&lt;&gt;"",Table_Styles[[#This Row],[Left Default]],""))</f>
        <v/>
      </c>
      <c r="CA42" s="57"/>
      <c r="CB42" s="101" t="str">
        <f>IF(AND(Table_Styles[[#This Row],[Selector]]&lt;&gt;"",Table_Styles[[#This Row],[Font Family Used]]&lt;&gt;"",Table_Styles[[#This Row],[Font Weight Used]]&lt;&gt;""),Table_Styles[[#This Row],[Font Family Used]]&amp;" "&amp;Table_Styles[[#This Row],[Font Weight Used]],"")</f>
        <v/>
      </c>
      <c r="CC42" s="101" t="str">
        <f ca="1">IF(AND(Table_Styles[[#This Row],[Selector]],COUNTIF(OFFSET(CC:CC,0,0,ROW()-1,1),"="&amp;Table_Styles[[#This Row],[Font]])=0),Table_Styles[[#This Row],[Font]],"")</f>
        <v/>
      </c>
      <c r="CD42" s="101" t="str">
        <f ca="1">IF(Table_Styles[[#This Row],[Unique Font]]&lt;&gt;"",
"{""fontFamily"":"""&amp;Table_Styles[[#This Row],[Font Family Used]]&amp;""",""fontWeight"":"&amp;Table_Styles[[#This Row],[Font Weight Used]]&amp;"}","")</f>
        <v/>
      </c>
      <c r="CE42"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#d9e1e8;border: 1px solid #c8c8c8</v>
      </c>
      <c r="CF42" s="101" t="str">
        <f>IF(AND(Table_Styles[[#This Row],[Selector]]&lt;&gt;"", Table_Styles[[#This Row],[Config Properties]]&lt;&gt;""),
Table_Styles[[#This Row],[Selector]]&amp;" { "&amp;Table_Styles[[#This Row],[Config Properties]]&amp;" }","")</f>
        <v>formly-field label.btn.selected, formly-field label.btn.selected:hover, formly-field label.selected:active { color: #FFFFFF;background: #d9e1e8;border: 1px solid #c8c8c8 }</v>
      </c>
      <c r="CG42" s="101" t="str">
        <f xml:space="preserve">
SUBSTITUTE(SUBSTITUTE(SUBSTITUTE(SUBSTITUTE(SUBSTITUTE(SUBSTITUTE(SUBSTITUTE(SUBSTITUTE(Table_Styles[[#This Row],[Config]],
" {","{"),
"{ ","{"),
" }","}"),
"} ","}"),
" ,",","),
", ",","),
" :",":"),
": ",":")</f>
        <v>formly-field label.btn.selected,formly-field label.btn.selected:hover,formly-field label.selected:active{color:#FFFFFF;background:#d9e1e8;border:1px solid #c8c8c8}</v>
      </c>
    </row>
    <row r="43" spans="2:85" ht="21" customHeight="1">
      <c r="B43" s="102" t="s">
        <v>464</v>
      </c>
      <c r="C43" s="102" t="s">
        <v>465</v>
      </c>
      <c r="D43" s="57"/>
      <c r="E43" s="57"/>
      <c r="F43" s="48" t="str">
        <f>IF(Table_Styles[[#This Row],[Font Family]]&lt;&gt;"",Table_Styles[[#This Row],[Font Family]],IF(Table_Styles[[#This Row],[Font Family Default]]&lt;&gt;"",Table_Styles[[#This Row],[Font Family Default]],""))</f>
        <v/>
      </c>
      <c r="G43" s="57"/>
      <c r="H43" s="133" t="s">
        <v>466</v>
      </c>
      <c r="I43" s="48" t="str">
        <f>IF(Table_Styles[[#This Row],[Font Size]]&lt;&gt;"",Table_Styles[[#This Row],[Font Size]],IF(Table_Styles[[#This Row],[Font Size Default]]&lt;&gt;"",Table_Styles[[#This Row],[Font Size Default]],""))</f>
        <v>25px</v>
      </c>
      <c r="J43" s="57"/>
      <c r="K43" s="57"/>
      <c r="L43" s="48" t="str">
        <f>IF(Table_Styles[[#This Row],[Font Weight]]&lt;&gt;"",Table_Styles[[#This Row],[Font Weight]],IF(Table_Styles[[#This Row],[Font Weight Default]]&lt;&gt;"",Table_Styles[[#This Row],[Font Weight Default]],""))</f>
        <v/>
      </c>
      <c r="M43" s="57"/>
      <c r="N43" s="57"/>
      <c r="O43" s="48" t="str">
        <f>IF(Table_Styles[[#This Row],[Colour]]&lt;&gt;"",Table_Styles[[#This Row],[Colour]],IF(Table_Styles[[#This Row],[Colour Default]]&lt;&gt;"",Table_Styles[[#This Row],[Colour Default]],""))</f>
        <v/>
      </c>
      <c r="P43" s="57"/>
      <c r="Q43" s="57"/>
      <c r="R43" s="48" t="str">
        <f>IF(Table_Styles[[#This Row],[Background]]&lt;&gt;"",Table_Styles[[#This Row],[Background]],IF(Table_Styles[[#This Row],[Background Default]]&lt;&gt;"",Table_Styles[[#This Row],[Background Default]],""))</f>
        <v/>
      </c>
      <c r="S43" s="57"/>
      <c r="T43" s="57"/>
      <c r="U43" s="48" t="str">
        <f>IF(Table_Styles[[#This Row],[Border]]&lt;&gt;"",Table_Styles[[#This Row],[Border]],IF(Table_Styles[[#This Row],[Border Default]]&lt;&gt;"",Table_Styles[[#This Row],[Border Default]],""))</f>
        <v/>
      </c>
      <c r="V43" s="57"/>
      <c r="W43" s="57"/>
      <c r="X43" s="48" t="str">
        <f>IF(Table_Styles[[#This Row],[Border Radius]]&lt;&gt;"",Table_Styles[[#This Row],[Border Radius]],IF(Table_Styles[[#This Row],[Border Radius Default]]&lt;&gt;"",Table_Styles[[#This Row],[Border Radius Default]],""))</f>
        <v/>
      </c>
      <c r="Y43" s="57"/>
      <c r="Z43" s="133" t="s">
        <v>467</v>
      </c>
      <c r="AA43" s="48" t="str">
        <f>IF(Table_Styles[[#This Row],[MT]]&lt;&gt;"",Table_Styles[[#This Row],[MT]],IF(Table_Styles[[#This Row],[MT Default]]&lt;&gt;"",Table_Styles[[#This Row],[MT Default]],""))</f>
        <v>3px</v>
      </c>
      <c r="AB43" s="57"/>
      <c r="AC43" s="57"/>
      <c r="AD43" s="48" t="str">
        <f>IF(Table_Styles[[#This Row],[MR]]&lt;&gt;"",Table_Styles[[#This Row],[MR]],IF(Table_Styles[[#This Row],[MR Default]]&lt;&gt;"",Table_Styles[[#This Row],[MR Default]],""))</f>
        <v/>
      </c>
      <c r="AE43" s="57"/>
      <c r="AF43" s="57"/>
      <c r="AG43" s="48" t="str">
        <f>IF(Table_Styles[[#This Row],[MB]]&lt;&gt;"",Table_Styles[[#This Row],[MB]],IF(Table_Styles[[#This Row],[MB Default]]&lt;&gt;"",Table_Styles[[#This Row],[MB Default]],""))</f>
        <v/>
      </c>
      <c r="AH43" s="57"/>
      <c r="AI43" s="57"/>
      <c r="AJ43" s="48" t="str">
        <f>IF(Table_Styles[[#This Row],[ML]]&lt;&gt;"",Table_Styles[[#This Row],[ML]],IF(Table_Styles[[#This Row],[ML Default]]&lt;&gt;"",Table_Styles[[#This Row],[ML Default]],""))</f>
        <v/>
      </c>
      <c r="AK43" s="57"/>
      <c r="AL43" s="57"/>
      <c r="AM43" s="48" t="str">
        <f>IF(Table_Styles[[#This Row],[PT]]&lt;&gt;"",Table_Styles[[#This Row],[PT]],IF(Table_Styles[[#This Row],[PT Default]]&lt;&gt;"",Table_Styles[[#This Row],[PT Default]],""))</f>
        <v/>
      </c>
      <c r="AN43" s="57"/>
      <c r="AO43" s="57"/>
      <c r="AP43" s="48" t="str">
        <f>IF(Table_Styles[[#This Row],[PR]]&lt;&gt;"",Table_Styles[[#This Row],[PR]],IF(Table_Styles[[#This Row],[PR Default]]&lt;&gt;"",Table_Styles[[#This Row],[PR Default]],""))</f>
        <v/>
      </c>
      <c r="AQ43" s="57"/>
      <c r="AR43" s="57"/>
      <c r="AS43" s="48" t="str">
        <f>IF(Table_Styles[[#This Row],[PB]]&lt;&gt;"",Table_Styles[[#This Row],[PB]],IF(Table_Styles[[#This Row],[PB Default]]&lt;&gt;"",Table_Styles[[#This Row],[PB Default]],""))</f>
        <v/>
      </c>
      <c r="AT43" s="57"/>
      <c r="AU43" s="57"/>
      <c r="AV43" s="48" t="str">
        <f>IF(Table_Styles[[#This Row],[PL]]&lt;&gt;"",Table_Styles[[#This Row],[PL]],IF(Table_Styles[[#This Row],[PL Default]]&lt;&gt;"",Table_Styles[[#This Row],[PL Default]],""))</f>
        <v/>
      </c>
      <c r="AW43" s="57"/>
      <c r="AX43" s="57"/>
      <c r="AY43" s="48" t="str">
        <f>IF(Table_Styles[[#This Row],[BT]]&lt;&gt;"",Table_Styles[[#This Row],[BT]],IF(Table_Styles[[#This Row],[BT Default]]&lt;&gt;"",Table_Styles[[#This Row],[BT Default]],""))</f>
        <v/>
      </c>
      <c r="AZ43" s="57"/>
      <c r="BA43" s="57"/>
      <c r="BB43" s="48" t="str">
        <f>IF(Table_Styles[[#This Row],[BR]]&lt;&gt;"",Table_Styles[[#This Row],[BR]],IF(Table_Styles[[#This Row],[BR Default]]&lt;&gt;"",Table_Styles[[#This Row],[BR Default]],""))</f>
        <v/>
      </c>
      <c r="BC43" s="57"/>
      <c r="BD43" s="57"/>
      <c r="BE43" s="48" t="str">
        <f>IF(Table_Styles[[#This Row],[BB]]&lt;&gt;"",Table_Styles[[#This Row],[BB]],IF(Table_Styles[[#This Row],[BB Default]]&lt;&gt;"",Table_Styles[[#This Row],[BB Default]],""))</f>
        <v/>
      </c>
      <c r="BF43" s="57"/>
      <c r="BG43" s="57"/>
      <c r="BH43" s="48" t="str">
        <f>IF(Table_Styles[[#This Row],[BL]]&lt;&gt;"",Table_Styles[[#This Row],[BL]],IF(Table_Styles[[#This Row],[BL Default]]&lt;&gt;"",Table_Styles[[#This Row],[BL Default]],""))</f>
        <v/>
      </c>
      <c r="BI43" s="57"/>
      <c r="BJ43" s="57"/>
      <c r="BK43" s="48" t="str">
        <f>IF(Table_Styles[[#This Row],[Width]]&lt;&gt;"",Table_Styles[[#This Row],[Width]],IF(Table_Styles[[#This Row],[Width Default]]&lt;&gt;"",Table_Styles[[#This Row],[Width Default]],""))</f>
        <v/>
      </c>
      <c r="BL43" s="57"/>
      <c r="BM43" s="57"/>
      <c r="BN43" s="48" t="str">
        <f>IF(Table_Styles[[#This Row],[Height]]&lt;&gt;"",Table_Styles[[#This Row],[Height]],IF(Table_Styles[[#This Row],[Height Default]]&lt;&gt;"",Table_Styles[[#This Row],[Height Default]],""))</f>
        <v/>
      </c>
      <c r="BO43" s="48"/>
      <c r="BP43" s="48"/>
      <c r="BQ43" s="48" t="str">
        <f>IF(Table_Styles[[#This Row],[Top]]&lt;&gt;"",Table_Styles[[#This Row],[Top]],IF(Table_Styles[[#This Row],[Top Default]]&lt;&gt;"",Table_Styles[[#This Row],[Top Default]],""))</f>
        <v/>
      </c>
      <c r="BR43" s="48"/>
      <c r="BS43" s="48"/>
      <c r="BT43" s="48" t="str">
        <f>IF(Table_Styles[[#This Row],[Right]]&lt;&gt;"",Table_Styles[[#This Row],[Right]],IF(Table_Styles[[#This Row],[Right Default]]&lt;&gt;"",Table_Styles[[#This Row],[Right Default]],""))</f>
        <v/>
      </c>
      <c r="BU43" s="48"/>
      <c r="BV43" s="48"/>
      <c r="BW43" s="48" t="str">
        <f>IF(Table_Styles[[#This Row],[Bottom]]&lt;&gt;"",Table_Styles[[#This Row],[Bottom]],IF(Table_Styles[[#This Row],[Bottom Default]]&lt;&gt;"",Table_Styles[[#This Row],[Bottom Default]],""))</f>
        <v/>
      </c>
      <c r="BX43" s="48"/>
      <c r="BY43" s="48"/>
      <c r="BZ43" s="48" t="str">
        <f>IF(Table_Styles[[#This Row],[Left]]&lt;&gt;"",Table_Styles[[#This Row],[Left]],IF(Table_Styles[[#This Row],[Left Default]]&lt;&gt;"",Table_Styles[[#This Row],[Left Default]],""))</f>
        <v/>
      </c>
      <c r="CA43" s="57"/>
      <c r="CB43" s="101" t="str">
        <f>IF(AND(Table_Styles[[#This Row],[Selector]]&lt;&gt;"",Table_Styles[[#This Row],[Font Family Used]]&lt;&gt;"",Table_Styles[[#This Row],[Font Weight Used]]&lt;&gt;""),Table_Styles[[#This Row],[Font Family Used]]&amp;" "&amp;Table_Styles[[#This Row],[Font Weight Used]],"")</f>
        <v/>
      </c>
      <c r="CC43" s="101" t="str">
        <f ca="1">IF(AND(Table_Styles[[#This Row],[Selector]],COUNTIF(OFFSET(CC:CC,0,0,ROW()-1,1),"="&amp;Table_Styles[[#This Row],[Font]])=0),Table_Styles[[#This Row],[Font]],"")</f>
        <v/>
      </c>
      <c r="CD43" s="101" t="str">
        <f ca="1">IF(Table_Styles[[#This Row],[Unique Font]]&lt;&gt;"",
"{""fontFamily"":"""&amp;Table_Styles[[#This Row],[Font Family Used]]&amp;""",""fontWeight"":"&amp;Table_Styles[[#This Row],[Font Weight Used]]&amp;"}","")</f>
        <v/>
      </c>
      <c r="CE43"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25px;margin-top: 3px</v>
      </c>
      <c r="CF43" s="104" t="str">
        <f>IF(AND(Table_Styles[[#This Row],[Selector]]&lt;&gt;"", Table_Styles[[#This Row],[Config Properties]]&lt;&gt;""),
Table_Styles[[#This Row],[Selector]]&amp;" { "&amp;Table_Styles[[#This Row],[Config Properties]]&amp;" }","")</f>
        <v>formly-field label .btn-icon { font-size: 25px;margin-top: 3px }</v>
      </c>
      <c r="CG43" s="104" t="str">
        <f xml:space="preserve">
SUBSTITUTE(SUBSTITUTE(SUBSTITUTE(SUBSTITUTE(SUBSTITUTE(SUBSTITUTE(SUBSTITUTE(SUBSTITUTE(Table_Styles[[#This Row],[Config]],
" {","{"),
"{ ","{"),
" }","}"),
"} ","}"),
" ,",","),
", ",","),
" :",":"),
": ",":")</f>
        <v>formly-field label .btn-icon{font-size:25px;margin-top:3px}</v>
      </c>
    </row>
    <row r="44" spans="2:85" ht="21" customHeight="1">
      <c r="B44" s="101" t="s">
        <v>468</v>
      </c>
      <c r="C44" s="102" t="s">
        <v>469</v>
      </c>
      <c r="D44" s="143"/>
      <c r="E44" s="57"/>
      <c r="F44" s="48" t="str">
        <f>IF(Table_Styles[[#This Row],[Font Family]]&lt;&gt;"",Table_Styles[[#This Row],[Font Family]],IF(Table_Styles[[#This Row],[Font Family Default]]&lt;&gt;"",Table_Styles[[#This Row],[Font Family Default]],""))</f>
        <v/>
      </c>
      <c r="G44" s="143"/>
      <c r="H44" s="133" t="s">
        <v>461</v>
      </c>
      <c r="I44" s="48" t="str">
        <f>IF(Table_Styles[[#This Row],[Font Size]]&lt;&gt;"",Table_Styles[[#This Row],[Font Size]],IF(Table_Styles[[#This Row],[Font Size Default]]&lt;&gt;"",Table_Styles[[#This Row],[Font Size Default]],""))</f>
        <v>18px</v>
      </c>
      <c r="J44" s="143"/>
      <c r="K44" s="57"/>
      <c r="L44" s="48" t="str">
        <f>IF(Table_Styles[[#This Row],[Font Weight]]&lt;&gt;"",Table_Styles[[#This Row],[Font Weight]],IF(Table_Styles[[#This Row],[Font Weight Default]]&lt;&gt;"",Table_Styles[[#This Row],[Font Weight Default]],""))</f>
        <v/>
      </c>
      <c r="M44" s="143"/>
      <c r="N44" s="57"/>
      <c r="O44" s="48" t="str">
        <f>IF(Table_Styles[[#This Row],[Colour]]&lt;&gt;"",Table_Styles[[#This Row],[Colour]],IF(Table_Styles[[#This Row],[Colour Default]]&lt;&gt;"",Table_Styles[[#This Row],[Colour Default]],""))</f>
        <v/>
      </c>
      <c r="P44" s="143"/>
      <c r="Q44" s="57"/>
      <c r="R44" s="48" t="str">
        <f>IF(Table_Styles[[#This Row],[Background]]&lt;&gt;"",Table_Styles[[#This Row],[Background]],IF(Table_Styles[[#This Row],[Background Default]]&lt;&gt;"",Table_Styles[[#This Row],[Background Default]],""))</f>
        <v/>
      </c>
      <c r="S44" s="143"/>
      <c r="T44" s="57"/>
      <c r="U44" s="48" t="str">
        <f>IF(Table_Styles[[#This Row],[Border]]&lt;&gt;"",Table_Styles[[#This Row],[Border]],IF(Table_Styles[[#This Row],[Border Default]]&lt;&gt;"",Table_Styles[[#This Row],[Border Default]],""))</f>
        <v/>
      </c>
      <c r="V44" s="57"/>
      <c r="W44" s="57"/>
      <c r="X44" s="48" t="str">
        <f>IF(Table_Styles[[#This Row],[Border Radius]]&lt;&gt;"",Table_Styles[[#This Row],[Border Radius]],IF(Table_Styles[[#This Row],[Border Radius Default]]&lt;&gt;"",Table_Styles[[#This Row],[Border Radius Default]],""))</f>
        <v/>
      </c>
      <c r="Y44" s="143"/>
      <c r="Z44" s="133"/>
      <c r="AA44" s="48" t="str">
        <f>IF(Table_Styles[[#This Row],[MT]]&lt;&gt;"",Table_Styles[[#This Row],[MT]],IF(Table_Styles[[#This Row],[MT Default]]&lt;&gt;"",Table_Styles[[#This Row],[MT Default]],""))</f>
        <v/>
      </c>
      <c r="AB44" s="143"/>
      <c r="AC44" s="57"/>
      <c r="AD44" s="48" t="str">
        <f>IF(Table_Styles[[#This Row],[MR]]&lt;&gt;"",Table_Styles[[#This Row],[MR]],IF(Table_Styles[[#This Row],[MR Default]]&lt;&gt;"",Table_Styles[[#This Row],[MR Default]],""))</f>
        <v/>
      </c>
      <c r="AE44" s="143"/>
      <c r="AF44" s="57"/>
      <c r="AG44" s="48" t="str">
        <f>IF(Table_Styles[[#This Row],[MB]]&lt;&gt;"",Table_Styles[[#This Row],[MB]],IF(Table_Styles[[#This Row],[MB Default]]&lt;&gt;"",Table_Styles[[#This Row],[MB Default]],""))</f>
        <v/>
      </c>
      <c r="AH44" s="143"/>
      <c r="AI44" s="57"/>
      <c r="AJ44" s="48" t="str">
        <f>IF(Table_Styles[[#This Row],[ML]]&lt;&gt;"",Table_Styles[[#This Row],[ML]],IF(Table_Styles[[#This Row],[ML Default]]&lt;&gt;"",Table_Styles[[#This Row],[ML Default]],""))</f>
        <v/>
      </c>
      <c r="AK44" s="143"/>
      <c r="AL44" s="57"/>
      <c r="AM44" s="48" t="str">
        <f>IF(Table_Styles[[#This Row],[PT]]&lt;&gt;"",Table_Styles[[#This Row],[PT]],IF(Table_Styles[[#This Row],[PT Default]]&lt;&gt;"",Table_Styles[[#This Row],[PT Default]],""))</f>
        <v/>
      </c>
      <c r="AN44" s="143"/>
      <c r="AO44" s="57"/>
      <c r="AP44" s="48" t="str">
        <f>IF(Table_Styles[[#This Row],[PR]]&lt;&gt;"",Table_Styles[[#This Row],[PR]],IF(Table_Styles[[#This Row],[PR Default]]&lt;&gt;"",Table_Styles[[#This Row],[PR Default]],""))</f>
        <v/>
      </c>
      <c r="AQ44" s="143"/>
      <c r="AR44" s="57"/>
      <c r="AS44" s="48" t="str">
        <f>IF(Table_Styles[[#This Row],[PB]]&lt;&gt;"",Table_Styles[[#This Row],[PB]],IF(Table_Styles[[#This Row],[PB Default]]&lt;&gt;"",Table_Styles[[#This Row],[PB Default]],""))</f>
        <v/>
      </c>
      <c r="AT44" s="143"/>
      <c r="AU44" s="57"/>
      <c r="AV44" s="48" t="str">
        <f>IF(Table_Styles[[#This Row],[PL]]&lt;&gt;"",Table_Styles[[#This Row],[PL]],IF(Table_Styles[[#This Row],[PL Default]]&lt;&gt;"",Table_Styles[[#This Row],[PL Default]],""))</f>
        <v/>
      </c>
      <c r="AW44" s="143"/>
      <c r="AX44" s="57"/>
      <c r="AY44" s="48" t="str">
        <f>IF(Table_Styles[[#This Row],[BT]]&lt;&gt;"",Table_Styles[[#This Row],[BT]],IF(Table_Styles[[#This Row],[BT Default]]&lt;&gt;"",Table_Styles[[#This Row],[BT Default]],""))</f>
        <v/>
      </c>
      <c r="AZ44" s="143"/>
      <c r="BA44" s="57"/>
      <c r="BB44" s="48" t="str">
        <f>IF(Table_Styles[[#This Row],[BR]]&lt;&gt;"",Table_Styles[[#This Row],[BR]],IF(Table_Styles[[#This Row],[BR Default]]&lt;&gt;"",Table_Styles[[#This Row],[BR Default]],""))</f>
        <v/>
      </c>
      <c r="BC44" s="143"/>
      <c r="BD44" s="57"/>
      <c r="BE44" s="48" t="str">
        <f>IF(Table_Styles[[#This Row],[BB]]&lt;&gt;"",Table_Styles[[#This Row],[BB]],IF(Table_Styles[[#This Row],[BB Default]]&lt;&gt;"",Table_Styles[[#This Row],[BB Default]],""))</f>
        <v/>
      </c>
      <c r="BF44" s="143"/>
      <c r="BG44" s="57"/>
      <c r="BH44" s="48" t="str">
        <f>IF(Table_Styles[[#This Row],[BL]]&lt;&gt;"",Table_Styles[[#This Row],[BL]],IF(Table_Styles[[#This Row],[BL Default]]&lt;&gt;"",Table_Styles[[#This Row],[BL Default]],""))</f>
        <v/>
      </c>
      <c r="BI44" s="57"/>
      <c r="BJ44" s="57"/>
      <c r="BK44" s="48" t="str">
        <f>IF(Table_Styles[[#This Row],[Width]]&lt;&gt;"",Table_Styles[[#This Row],[Width]],IF(Table_Styles[[#This Row],[Width Default]]&lt;&gt;"",Table_Styles[[#This Row],[Width Default]],""))</f>
        <v/>
      </c>
      <c r="BL44" s="57"/>
      <c r="BM44" s="57"/>
      <c r="BN44" s="48" t="str">
        <f>IF(Table_Styles[[#This Row],[Height]]&lt;&gt;"",Table_Styles[[#This Row],[Height]],IF(Table_Styles[[#This Row],[Height Default]]&lt;&gt;"",Table_Styles[[#This Row],[Height Default]],""))</f>
        <v/>
      </c>
      <c r="BO44" s="48"/>
      <c r="BP44" s="133" t="s">
        <v>470</v>
      </c>
      <c r="BQ44" s="48" t="str">
        <f>IF(Table_Styles[[#This Row],[Top]]&lt;&gt;"",Table_Styles[[#This Row],[Top]],IF(Table_Styles[[#This Row],[Top Default]]&lt;&gt;"",Table_Styles[[#This Row],[Top Default]],""))</f>
        <v>-4px</v>
      </c>
      <c r="BR44" s="48"/>
      <c r="BS44" s="48"/>
      <c r="BT44" s="48" t="str">
        <f>IF(Table_Styles[[#This Row],[Right]]&lt;&gt;"",Table_Styles[[#This Row],[Right]],IF(Table_Styles[[#This Row],[Right Default]]&lt;&gt;"",Table_Styles[[#This Row],[Right Default]],""))</f>
        <v/>
      </c>
      <c r="BU44" s="48"/>
      <c r="BV44" s="48"/>
      <c r="BW44" s="48" t="str">
        <f>IF(Table_Styles[[#This Row],[Bottom]]&lt;&gt;"",Table_Styles[[#This Row],[Bottom]],IF(Table_Styles[[#This Row],[Bottom Default]]&lt;&gt;"",Table_Styles[[#This Row],[Bottom Default]],""))</f>
        <v/>
      </c>
      <c r="BX44" s="48"/>
      <c r="BY44" s="48"/>
      <c r="BZ44" s="48" t="str">
        <f>IF(Table_Styles[[#This Row],[Left]]&lt;&gt;"",Table_Styles[[#This Row],[Left]],IF(Table_Styles[[#This Row],[Left Default]]&lt;&gt;"",Table_Styles[[#This Row],[Left Default]],""))</f>
        <v/>
      </c>
      <c r="CA44" s="143"/>
      <c r="CB44" s="104" t="str">
        <f>IF(AND(Table_Styles[[#This Row],[Selector]]&lt;&gt;"",Table_Styles[[#This Row],[Font Family Used]]&lt;&gt;"",Table_Styles[[#This Row],[Font Weight Used]]&lt;&gt;""),Table_Styles[[#This Row],[Font Family Used]]&amp;" "&amp;Table_Styles[[#This Row],[Font Weight Used]],"")</f>
        <v/>
      </c>
      <c r="CC44" s="104" t="str">
        <f ca="1">IF(AND(Table_Styles[[#This Row],[Selector]],COUNTIF(OFFSET(CC:CC,0,0,ROW()-1,1),"="&amp;Table_Styles[[#This Row],[Font]])=0),Table_Styles[[#This Row],[Font]],"")</f>
        <v/>
      </c>
      <c r="CD44" s="104" t="str">
        <f ca="1">IF(Table_Styles[[#This Row],[Unique Font]]&lt;&gt;"",
"{""fontFamily"":"""&amp;Table_Styles[[#This Row],[Font Family Used]]&amp;""",""fontWeight"":"&amp;Table_Styles[[#This Row],[Font Weight Used]]&amp;"}","")</f>
        <v/>
      </c>
      <c r="CE44"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18px;top: -4px</v>
      </c>
      <c r="CF44" s="104" t="str">
        <f>IF(AND(Table_Styles[[#This Row],[Selector]]&lt;&gt;"", Table_Styles[[#This Row],[Config Properties]]&lt;&gt;""),
Table_Styles[[#This Row],[Selector]]&amp;" { "&amp;Table_Styles[[#This Row],[Config Properties]]&amp;" }","")</f>
        <v>formly-field label .btn-icon .sm { font-size: 18px;top: -4px }</v>
      </c>
      <c r="CG44" s="104" t="str">
        <f xml:space="preserve">
SUBSTITUTE(SUBSTITUTE(SUBSTITUTE(SUBSTITUTE(SUBSTITUTE(SUBSTITUTE(SUBSTITUTE(SUBSTITUTE(Table_Styles[[#This Row],[Config]],
" {","{"),
"{ ","{"),
" }","}"),
"} ","}"),
" ,",","),
", ",","),
" :",":"),
": ",":")</f>
        <v>formly-field label .btn-icon .sm{font-size:18px;top:-4px}</v>
      </c>
    </row>
    <row r="45" spans="2:85" ht="21" customHeight="1">
      <c r="B45" s="101" t="s">
        <v>471</v>
      </c>
      <c r="C45" s="102" t="s">
        <v>472</v>
      </c>
      <c r="D45" s="143"/>
      <c r="E45" s="57"/>
      <c r="F45" s="48" t="str">
        <f>IF(Table_Styles[[#This Row],[Font Family]]&lt;&gt;"",Table_Styles[[#This Row],[Font Family]],IF(Table_Styles[[#This Row],[Font Family Default]]&lt;&gt;"",Table_Styles[[#This Row],[Font Family Default]],""))</f>
        <v/>
      </c>
      <c r="G45" s="143"/>
      <c r="H45" s="133" t="s">
        <v>466</v>
      </c>
      <c r="I45" s="48" t="str">
        <f>IF(Table_Styles[[#This Row],[Font Size]]&lt;&gt;"",Table_Styles[[#This Row],[Font Size]],IF(Table_Styles[[#This Row],[Font Size Default]]&lt;&gt;"",Table_Styles[[#This Row],[Font Size Default]],""))</f>
        <v>25px</v>
      </c>
      <c r="J45" s="143"/>
      <c r="K45" s="57"/>
      <c r="L45" s="48" t="str">
        <f>IF(Table_Styles[[#This Row],[Font Weight]]&lt;&gt;"",Table_Styles[[#This Row],[Font Weight]],IF(Table_Styles[[#This Row],[Font Weight Default]]&lt;&gt;"",Table_Styles[[#This Row],[Font Weight Default]],""))</f>
        <v/>
      </c>
      <c r="M45" s="143"/>
      <c r="N45" s="57"/>
      <c r="O45" s="48" t="str">
        <f>IF(Table_Styles[[#This Row],[Colour]]&lt;&gt;"",Table_Styles[[#This Row],[Colour]],IF(Table_Styles[[#This Row],[Colour Default]]&lt;&gt;"",Table_Styles[[#This Row],[Colour Default]],""))</f>
        <v/>
      </c>
      <c r="P45" s="143"/>
      <c r="Q45" s="57"/>
      <c r="R45" s="48" t="str">
        <f>IF(Table_Styles[[#This Row],[Background]]&lt;&gt;"",Table_Styles[[#This Row],[Background]],IF(Table_Styles[[#This Row],[Background Default]]&lt;&gt;"",Table_Styles[[#This Row],[Background Default]],""))</f>
        <v/>
      </c>
      <c r="S45" s="143"/>
      <c r="T45" s="57"/>
      <c r="U45" s="48" t="str">
        <f>IF(Table_Styles[[#This Row],[Border]]&lt;&gt;"",Table_Styles[[#This Row],[Border]],IF(Table_Styles[[#This Row],[Border Default]]&lt;&gt;"",Table_Styles[[#This Row],[Border Default]],""))</f>
        <v/>
      </c>
      <c r="V45" s="57"/>
      <c r="W45" s="57"/>
      <c r="X45" s="48" t="str">
        <f>IF(Table_Styles[[#This Row],[Border Radius]]&lt;&gt;"",Table_Styles[[#This Row],[Border Radius]],IF(Table_Styles[[#This Row],[Border Radius Default]]&lt;&gt;"",Table_Styles[[#This Row],[Border Radius Default]],""))</f>
        <v/>
      </c>
      <c r="Y45" s="143"/>
      <c r="Z45" s="133"/>
      <c r="AA45" s="48" t="str">
        <f>IF(Table_Styles[[#This Row],[MT]]&lt;&gt;"",Table_Styles[[#This Row],[MT]],IF(Table_Styles[[#This Row],[MT Default]]&lt;&gt;"",Table_Styles[[#This Row],[MT Default]],""))</f>
        <v/>
      </c>
      <c r="AB45" s="143"/>
      <c r="AC45" s="57"/>
      <c r="AD45" s="48" t="str">
        <f>IF(Table_Styles[[#This Row],[MR]]&lt;&gt;"",Table_Styles[[#This Row],[MR]],IF(Table_Styles[[#This Row],[MR Default]]&lt;&gt;"",Table_Styles[[#This Row],[MR Default]],""))</f>
        <v/>
      </c>
      <c r="AE45" s="143"/>
      <c r="AF45" s="57"/>
      <c r="AG45" s="48" t="str">
        <f>IF(Table_Styles[[#This Row],[MB]]&lt;&gt;"",Table_Styles[[#This Row],[MB]],IF(Table_Styles[[#This Row],[MB Default]]&lt;&gt;"",Table_Styles[[#This Row],[MB Default]],""))</f>
        <v/>
      </c>
      <c r="AH45" s="143"/>
      <c r="AI45" s="57"/>
      <c r="AJ45" s="48" t="str">
        <f>IF(Table_Styles[[#This Row],[ML]]&lt;&gt;"",Table_Styles[[#This Row],[ML]],IF(Table_Styles[[#This Row],[ML Default]]&lt;&gt;"",Table_Styles[[#This Row],[ML Default]],""))</f>
        <v/>
      </c>
      <c r="AK45" s="143"/>
      <c r="AL45" s="57"/>
      <c r="AM45" s="48" t="str">
        <f>IF(Table_Styles[[#This Row],[PT]]&lt;&gt;"",Table_Styles[[#This Row],[PT]],IF(Table_Styles[[#This Row],[PT Default]]&lt;&gt;"",Table_Styles[[#This Row],[PT Default]],""))</f>
        <v/>
      </c>
      <c r="AN45" s="143"/>
      <c r="AO45" s="57"/>
      <c r="AP45" s="48" t="str">
        <f>IF(Table_Styles[[#This Row],[PR]]&lt;&gt;"",Table_Styles[[#This Row],[PR]],IF(Table_Styles[[#This Row],[PR Default]]&lt;&gt;"",Table_Styles[[#This Row],[PR Default]],""))</f>
        <v/>
      </c>
      <c r="AQ45" s="143"/>
      <c r="AR45" s="57"/>
      <c r="AS45" s="48" t="str">
        <f>IF(Table_Styles[[#This Row],[PB]]&lt;&gt;"",Table_Styles[[#This Row],[PB]],IF(Table_Styles[[#This Row],[PB Default]]&lt;&gt;"",Table_Styles[[#This Row],[PB Default]],""))</f>
        <v/>
      </c>
      <c r="AT45" s="143"/>
      <c r="AU45" s="57"/>
      <c r="AV45" s="48" t="str">
        <f>IF(Table_Styles[[#This Row],[PL]]&lt;&gt;"",Table_Styles[[#This Row],[PL]],IF(Table_Styles[[#This Row],[PL Default]]&lt;&gt;"",Table_Styles[[#This Row],[PL Default]],""))</f>
        <v/>
      </c>
      <c r="AW45" s="143"/>
      <c r="AX45" s="57"/>
      <c r="AY45" s="48" t="str">
        <f>IF(Table_Styles[[#This Row],[BT]]&lt;&gt;"",Table_Styles[[#This Row],[BT]],IF(Table_Styles[[#This Row],[BT Default]]&lt;&gt;"",Table_Styles[[#This Row],[BT Default]],""))</f>
        <v/>
      </c>
      <c r="AZ45" s="143"/>
      <c r="BA45" s="57"/>
      <c r="BB45" s="48" t="str">
        <f>IF(Table_Styles[[#This Row],[BR]]&lt;&gt;"",Table_Styles[[#This Row],[BR]],IF(Table_Styles[[#This Row],[BR Default]]&lt;&gt;"",Table_Styles[[#This Row],[BR Default]],""))</f>
        <v/>
      </c>
      <c r="BC45" s="143"/>
      <c r="BD45" s="57"/>
      <c r="BE45" s="48" t="str">
        <f>IF(Table_Styles[[#This Row],[BB]]&lt;&gt;"",Table_Styles[[#This Row],[BB]],IF(Table_Styles[[#This Row],[BB Default]]&lt;&gt;"",Table_Styles[[#This Row],[BB Default]],""))</f>
        <v/>
      </c>
      <c r="BF45" s="143"/>
      <c r="BG45" s="57"/>
      <c r="BH45" s="48" t="str">
        <f>IF(Table_Styles[[#This Row],[BL]]&lt;&gt;"",Table_Styles[[#This Row],[BL]],IF(Table_Styles[[#This Row],[BL Default]]&lt;&gt;"",Table_Styles[[#This Row],[BL Default]],""))</f>
        <v/>
      </c>
      <c r="BI45" s="57"/>
      <c r="BJ45" s="57"/>
      <c r="BK45" s="48" t="str">
        <f>IF(Table_Styles[[#This Row],[Width]]&lt;&gt;"",Table_Styles[[#This Row],[Width]],IF(Table_Styles[[#This Row],[Width Default]]&lt;&gt;"",Table_Styles[[#This Row],[Width Default]],""))</f>
        <v/>
      </c>
      <c r="BL45" s="57"/>
      <c r="BM45" s="57"/>
      <c r="BN45" s="48" t="str">
        <f>IF(Table_Styles[[#This Row],[Height]]&lt;&gt;"",Table_Styles[[#This Row],[Height]],IF(Table_Styles[[#This Row],[Height Default]]&lt;&gt;"",Table_Styles[[#This Row],[Height Default]],""))</f>
        <v/>
      </c>
      <c r="BO45" s="48"/>
      <c r="BP45" s="133" t="s">
        <v>473</v>
      </c>
      <c r="BQ45" s="48" t="str">
        <f>IF(Table_Styles[[#This Row],[Top]]&lt;&gt;"",Table_Styles[[#This Row],[Top]],IF(Table_Styles[[#This Row],[Top Default]]&lt;&gt;"",Table_Styles[[#This Row],[Top Default]],""))</f>
        <v>-2px</v>
      </c>
      <c r="BR45" s="48"/>
      <c r="BS45" s="48"/>
      <c r="BT45" s="48" t="str">
        <f>IF(Table_Styles[[#This Row],[Right]]&lt;&gt;"",Table_Styles[[#This Row],[Right]],IF(Table_Styles[[#This Row],[Right Default]]&lt;&gt;"",Table_Styles[[#This Row],[Right Default]],""))</f>
        <v/>
      </c>
      <c r="BU45" s="48"/>
      <c r="BV45" s="48"/>
      <c r="BW45" s="48" t="str">
        <f>IF(Table_Styles[[#This Row],[Bottom]]&lt;&gt;"",Table_Styles[[#This Row],[Bottom]],IF(Table_Styles[[#This Row],[Bottom Default]]&lt;&gt;"",Table_Styles[[#This Row],[Bottom Default]],""))</f>
        <v/>
      </c>
      <c r="BX45" s="48"/>
      <c r="BY45" s="48"/>
      <c r="BZ45" s="48" t="str">
        <f>IF(Table_Styles[[#This Row],[Left]]&lt;&gt;"",Table_Styles[[#This Row],[Left]],IF(Table_Styles[[#This Row],[Left Default]]&lt;&gt;"",Table_Styles[[#This Row],[Left Default]],""))</f>
        <v/>
      </c>
      <c r="CA45" s="143"/>
      <c r="CB45" s="104" t="str">
        <f>IF(AND(Table_Styles[[#This Row],[Selector]]&lt;&gt;"",Table_Styles[[#This Row],[Font Family Used]]&lt;&gt;"",Table_Styles[[#This Row],[Font Weight Used]]&lt;&gt;""),Table_Styles[[#This Row],[Font Family Used]]&amp;" "&amp;Table_Styles[[#This Row],[Font Weight Used]],"")</f>
        <v/>
      </c>
      <c r="CC45" s="104" t="str">
        <f ca="1">IF(AND(Table_Styles[[#This Row],[Selector]],COUNTIF(OFFSET(CC:CC,0,0,ROW()-1,1),"="&amp;Table_Styles[[#This Row],[Font]])=0),Table_Styles[[#This Row],[Font]],"")</f>
        <v/>
      </c>
      <c r="CD45" s="104" t="str">
        <f ca="1">IF(Table_Styles[[#This Row],[Unique Font]]&lt;&gt;"",
"{""fontFamily"":"""&amp;Table_Styles[[#This Row],[Font Family Used]]&amp;""",""fontWeight"":"&amp;Table_Styles[[#This Row],[Font Weight Used]]&amp;"}","")</f>
        <v/>
      </c>
      <c r="CE45"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25px;top: -2px</v>
      </c>
      <c r="CF45" s="104" t="str">
        <f>IF(AND(Table_Styles[[#This Row],[Selector]]&lt;&gt;"", Table_Styles[[#This Row],[Config Properties]]&lt;&gt;""),
Table_Styles[[#This Row],[Selector]]&amp;" { "&amp;Table_Styles[[#This Row],[Config Properties]]&amp;" }","")</f>
        <v>formly-field label .btn-icon .md { font-size: 25px;top: -2px }</v>
      </c>
      <c r="CG45" s="104" t="str">
        <f xml:space="preserve">
SUBSTITUTE(SUBSTITUTE(SUBSTITUTE(SUBSTITUTE(SUBSTITUTE(SUBSTITUTE(SUBSTITUTE(SUBSTITUTE(Table_Styles[[#This Row],[Config]],
" {","{"),
"{ ","{"),
" }","}"),
"} ","}"),
" ,",","),
", ",","),
" :",":"),
": ",":")</f>
        <v>formly-field label .btn-icon .md{font-size:25px;top:-2px}</v>
      </c>
    </row>
    <row r="46" spans="2:85" ht="21" customHeight="1">
      <c r="B46" s="101" t="s">
        <v>474</v>
      </c>
      <c r="C46" s="102" t="s">
        <v>475</v>
      </c>
      <c r="D46" s="143"/>
      <c r="E46" s="57"/>
      <c r="F46" s="48" t="str">
        <f>IF(Table_Styles[[#This Row],[Font Family]]&lt;&gt;"",Table_Styles[[#This Row],[Font Family]],IF(Table_Styles[[#This Row],[Font Family Default]]&lt;&gt;"",Table_Styles[[#This Row],[Font Family Default]],""))</f>
        <v/>
      </c>
      <c r="G46" s="143"/>
      <c r="H46" s="133" t="s">
        <v>402</v>
      </c>
      <c r="I46" s="48" t="str">
        <f>IF(Table_Styles[[#This Row],[Font Size]]&lt;&gt;"",Table_Styles[[#This Row],[Font Size]],IF(Table_Styles[[#This Row],[Font Size Default]]&lt;&gt;"",Table_Styles[[#This Row],[Font Size Default]],""))</f>
        <v>30px</v>
      </c>
      <c r="J46" s="143"/>
      <c r="K46" s="57"/>
      <c r="L46" s="48" t="str">
        <f>IF(Table_Styles[[#This Row],[Font Weight]]&lt;&gt;"",Table_Styles[[#This Row],[Font Weight]],IF(Table_Styles[[#This Row],[Font Weight Default]]&lt;&gt;"",Table_Styles[[#This Row],[Font Weight Default]],""))</f>
        <v/>
      </c>
      <c r="M46" s="143"/>
      <c r="N46" s="57"/>
      <c r="O46" s="48" t="str">
        <f>IF(Table_Styles[[#This Row],[Colour]]&lt;&gt;"",Table_Styles[[#This Row],[Colour]],IF(Table_Styles[[#This Row],[Colour Default]]&lt;&gt;"",Table_Styles[[#This Row],[Colour Default]],""))</f>
        <v/>
      </c>
      <c r="P46" s="143"/>
      <c r="Q46" s="57"/>
      <c r="R46" s="48" t="str">
        <f>IF(Table_Styles[[#This Row],[Background]]&lt;&gt;"",Table_Styles[[#This Row],[Background]],IF(Table_Styles[[#This Row],[Background Default]]&lt;&gt;"",Table_Styles[[#This Row],[Background Default]],""))</f>
        <v/>
      </c>
      <c r="S46" s="143"/>
      <c r="T46" s="57"/>
      <c r="U46" s="48" t="str">
        <f>IF(Table_Styles[[#This Row],[Border]]&lt;&gt;"",Table_Styles[[#This Row],[Border]],IF(Table_Styles[[#This Row],[Border Default]]&lt;&gt;"",Table_Styles[[#This Row],[Border Default]],""))</f>
        <v/>
      </c>
      <c r="V46" s="57"/>
      <c r="W46" s="57"/>
      <c r="X46" s="48" t="str">
        <f>IF(Table_Styles[[#This Row],[Border Radius]]&lt;&gt;"",Table_Styles[[#This Row],[Border Radius]],IF(Table_Styles[[#This Row],[Border Radius Default]]&lt;&gt;"",Table_Styles[[#This Row],[Border Radius Default]],""))</f>
        <v/>
      </c>
      <c r="Y46" s="143"/>
      <c r="Z46" s="133"/>
      <c r="AA46" s="48" t="str">
        <f>IF(Table_Styles[[#This Row],[MT]]&lt;&gt;"",Table_Styles[[#This Row],[MT]],IF(Table_Styles[[#This Row],[MT Default]]&lt;&gt;"",Table_Styles[[#This Row],[MT Default]],""))</f>
        <v/>
      </c>
      <c r="AB46" s="143"/>
      <c r="AC46" s="57"/>
      <c r="AD46" s="48" t="str">
        <f>IF(Table_Styles[[#This Row],[MR]]&lt;&gt;"",Table_Styles[[#This Row],[MR]],IF(Table_Styles[[#This Row],[MR Default]]&lt;&gt;"",Table_Styles[[#This Row],[MR Default]],""))</f>
        <v/>
      </c>
      <c r="AE46" s="143"/>
      <c r="AF46" s="57"/>
      <c r="AG46" s="48" t="str">
        <f>IF(Table_Styles[[#This Row],[MB]]&lt;&gt;"",Table_Styles[[#This Row],[MB]],IF(Table_Styles[[#This Row],[MB Default]]&lt;&gt;"",Table_Styles[[#This Row],[MB Default]],""))</f>
        <v/>
      </c>
      <c r="AH46" s="143"/>
      <c r="AI46" s="57"/>
      <c r="AJ46" s="48" t="str">
        <f>IF(Table_Styles[[#This Row],[ML]]&lt;&gt;"",Table_Styles[[#This Row],[ML]],IF(Table_Styles[[#This Row],[ML Default]]&lt;&gt;"",Table_Styles[[#This Row],[ML Default]],""))</f>
        <v/>
      </c>
      <c r="AK46" s="143"/>
      <c r="AL46" s="57"/>
      <c r="AM46" s="48" t="str">
        <f>IF(Table_Styles[[#This Row],[PT]]&lt;&gt;"",Table_Styles[[#This Row],[PT]],IF(Table_Styles[[#This Row],[PT Default]]&lt;&gt;"",Table_Styles[[#This Row],[PT Default]],""))</f>
        <v/>
      </c>
      <c r="AN46" s="143"/>
      <c r="AO46" s="57"/>
      <c r="AP46" s="48" t="str">
        <f>IF(Table_Styles[[#This Row],[PR]]&lt;&gt;"",Table_Styles[[#This Row],[PR]],IF(Table_Styles[[#This Row],[PR Default]]&lt;&gt;"",Table_Styles[[#This Row],[PR Default]],""))</f>
        <v/>
      </c>
      <c r="AQ46" s="143"/>
      <c r="AR46" s="57"/>
      <c r="AS46" s="48" t="str">
        <f>IF(Table_Styles[[#This Row],[PB]]&lt;&gt;"",Table_Styles[[#This Row],[PB]],IF(Table_Styles[[#This Row],[PB Default]]&lt;&gt;"",Table_Styles[[#This Row],[PB Default]],""))</f>
        <v/>
      </c>
      <c r="AT46" s="143"/>
      <c r="AU46" s="57"/>
      <c r="AV46" s="48" t="str">
        <f>IF(Table_Styles[[#This Row],[PL]]&lt;&gt;"",Table_Styles[[#This Row],[PL]],IF(Table_Styles[[#This Row],[PL Default]]&lt;&gt;"",Table_Styles[[#This Row],[PL Default]],""))</f>
        <v/>
      </c>
      <c r="AW46" s="143"/>
      <c r="AX46" s="57"/>
      <c r="AY46" s="48" t="str">
        <f>IF(Table_Styles[[#This Row],[BT]]&lt;&gt;"",Table_Styles[[#This Row],[BT]],IF(Table_Styles[[#This Row],[BT Default]]&lt;&gt;"",Table_Styles[[#This Row],[BT Default]],""))</f>
        <v/>
      </c>
      <c r="AZ46" s="143"/>
      <c r="BA46" s="57"/>
      <c r="BB46" s="48" t="str">
        <f>IF(Table_Styles[[#This Row],[BR]]&lt;&gt;"",Table_Styles[[#This Row],[BR]],IF(Table_Styles[[#This Row],[BR Default]]&lt;&gt;"",Table_Styles[[#This Row],[BR Default]],""))</f>
        <v/>
      </c>
      <c r="BC46" s="143"/>
      <c r="BD46" s="57"/>
      <c r="BE46" s="48" t="str">
        <f>IF(Table_Styles[[#This Row],[BB]]&lt;&gt;"",Table_Styles[[#This Row],[BB]],IF(Table_Styles[[#This Row],[BB Default]]&lt;&gt;"",Table_Styles[[#This Row],[BB Default]],""))</f>
        <v/>
      </c>
      <c r="BF46" s="143"/>
      <c r="BG46" s="57"/>
      <c r="BH46" s="48" t="str">
        <f>IF(Table_Styles[[#This Row],[BL]]&lt;&gt;"",Table_Styles[[#This Row],[BL]],IF(Table_Styles[[#This Row],[BL Default]]&lt;&gt;"",Table_Styles[[#This Row],[BL Default]],""))</f>
        <v/>
      </c>
      <c r="BI46" s="57"/>
      <c r="BJ46" s="57"/>
      <c r="BK46" s="48" t="str">
        <f>IF(Table_Styles[[#This Row],[Width]]&lt;&gt;"",Table_Styles[[#This Row],[Width]],IF(Table_Styles[[#This Row],[Width Default]]&lt;&gt;"",Table_Styles[[#This Row],[Width Default]],""))</f>
        <v/>
      </c>
      <c r="BL46" s="57"/>
      <c r="BM46" s="57"/>
      <c r="BN46" s="48" t="str">
        <f>IF(Table_Styles[[#This Row],[Height]]&lt;&gt;"",Table_Styles[[#This Row],[Height]],IF(Table_Styles[[#This Row],[Height Default]]&lt;&gt;"",Table_Styles[[#This Row],[Height Default]],""))</f>
        <v/>
      </c>
      <c r="BO46" s="48"/>
      <c r="BP46" s="57"/>
      <c r="BQ46" s="48" t="str">
        <f>IF(Table_Styles[[#This Row],[Top]]&lt;&gt;"",Table_Styles[[#This Row],[Top]],IF(Table_Styles[[#This Row],[Top Default]]&lt;&gt;"",Table_Styles[[#This Row],[Top Default]],""))</f>
        <v/>
      </c>
      <c r="BR46" s="48"/>
      <c r="BS46" s="48"/>
      <c r="BT46" s="48" t="str">
        <f>IF(Table_Styles[[#This Row],[Right]]&lt;&gt;"",Table_Styles[[#This Row],[Right]],IF(Table_Styles[[#This Row],[Right Default]]&lt;&gt;"",Table_Styles[[#This Row],[Right Default]],""))</f>
        <v/>
      </c>
      <c r="BU46" s="48"/>
      <c r="BV46" s="48"/>
      <c r="BW46" s="48" t="str">
        <f>IF(Table_Styles[[#This Row],[Bottom]]&lt;&gt;"",Table_Styles[[#This Row],[Bottom]],IF(Table_Styles[[#This Row],[Bottom Default]]&lt;&gt;"",Table_Styles[[#This Row],[Bottom Default]],""))</f>
        <v/>
      </c>
      <c r="BX46" s="48"/>
      <c r="BY46" s="48"/>
      <c r="BZ46" s="48" t="str">
        <f>IF(Table_Styles[[#This Row],[Left]]&lt;&gt;"",Table_Styles[[#This Row],[Left]],IF(Table_Styles[[#This Row],[Left Default]]&lt;&gt;"",Table_Styles[[#This Row],[Left Default]],""))</f>
        <v/>
      </c>
      <c r="CA46" s="143"/>
      <c r="CB46" s="104" t="str">
        <f>IF(AND(Table_Styles[[#This Row],[Selector]]&lt;&gt;"",Table_Styles[[#This Row],[Font Family Used]]&lt;&gt;"",Table_Styles[[#This Row],[Font Weight Used]]&lt;&gt;""),Table_Styles[[#This Row],[Font Family Used]]&amp;" "&amp;Table_Styles[[#This Row],[Font Weight Used]],"")</f>
        <v/>
      </c>
      <c r="CC46" s="104" t="str">
        <f ca="1">IF(AND(Table_Styles[[#This Row],[Selector]],COUNTIF(OFFSET(CC:CC,0,0,ROW()-1,1),"="&amp;Table_Styles[[#This Row],[Font]])=0),Table_Styles[[#This Row],[Font]],"")</f>
        <v/>
      </c>
      <c r="CD46" s="104" t="str">
        <f ca="1">IF(Table_Styles[[#This Row],[Unique Font]]&lt;&gt;"",
"{""fontFamily"":"""&amp;Table_Styles[[#This Row],[Font Family Used]]&amp;""",""fontWeight"":"&amp;Table_Styles[[#This Row],[Font Weight Used]]&amp;"}","")</f>
        <v/>
      </c>
      <c r="CE46"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30px</v>
      </c>
      <c r="CF46" s="104" t="str">
        <f>IF(AND(Table_Styles[[#This Row],[Selector]]&lt;&gt;"", Table_Styles[[#This Row],[Config Properties]]&lt;&gt;""),
Table_Styles[[#This Row],[Selector]]&amp;" { "&amp;Table_Styles[[#This Row],[Config Properties]]&amp;" }","")</f>
        <v>formly-field label .btn-icon .lg { font-size: 30px }</v>
      </c>
      <c r="CG46" s="104" t="str">
        <f xml:space="preserve">
SUBSTITUTE(SUBSTITUTE(SUBSTITUTE(SUBSTITUTE(SUBSTITUTE(SUBSTITUTE(SUBSTITUTE(SUBSTITUTE(Table_Styles[[#This Row],[Config]],
" {","{"),
"{ ","{"),
" }","}"),
"} ","}"),
" ,",","),
", ",","),
" :",":"),
": ",":")</f>
        <v>formly-field label .btn-icon .lg{font-size:30px}</v>
      </c>
    </row>
    <row r="47" spans="2:85" ht="21" customHeight="1" thickBot="1">
      <c r="B47" s="107" t="s">
        <v>80</v>
      </c>
      <c r="C47" s="107"/>
      <c r="D47" s="123"/>
      <c r="E47" s="123"/>
      <c r="F47" s="107" t="str">
        <f>IF(Table_Styles[[#This Row],[Font Family]]&lt;&gt;"",Table_Styles[[#This Row],[Font Family]],IF(Table_Styles[[#This Row],[Font Family Default]]&lt;&gt;"",Table_Styles[[#This Row],[Font Family Default]],""))</f>
        <v/>
      </c>
      <c r="G47" s="123"/>
      <c r="H47" s="123"/>
      <c r="I47" s="107" t="str">
        <f>IF(Table_Styles[[#This Row],[Font Size]]&lt;&gt;"",Table_Styles[[#This Row],[Font Size]],IF(Table_Styles[[#This Row],[Font Size Default]]&lt;&gt;"",Table_Styles[[#This Row],[Font Size Default]],""))</f>
        <v/>
      </c>
      <c r="J47" s="123"/>
      <c r="K47" s="123"/>
      <c r="L47" s="107" t="str">
        <f>IF(Table_Styles[[#This Row],[Font Weight]]&lt;&gt;"",Table_Styles[[#This Row],[Font Weight]],IF(Table_Styles[[#This Row],[Font Weight Default]]&lt;&gt;"",Table_Styles[[#This Row],[Font Weight Default]],""))</f>
        <v/>
      </c>
      <c r="M47" s="123"/>
      <c r="N47" s="123"/>
      <c r="O47" s="107" t="str">
        <f>IF(Table_Styles[[#This Row],[Colour]]&lt;&gt;"",Table_Styles[[#This Row],[Colour]],IF(Table_Styles[[#This Row],[Colour Default]]&lt;&gt;"",Table_Styles[[#This Row],[Colour Default]],""))</f>
        <v/>
      </c>
      <c r="P47" s="123"/>
      <c r="Q47" s="123"/>
      <c r="R47" s="107" t="str">
        <f>IF(Table_Styles[[#This Row],[Background]]&lt;&gt;"",Table_Styles[[#This Row],[Background]],IF(Table_Styles[[#This Row],[Background Default]]&lt;&gt;"",Table_Styles[[#This Row],[Background Default]],""))</f>
        <v/>
      </c>
      <c r="S47" s="123"/>
      <c r="T47" s="123"/>
      <c r="U47" s="107" t="str">
        <f>IF(Table_Styles[[#This Row],[Border]]&lt;&gt;"",Table_Styles[[#This Row],[Border]],IF(Table_Styles[[#This Row],[Border Default]]&lt;&gt;"",Table_Styles[[#This Row],[Border Default]],""))</f>
        <v/>
      </c>
      <c r="V47" s="123"/>
      <c r="W47" s="123"/>
      <c r="X47" s="107" t="str">
        <f>IF(Table_Styles[[#This Row],[Border Radius]]&lt;&gt;"",Table_Styles[[#This Row],[Border Radius]],IF(Table_Styles[[#This Row],[Border Radius Default]]&lt;&gt;"",Table_Styles[[#This Row],[Border Radius Default]],""))</f>
        <v/>
      </c>
      <c r="Y47" s="123"/>
      <c r="Z47" s="123"/>
      <c r="AA47" s="107" t="str">
        <f>IF(Table_Styles[[#This Row],[MT]]&lt;&gt;"",Table_Styles[[#This Row],[MT]],IF(Table_Styles[[#This Row],[MT Default]]&lt;&gt;"",Table_Styles[[#This Row],[MT Default]],""))</f>
        <v/>
      </c>
      <c r="AB47" s="123"/>
      <c r="AC47" s="123"/>
      <c r="AD47" s="107" t="str">
        <f>IF(Table_Styles[[#This Row],[MR]]&lt;&gt;"",Table_Styles[[#This Row],[MR]],IF(Table_Styles[[#This Row],[MR Default]]&lt;&gt;"",Table_Styles[[#This Row],[MR Default]],""))</f>
        <v/>
      </c>
      <c r="AE47" s="123"/>
      <c r="AF47" s="123"/>
      <c r="AG47" s="107" t="str">
        <f>IF(Table_Styles[[#This Row],[MB]]&lt;&gt;"",Table_Styles[[#This Row],[MB]],IF(Table_Styles[[#This Row],[MB Default]]&lt;&gt;"",Table_Styles[[#This Row],[MB Default]],""))</f>
        <v/>
      </c>
      <c r="AH47" s="123"/>
      <c r="AI47" s="123"/>
      <c r="AJ47" s="107" t="str">
        <f>IF(Table_Styles[[#This Row],[ML]]&lt;&gt;"",Table_Styles[[#This Row],[ML]],IF(Table_Styles[[#This Row],[ML Default]]&lt;&gt;"",Table_Styles[[#This Row],[ML Default]],""))</f>
        <v/>
      </c>
      <c r="AK47" s="123"/>
      <c r="AL47" s="123"/>
      <c r="AM47" s="107" t="str">
        <f>IF(Table_Styles[[#This Row],[PT]]&lt;&gt;"",Table_Styles[[#This Row],[PT]],IF(Table_Styles[[#This Row],[PT Default]]&lt;&gt;"",Table_Styles[[#This Row],[PT Default]],""))</f>
        <v/>
      </c>
      <c r="AN47" s="123"/>
      <c r="AO47" s="123"/>
      <c r="AP47" s="107" t="str">
        <f>IF(Table_Styles[[#This Row],[PR]]&lt;&gt;"",Table_Styles[[#This Row],[PR]],IF(Table_Styles[[#This Row],[PR Default]]&lt;&gt;"",Table_Styles[[#This Row],[PR Default]],""))</f>
        <v/>
      </c>
      <c r="AQ47" s="123"/>
      <c r="AR47" s="123"/>
      <c r="AS47" s="107" t="str">
        <f>IF(Table_Styles[[#This Row],[PB]]&lt;&gt;"",Table_Styles[[#This Row],[PB]],IF(Table_Styles[[#This Row],[PB Default]]&lt;&gt;"",Table_Styles[[#This Row],[PB Default]],""))</f>
        <v/>
      </c>
      <c r="AT47" s="123"/>
      <c r="AU47" s="123"/>
      <c r="AV47" s="107" t="str">
        <f>IF(Table_Styles[[#This Row],[PL]]&lt;&gt;"",Table_Styles[[#This Row],[PL]],IF(Table_Styles[[#This Row],[PL Default]]&lt;&gt;"",Table_Styles[[#This Row],[PL Default]],""))</f>
        <v/>
      </c>
      <c r="AW47" s="123"/>
      <c r="AX47" s="123"/>
      <c r="AY47" s="107" t="str">
        <f>IF(Table_Styles[[#This Row],[BT]]&lt;&gt;"",Table_Styles[[#This Row],[BT]],IF(Table_Styles[[#This Row],[BT Default]]&lt;&gt;"",Table_Styles[[#This Row],[BT Default]],""))</f>
        <v/>
      </c>
      <c r="AZ47" s="123"/>
      <c r="BA47" s="123"/>
      <c r="BB47" s="107" t="str">
        <f>IF(Table_Styles[[#This Row],[BR]]&lt;&gt;"",Table_Styles[[#This Row],[BR]],IF(Table_Styles[[#This Row],[BR Default]]&lt;&gt;"",Table_Styles[[#This Row],[BR Default]],""))</f>
        <v/>
      </c>
      <c r="BC47" s="123"/>
      <c r="BD47" s="123"/>
      <c r="BE47" s="107" t="str">
        <f>IF(Table_Styles[[#This Row],[BB]]&lt;&gt;"",Table_Styles[[#This Row],[BB]],IF(Table_Styles[[#This Row],[BB Default]]&lt;&gt;"",Table_Styles[[#This Row],[BB Default]],""))</f>
        <v/>
      </c>
      <c r="BF47" s="123"/>
      <c r="BG47" s="123"/>
      <c r="BH47" s="107" t="str">
        <f>IF(Table_Styles[[#This Row],[BL]]&lt;&gt;"",Table_Styles[[#This Row],[BL]],IF(Table_Styles[[#This Row],[BL Default]]&lt;&gt;"",Table_Styles[[#This Row],[BL Default]],""))</f>
        <v/>
      </c>
      <c r="BI47" s="123"/>
      <c r="BJ47" s="123"/>
      <c r="BK47" s="107" t="str">
        <f>IF(Table_Styles[[#This Row],[Width]]&lt;&gt;"",Table_Styles[[#This Row],[Width]],IF(Table_Styles[[#This Row],[Width Default]]&lt;&gt;"",Table_Styles[[#This Row],[Width Default]],""))</f>
        <v/>
      </c>
      <c r="BL47" s="123"/>
      <c r="BM47" s="123"/>
      <c r="BN47" s="107" t="str">
        <f>IF(Table_Styles[[#This Row],[Height]]&lt;&gt;"",Table_Styles[[#This Row],[Height]],IF(Table_Styles[[#This Row],[Height Default]]&lt;&gt;"",Table_Styles[[#This Row],[Height Default]],""))</f>
        <v/>
      </c>
      <c r="BO47" s="107"/>
      <c r="BP47" s="107"/>
      <c r="BQ47" s="107" t="str">
        <f>IF(Table_Styles[[#This Row],[Top]]&lt;&gt;"",Table_Styles[[#This Row],[Top]],IF(Table_Styles[[#This Row],[Top Default]]&lt;&gt;"",Table_Styles[[#This Row],[Top Default]],""))</f>
        <v/>
      </c>
      <c r="BR47" s="107"/>
      <c r="BS47" s="107"/>
      <c r="BT47" s="107" t="str">
        <f>IF(Table_Styles[[#This Row],[Right]]&lt;&gt;"",Table_Styles[[#This Row],[Right]],IF(Table_Styles[[#This Row],[Right Default]]&lt;&gt;"",Table_Styles[[#This Row],[Right Default]],""))</f>
        <v/>
      </c>
      <c r="BU47" s="107"/>
      <c r="BV47" s="107"/>
      <c r="BW47" s="107" t="str">
        <f>IF(Table_Styles[[#This Row],[Bottom]]&lt;&gt;"",Table_Styles[[#This Row],[Bottom]],IF(Table_Styles[[#This Row],[Bottom Default]]&lt;&gt;"",Table_Styles[[#This Row],[Bottom Default]],""))</f>
        <v/>
      </c>
      <c r="BX47" s="107"/>
      <c r="BY47" s="107"/>
      <c r="BZ47" s="107" t="str">
        <f>IF(Table_Styles[[#This Row],[Left]]&lt;&gt;"",Table_Styles[[#This Row],[Left]],IF(Table_Styles[[#This Row],[Left Default]]&lt;&gt;"",Table_Styles[[#This Row],[Left Default]],""))</f>
        <v/>
      </c>
      <c r="CA47" s="123"/>
      <c r="CB47" s="107" t="str">
        <f>IF(AND(Table_Styles[[#This Row],[Selector]]&lt;&gt;"",Table_Styles[[#This Row],[Font Family Used]]&lt;&gt;"",Table_Styles[[#This Row],[Font Weight Used]]&lt;&gt;""),Table_Styles[[#This Row],[Font Family Used]]&amp;" "&amp;Table_Styles[[#This Row],[Font Weight Used]],"")</f>
        <v/>
      </c>
      <c r="CC47" s="107" t="str">
        <f ca="1">IF(AND(Table_Styles[[#This Row],[Selector]],COUNTIF(OFFSET(CC:CC,0,0,ROW()-1,1),"="&amp;Table_Styles[[#This Row],[Font]])=0),Table_Styles[[#This Row],[Font]],"")</f>
        <v/>
      </c>
      <c r="CD47" s="107" t="str">
        <f ca="1">IF(Table_Styles[[#This Row],[Unique Font]]&lt;&gt;"",
"{""fontFamily"":"""&amp;Table_Styles[[#This Row],[Font Family Used]]&amp;""",""fontWeight"":"&amp;Table_Styles[[#This Row],[Font Weight Used]]&amp;"}","")</f>
        <v/>
      </c>
      <c r="CE47"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47" s="107" t="str">
        <f>IF(AND(Table_Styles[[#This Row],[Selector]]&lt;&gt;"", Table_Styles[[#This Row],[Config Properties]]&lt;&gt;""),
Table_Styles[[#This Row],[Selector]]&amp;" { "&amp;Table_Styles[[#This Row],[Config Properties]]&amp;" }","")</f>
        <v/>
      </c>
      <c r="CG47" s="107" t="str">
        <f xml:space="preserve">
SUBSTITUTE(SUBSTITUTE(SUBSTITUTE(SUBSTITUTE(SUBSTITUTE(SUBSTITUTE(SUBSTITUTE(SUBSTITUTE(Table_Styles[[#This Row],[Config]],
" {","{"),
"{ ","{"),
" }","}"),
"} ","}"),
" ,",","),
", ",","),
" :",":"),
": ",":")</f>
        <v/>
      </c>
    </row>
    <row r="48" spans="2:85" ht="21" customHeight="1">
      <c r="B48" s="101" t="s">
        <v>476</v>
      </c>
      <c r="C48" s="102" t="s">
        <v>477</v>
      </c>
      <c r="D48" s="57"/>
      <c r="E48" s="57"/>
      <c r="F48" s="48" t="str">
        <f>IF(Table_Styles[[#This Row],[Font Family]]&lt;&gt;"",Table_Styles[[#This Row],[Font Family]],IF(Table_Styles[[#This Row],[Font Family Default]]&lt;&gt;"",Table_Styles[[#This Row],[Font Family Default]],""))</f>
        <v/>
      </c>
      <c r="G48" s="57"/>
      <c r="H48" s="133"/>
      <c r="I48" s="48" t="str">
        <f>IF(Table_Styles[[#This Row],[Font Size]]&lt;&gt;"",Table_Styles[[#This Row],[Font Size]],IF(Table_Styles[[#This Row],[Font Size Default]]&lt;&gt;"",Table_Styles[[#This Row],[Font Size Default]],""))</f>
        <v/>
      </c>
      <c r="J48" s="57"/>
      <c r="K48" s="57"/>
      <c r="L48" s="48" t="str">
        <f>IF(Table_Styles[[#This Row],[Font Weight]]&lt;&gt;"",Table_Styles[[#This Row],[Font Weight]],IF(Table_Styles[[#This Row],[Font Weight Default]]&lt;&gt;"",Table_Styles[[#This Row],[Font Weight Default]],""))</f>
        <v/>
      </c>
      <c r="M48" s="57"/>
      <c r="N48" s="57"/>
      <c r="O48" s="48" t="str">
        <f>IF(Table_Styles[[#This Row],[Colour]]&lt;&gt;"",Table_Styles[[#This Row],[Colour]],IF(Table_Styles[[#This Row],[Colour Default]]&lt;&gt;"",Table_Styles[[#This Row],[Colour Default]],""))</f>
        <v/>
      </c>
      <c r="P48" s="57"/>
      <c r="Q48" s="57"/>
      <c r="R48" s="48" t="str">
        <f>IF(Table_Styles[[#This Row],[Background]]&lt;&gt;"",Table_Styles[[#This Row],[Background]],IF(Table_Styles[[#This Row],[Background Default]]&lt;&gt;"",Table_Styles[[#This Row],[Background Default]],""))</f>
        <v/>
      </c>
      <c r="S48" s="57"/>
      <c r="T48" s="57"/>
      <c r="U48" s="48" t="str">
        <f>IF(Table_Styles[[#This Row],[Border]]&lt;&gt;"",Table_Styles[[#This Row],[Border]],IF(Table_Styles[[#This Row],[Border Default]]&lt;&gt;"",Table_Styles[[#This Row],[Border Default]],""))</f>
        <v/>
      </c>
      <c r="V48" s="57"/>
      <c r="W48" s="57"/>
      <c r="X48" s="48" t="str">
        <f>IF(Table_Styles[[#This Row],[Border Radius]]&lt;&gt;"",Table_Styles[[#This Row],[Border Radius]],IF(Table_Styles[[#This Row],[Border Radius Default]]&lt;&gt;"",Table_Styles[[#This Row],[Border Radius Default]],""))</f>
        <v/>
      </c>
      <c r="Y48" s="57"/>
      <c r="Z48" s="133" t="s">
        <v>402</v>
      </c>
      <c r="AA48" s="48" t="str">
        <f>IF(Table_Styles[[#This Row],[MT]]&lt;&gt;"",Table_Styles[[#This Row],[MT]],IF(Table_Styles[[#This Row],[MT Default]]&lt;&gt;"",Table_Styles[[#This Row],[MT Default]],""))</f>
        <v>30px</v>
      </c>
      <c r="AB48" s="57"/>
      <c r="AC48" s="57"/>
      <c r="AD48" s="48" t="str">
        <f>IF(Table_Styles[[#This Row],[MR]]&lt;&gt;"",Table_Styles[[#This Row],[MR]],IF(Table_Styles[[#This Row],[MR Default]]&lt;&gt;"",Table_Styles[[#This Row],[MR Default]],""))</f>
        <v/>
      </c>
      <c r="AE48" s="57"/>
      <c r="AF48" s="57"/>
      <c r="AG48" s="48" t="str">
        <f>IF(Table_Styles[[#This Row],[MB]]&lt;&gt;"",Table_Styles[[#This Row],[MB]],IF(Table_Styles[[#This Row],[MB Default]]&lt;&gt;"",Table_Styles[[#This Row],[MB Default]],""))</f>
        <v/>
      </c>
      <c r="AH48" s="57"/>
      <c r="AI48" s="57"/>
      <c r="AJ48" s="48" t="str">
        <f>IF(Table_Styles[[#This Row],[ML]]&lt;&gt;"",Table_Styles[[#This Row],[ML]],IF(Table_Styles[[#This Row],[ML Default]]&lt;&gt;"",Table_Styles[[#This Row],[ML Default]],""))</f>
        <v/>
      </c>
      <c r="AK48" s="57"/>
      <c r="AL48" s="57"/>
      <c r="AM48" s="48" t="str">
        <f>IF(Table_Styles[[#This Row],[PT]]&lt;&gt;"",Table_Styles[[#This Row],[PT]],IF(Table_Styles[[#This Row],[PT Default]]&lt;&gt;"",Table_Styles[[#This Row],[PT Default]],""))</f>
        <v/>
      </c>
      <c r="AN48" s="57"/>
      <c r="AO48" s="57"/>
      <c r="AP48" s="48" t="str">
        <f>IF(Table_Styles[[#This Row],[PR]]&lt;&gt;"",Table_Styles[[#This Row],[PR]],IF(Table_Styles[[#This Row],[PR Default]]&lt;&gt;"",Table_Styles[[#This Row],[PR Default]],""))</f>
        <v/>
      </c>
      <c r="AQ48" s="57"/>
      <c r="AR48" s="57"/>
      <c r="AS48" s="48" t="str">
        <f>IF(Table_Styles[[#This Row],[PB]]&lt;&gt;"",Table_Styles[[#This Row],[PB]],IF(Table_Styles[[#This Row],[PB Default]]&lt;&gt;"",Table_Styles[[#This Row],[PB Default]],""))</f>
        <v/>
      </c>
      <c r="AT48" s="57"/>
      <c r="AU48" s="57"/>
      <c r="AV48" s="48" t="str">
        <f>IF(Table_Styles[[#This Row],[PL]]&lt;&gt;"",Table_Styles[[#This Row],[PL]],IF(Table_Styles[[#This Row],[PL Default]]&lt;&gt;"",Table_Styles[[#This Row],[PL Default]],""))</f>
        <v/>
      </c>
      <c r="AW48" s="57"/>
      <c r="AX48" s="57"/>
      <c r="AY48" s="48" t="str">
        <f>IF(Table_Styles[[#This Row],[BT]]&lt;&gt;"",Table_Styles[[#This Row],[BT]],IF(Table_Styles[[#This Row],[BT Default]]&lt;&gt;"",Table_Styles[[#This Row],[BT Default]],""))</f>
        <v/>
      </c>
      <c r="AZ48" s="57"/>
      <c r="BA48" s="57"/>
      <c r="BB48" s="48" t="str">
        <f>IF(Table_Styles[[#This Row],[BR]]&lt;&gt;"",Table_Styles[[#This Row],[BR]],IF(Table_Styles[[#This Row],[BR Default]]&lt;&gt;"",Table_Styles[[#This Row],[BR Default]],""))</f>
        <v/>
      </c>
      <c r="BC48" s="57"/>
      <c r="BD48" s="57"/>
      <c r="BE48" s="48" t="str">
        <f>IF(Table_Styles[[#This Row],[BB]]&lt;&gt;"",Table_Styles[[#This Row],[BB]],IF(Table_Styles[[#This Row],[BB Default]]&lt;&gt;"",Table_Styles[[#This Row],[BB Default]],""))</f>
        <v/>
      </c>
      <c r="BF48" s="57"/>
      <c r="BG48" s="57"/>
      <c r="BH48" s="48" t="str">
        <f>IF(Table_Styles[[#This Row],[BL]]&lt;&gt;"",Table_Styles[[#This Row],[BL]],IF(Table_Styles[[#This Row],[BL Default]]&lt;&gt;"",Table_Styles[[#This Row],[BL Default]],""))</f>
        <v/>
      </c>
      <c r="BI48" s="57"/>
      <c r="BJ48" s="57"/>
      <c r="BK48" s="48" t="str">
        <f>IF(Table_Styles[[#This Row],[Width]]&lt;&gt;"",Table_Styles[[#This Row],[Width]],IF(Table_Styles[[#This Row],[Width Default]]&lt;&gt;"",Table_Styles[[#This Row],[Width Default]],""))</f>
        <v/>
      </c>
      <c r="BL48" s="57"/>
      <c r="BM48" s="57"/>
      <c r="BN48" s="48" t="str">
        <f>IF(Table_Styles[[#This Row],[Height]]&lt;&gt;"",Table_Styles[[#This Row],[Height]],IF(Table_Styles[[#This Row],[Height Default]]&lt;&gt;"",Table_Styles[[#This Row],[Height Default]],""))</f>
        <v/>
      </c>
      <c r="BO48" s="48"/>
      <c r="BP48" s="48"/>
      <c r="BQ48" s="48" t="str">
        <f>IF(Table_Styles[[#This Row],[Top]]&lt;&gt;"",Table_Styles[[#This Row],[Top]],IF(Table_Styles[[#This Row],[Top Default]]&lt;&gt;"",Table_Styles[[#This Row],[Top Default]],""))</f>
        <v/>
      </c>
      <c r="BR48" s="48"/>
      <c r="BS48" s="48"/>
      <c r="BT48" s="48" t="str">
        <f>IF(Table_Styles[[#This Row],[Right]]&lt;&gt;"",Table_Styles[[#This Row],[Right]],IF(Table_Styles[[#This Row],[Right Default]]&lt;&gt;"",Table_Styles[[#This Row],[Right Default]],""))</f>
        <v/>
      </c>
      <c r="BU48" s="48"/>
      <c r="BV48" s="48"/>
      <c r="BW48" s="48" t="str">
        <f>IF(Table_Styles[[#This Row],[Bottom]]&lt;&gt;"",Table_Styles[[#This Row],[Bottom]],IF(Table_Styles[[#This Row],[Bottom Default]]&lt;&gt;"",Table_Styles[[#This Row],[Bottom Default]],""))</f>
        <v/>
      </c>
      <c r="BX48" s="48"/>
      <c r="BY48" s="48"/>
      <c r="BZ48" s="48" t="str">
        <f>IF(Table_Styles[[#This Row],[Left]]&lt;&gt;"",Table_Styles[[#This Row],[Left]],IF(Table_Styles[[#This Row],[Left Default]]&lt;&gt;"",Table_Styles[[#This Row],[Left Default]],""))</f>
        <v/>
      </c>
      <c r="CA48" s="57"/>
      <c r="CB48" s="101" t="str">
        <f>IF(AND(Table_Styles[[#This Row],[Selector]]&lt;&gt;"",Table_Styles[[#This Row],[Font Family Used]]&lt;&gt;"",Table_Styles[[#This Row],[Font Weight Used]]&lt;&gt;""),Table_Styles[[#This Row],[Font Family Used]]&amp;" "&amp;Table_Styles[[#This Row],[Font Weight Used]],"")</f>
        <v/>
      </c>
      <c r="CC48" s="101" t="str">
        <f ca="1">IF(AND(Table_Styles[[#This Row],[Selector]],COUNTIF(OFFSET(CC:CC,0,0,ROW()-1,1),"="&amp;Table_Styles[[#This Row],[Font]])=0),Table_Styles[[#This Row],[Font]],"")</f>
        <v/>
      </c>
      <c r="CD48" s="101" t="str">
        <f ca="1">IF(Table_Styles[[#This Row],[Unique Font]]&lt;&gt;"",
"{""fontFamily"":"""&amp;Table_Styles[[#This Row],[Font Family Used]]&amp;""",""fontWeight"":"&amp;Table_Styles[[#This Row],[Font Weight Used]]&amp;"}","")</f>
        <v/>
      </c>
      <c r="CE48"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30px</v>
      </c>
      <c r="CF48" s="104" t="str">
        <f>IF(AND(Table_Styles[[#This Row],[Selector]]&lt;&gt;"", Table_Styles[[#This Row],[Config Properties]]&lt;&gt;""),
Table_Styles[[#This Row],[Selector]]&amp;" { "&amp;Table_Styles[[#This Row],[Config Properties]]&amp;" }","")</f>
        <v>formly-field .repeating-question-set { margin-top: 30px }</v>
      </c>
      <c r="CG48" s="104" t="str">
        <f xml:space="preserve">
SUBSTITUTE(SUBSTITUTE(SUBSTITUTE(SUBSTITUTE(SUBSTITUTE(SUBSTITUTE(SUBSTITUTE(SUBSTITUTE(Table_Styles[[#This Row],[Config]],
" {","{"),
"{ ","{"),
" }","}"),
"} ","}"),
" ,",","),
", ",","),
" :",":"),
": ",":")</f>
        <v>formly-field .repeating-question-set{margin-top:30px}</v>
      </c>
    </row>
    <row r="49" spans="2:85" ht="21" customHeight="1">
      <c r="B49" s="102" t="s">
        <v>478</v>
      </c>
      <c r="C49" s="102" t="s">
        <v>972</v>
      </c>
      <c r="D49" s="57"/>
      <c r="E49" s="58" t="str">
        <f>Settings_Styling_Font_Body_Text</f>
        <v>Nunito</v>
      </c>
      <c r="F49" s="50" t="str">
        <f>IF(Table_Styles[[#This Row],[Font Family]]&lt;&gt;"",Table_Styles[[#This Row],[Font Family]],IF(Table_Styles[[#This Row],[Font Family Default]]&lt;&gt;"",Table_Styles[[#This Row],[Font Family Default]],""))</f>
        <v>Nunito</v>
      </c>
      <c r="G49" s="57"/>
      <c r="H49" s="177" t="s">
        <v>433</v>
      </c>
      <c r="I49" s="48" t="str">
        <f>IF(Table_Styles[[#This Row],[Font Size]]&lt;&gt;"",Table_Styles[[#This Row],[Font Size]],IF(Table_Styles[[#This Row],[Font Size Default]]&lt;&gt;"",Table_Styles[[#This Row],[Font Size Default]],""))</f>
        <v>14px</v>
      </c>
      <c r="J49" s="57"/>
      <c r="K49" s="58">
        <f>Settings_Styling_Font_Weight_Body_Text</f>
        <v>300</v>
      </c>
      <c r="L49" s="48">
        <f>IF(Table_Styles[[#This Row],[Font Weight]]&lt;&gt;"",Table_Styles[[#This Row],[Font Weight]],IF(Table_Styles[[#This Row],[Font Weight Default]]&lt;&gt;"",Table_Styles[[#This Row],[Font Weight Default]],""))</f>
        <v>300</v>
      </c>
      <c r="M49" s="57"/>
      <c r="N49" s="57"/>
      <c r="O49" s="48" t="str">
        <f>IF(Table_Styles[[#This Row],[Colour]]&lt;&gt;"",Table_Styles[[#This Row],[Colour]],IF(Table_Styles[[#This Row],[Colour Default]]&lt;&gt;"",Table_Styles[[#This Row],[Colour Default]],""))</f>
        <v/>
      </c>
      <c r="P49" s="57"/>
      <c r="Q49" s="57"/>
      <c r="R49" s="48" t="str">
        <f>IF(Table_Styles[[#This Row],[Background]]&lt;&gt;"",Table_Styles[[#This Row],[Background]],IF(Table_Styles[[#This Row],[Background Default]]&lt;&gt;"",Table_Styles[[#This Row],[Background Default]],""))</f>
        <v/>
      </c>
      <c r="S49" s="57"/>
      <c r="T49" s="57"/>
      <c r="U49" s="48" t="str">
        <f>IF(Table_Styles[[#This Row],[Border]]&lt;&gt;"",Table_Styles[[#This Row],[Border]],IF(Table_Styles[[#This Row],[Border Default]]&lt;&gt;"",Table_Styles[[#This Row],[Border Default]],""))</f>
        <v/>
      </c>
      <c r="V49" s="57"/>
      <c r="W49" s="57" t="str">
        <f>Settings_Styling_Other_Default_Border_Radius</f>
        <v>3px</v>
      </c>
      <c r="X49" s="48" t="str">
        <f>IF(Table_Styles[[#This Row],[Border Radius]]&lt;&gt;"",Table_Styles[[#This Row],[Border Radius]],IF(Table_Styles[[#This Row],[Border Radius Default]]&lt;&gt;"",Table_Styles[[#This Row],[Border Radius Default]],""))</f>
        <v>3px</v>
      </c>
      <c r="Y49" s="57"/>
      <c r="Z49" s="133"/>
      <c r="AA49" s="48" t="str">
        <f>IF(Table_Styles[[#This Row],[MT]]&lt;&gt;"",Table_Styles[[#This Row],[MT]],IF(Table_Styles[[#This Row],[MT Default]]&lt;&gt;"",Table_Styles[[#This Row],[MT Default]],""))</f>
        <v/>
      </c>
      <c r="AB49" s="57"/>
      <c r="AC49" s="57"/>
      <c r="AD49" s="50" t="str">
        <f>IF(Table_Styles[[#This Row],[MR]]&lt;&gt;"",Table_Styles[[#This Row],[MR]],IF(Table_Styles[[#This Row],[MR Default]]&lt;&gt;"",Table_Styles[[#This Row],[MR Default]],""))</f>
        <v/>
      </c>
      <c r="AE49" s="57"/>
      <c r="AF49" s="57"/>
      <c r="AG49" s="50" t="str">
        <f>IF(Table_Styles[[#This Row],[MB]]&lt;&gt;"",Table_Styles[[#This Row],[MB]],IF(Table_Styles[[#This Row],[MB Default]]&lt;&gt;"",Table_Styles[[#This Row],[MB Default]],""))</f>
        <v/>
      </c>
      <c r="AH49" s="57"/>
      <c r="AI49" s="57"/>
      <c r="AJ49" s="50" t="str">
        <f>IF(Table_Styles[[#This Row],[ML]]&lt;&gt;"",Table_Styles[[#This Row],[ML]],IF(Table_Styles[[#This Row],[ML Default]]&lt;&gt;"",Table_Styles[[#This Row],[ML Default]],""))</f>
        <v/>
      </c>
      <c r="AK49" s="57"/>
      <c r="AL49" s="57" t="s">
        <v>401</v>
      </c>
      <c r="AM49" s="50" t="str">
        <f>IF(Table_Styles[[#This Row],[PT]]&lt;&gt;"",Table_Styles[[#This Row],[PT]],IF(Table_Styles[[#This Row],[PT Default]]&lt;&gt;"",Table_Styles[[#This Row],[PT Default]],""))</f>
        <v>15px</v>
      </c>
      <c r="AN49" s="57"/>
      <c r="AO49" s="177" t="s">
        <v>416</v>
      </c>
      <c r="AP49" s="50" t="str">
        <f>IF(Table_Styles[[#This Row],[PR]]&lt;&gt;"",Table_Styles[[#This Row],[PR]],IF(Table_Styles[[#This Row],[PR Default]]&lt;&gt;"",Table_Styles[[#This Row],[PR Default]],""))</f>
        <v>20px</v>
      </c>
      <c r="AQ49" s="57"/>
      <c r="AR49" s="57" t="s">
        <v>401</v>
      </c>
      <c r="AS49" s="50" t="str">
        <f>IF(Table_Styles[[#This Row],[PB]]&lt;&gt;"",Table_Styles[[#This Row],[PB]],IF(Table_Styles[[#This Row],[PB Default]]&lt;&gt;"",Table_Styles[[#This Row],[PB Default]],""))</f>
        <v>15px</v>
      </c>
      <c r="AT49" s="57"/>
      <c r="AU49" s="177" t="s">
        <v>416</v>
      </c>
      <c r="AV49" s="48" t="str">
        <f>IF(Table_Styles[[#This Row],[PL]]&lt;&gt;"",Table_Styles[[#This Row],[PL]],IF(Table_Styles[[#This Row],[PL Default]]&lt;&gt;"",Table_Styles[[#This Row],[PL Default]],""))</f>
        <v>20px</v>
      </c>
      <c r="AW49" s="57"/>
      <c r="AX49" s="57"/>
      <c r="AY49" s="48" t="str">
        <f>IF(Table_Styles[[#This Row],[BT]]&lt;&gt;"",Table_Styles[[#This Row],[BT]],IF(Table_Styles[[#This Row],[BT Default]]&lt;&gt;"",Table_Styles[[#This Row],[BT Default]],""))</f>
        <v/>
      </c>
      <c r="AZ49" s="57"/>
      <c r="BA49" s="57"/>
      <c r="BB49" s="48" t="str">
        <f>IF(Table_Styles[[#This Row],[BR]]&lt;&gt;"",Table_Styles[[#This Row],[BR]],IF(Table_Styles[[#This Row],[BR Default]]&lt;&gt;"",Table_Styles[[#This Row],[BR Default]],""))</f>
        <v/>
      </c>
      <c r="BC49" s="57"/>
      <c r="BD49" s="57"/>
      <c r="BE49" s="48" t="str">
        <f>IF(Table_Styles[[#This Row],[BB]]&lt;&gt;"",Table_Styles[[#This Row],[BB]],IF(Table_Styles[[#This Row],[BB Default]]&lt;&gt;"",Table_Styles[[#This Row],[BB Default]],""))</f>
        <v/>
      </c>
      <c r="BF49" s="57"/>
      <c r="BG49" s="57"/>
      <c r="BH49" s="48" t="str">
        <f>IF(Table_Styles[[#This Row],[BL]]&lt;&gt;"",Table_Styles[[#This Row],[BL]],IF(Table_Styles[[#This Row],[BL Default]]&lt;&gt;"",Table_Styles[[#This Row],[BL Default]],""))</f>
        <v/>
      </c>
      <c r="BI49" s="57"/>
      <c r="BJ49" s="57"/>
      <c r="BK49" s="48" t="str">
        <f>IF(Table_Styles[[#This Row],[Width]]&lt;&gt;"",Table_Styles[[#This Row],[Width]],IF(Table_Styles[[#This Row],[Width Default]]&lt;&gt;"",Table_Styles[[#This Row],[Width Default]],""))</f>
        <v/>
      </c>
      <c r="BL49" s="57"/>
      <c r="BM49" s="57"/>
      <c r="BN49" s="48" t="str">
        <f>IF(Table_Styles[[#This Row],[Height]]&lt;&gt;"",Table_Styles[[#This Row],[Height]],IF(Table_Styles[[#This Row],[Height Default]]&lt;&gt;"",Table_Styles[[#This Row],[Height Default]],""))</f>
        <v/>
      </c>
      <c r="BO49" s="48"/>
      <c r="BP49" s="48"/>
      <c r="BQ49" s="48" t="str">
        <f>IF(Table_Styles[[#This Row],[Top]]&lt;&gt;"",Table_Styles[[#This Row],[Top]],IF(Table_Styles[[#This Row],[Top Default]]&lt;&gt;"",Table_Styles[[#This Row],[Top Default]],""))</f>
        <v/>
      </c>
      <c r="BR49" s="48"/>
      <c r="BS49" s="48"/>
      <c r="BT49" s="48" t="str">
        <f>IF(Table_Styles[[#This Row],[Right]]&lt;&gt;"",Table_Styles[[#This Row],[Right]],IF(Table_Styles[[#This Row],[Right Default]]&lt;&gt;"",Table_Styles[[#This Row],[Right Default]],""))</f>
        <v/>
      </c>
      <c r="BU49" s="48"/>
      <c r="BV49" s="48"/>
      <c r="BW49" s="48" t="str">
        <f>IF(Table_Styles[[#This Row],[Bottom]]&lt;&gt;"",Table_Styles[[#This Row],[Bottom]],IF(Table_Styles[[#This Row],[Bottom Default]]&lt;&gt;"",Table_Styles[[#This Row],[Bottom Default]],""))</f>
        <v/>
      </c>
      <c r="BX49" s="48"/>
      <c r="BY49" s="48"/>
      <c r="BZ49" s="48" t="str">
        <f>IF(Table_Styles[[#This Row],[Left]]&lt;&gt;"",Table_Styles[[#This Row],[Left]],IF(Table_Styles[[#This Row],[Left Default]]&lt;&gt;"",Table_Styles[[#This Row],[Left Default]],""))</f>
        <v/>
      </c>
      <c r="CA49" s="57"/>
      <c r="CB49" s="101" t="str">
        <f>IF(AND(Table_Styles[[#This Row],[Selector]]&lt;&gt;"",Table_Styles[[#This Row],[Font Family Used]]&lt;&gt;"",Table_Styles[[#This Row],[Font Weight Used]]&lt;&gt;""),Table_Styles[[#This Row],[Font Family Used]]&amp;" "&amp;Table_Styles[[#This Row],[Font Weight Used]],"")</f>
        <v>Nunito 300</v>
      </c>
      <c r="CC49" s="101" t="str">
        <f ca="1">IF(AND(Table_Styles[[#This Row],[Selector]],COUNTIF(OFFSET(CC:CC,0,0,ROW()-1,1),"="&amp;Table_Styles[[#This Row],[Font]])=0),Table_Styles[[#This Row],[Font]],"")</f>
        <v/>
      </c>
      <c r="CD49" s="101" t="str">
        <f ca="1">IF(Table_Styles[[#This Row],[Unique Font]]&lt;&gt;"",
"{""fontFamily"":"""&amp;Table_Styles[[#This Row],[Font Family Used]]&amp;""",""fontWeight"":"&amp;Table_Styles[[#This Row],[Font Weight Used]]&amp;"}","")</f>
        <v/>
      </c>
      <c r="CE49"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300;border-radius: 3px;padding-top: 15px;padding-right: 20px;padding-bottom: 15px;padding-left: 20px</v>
      </c>
      <c r="CF49" s="104" t="str">
        <f>IF(AND(Table_Styles[[#This Row],[Selector]]&lt;&gt;"", Table_Styles[[#This Row],[Config Properties]]&lt;&gt;""),
Table_Styles[[#This Row],[Selector]]&amp;" { "&amp;Table_Styles[[#This Row],[Config Properties]]&amp;" }","")</f>
        <v>formly-field .repeating .btn.btn-repeating { font-family: 'Nunito';font-size: 14px;font-weight: 300;border-radius: 3px;padding-top: 15px;padding-right: 20px;padding-bottom: 15px;padding-left: 20px }</v>
      </c>
      <c r="CG49" s="104" t="str">
        <f xml:space="preserve">
SUBSTITUTE(SUBSTITUTE(SUBSTITUTE(SUBSTITUTE(SUBSTITUTE(SUBSTITUTE(SUBSTITUTE(SUBSTITUTE(Table_Styles[[#This Row],[Config]],
" {","{"),
"{ ","{"),
" }","}"),
"} ","}"),
" ,",","),
", ",","),
" :",":"),
": ",":")</f>
        <v>formly-field .repeating .btn.btn-repeating{font-family:'Nunito';font-size:14px;font-weight:300;border-radius:3px;padding-top:15px;padding-right:20px;padding-bottom:15px;padding-left:20px}</v>
      </c>
    </row>
    <row r="50" spans="2:85" ht="21" customHeight="1">
      <c r="B50" s="101" t="s">
        <v>479</v>
      </c>
      <c r="C50" s="102" t="s">
        <v>480</v>
      </c>
      <c r="D50" s="57"/>
      <c r="E50" s="58"/>
      <c r="F50" s="50"/>
      <c r="G50" s="57"/>
      <c r="H50" s="57"/>
      <c r="I50" s="48" t="str">
        <f>IF(Table_Styles[[#This Row],[Font Size]]&lt;&gt;"",Table_Styles[[#This Row],[Font Size]],IF(Table_Styles[[#This Row],[Font Size Default]]&lt;&gt;"",Table_Styles[[#This Row],[Font Size Default]],""))</f>
        <v/>
      </c>
      <c r="J50" s="57"/>
      <c r="K50" s="57"/>
      <c r="L50" s="48" t="str">
        <f>IF(Table_Styles[[#This Row],[Font Weight]]&lt;&gt;"",Table_Styles[[#This Row],[Font Weight]],IF(Table_Styles[[#This Row],[Font Weight Default]]&lt;&gt;"",Table_Styles[[#This Row],[Font Weight Default]],""))</f>
        <v/>
      </c>
      <c r="M50" s="57"/>
      <c r="N50" s="60" t="s">
        <v>299</v>
      </c>
      <c r="O50" s="24" t="str">
        <f>IF(Table_Styles[[#This Row],[Colour]]&lt;&gt;"",Table_Styles[[#This Row],[Colour]],IF(Table_Styles[[#This Row],[Colour Default]]&lt;&gt;"",Table_Styles[[#This Row],[Colour Default]],""))</f>
        <v>#FFFFFF</v>
      </c>
      <c r="P50" s="58"/>
      <c r="Q50" s="173" t="str">
        <f>Colour_Accent_1</f>
        <v>#777777</v>
      </c>
      <c r="R50" s="24" t="str">
        <f>IF(Table_Styles[[#This Row],[Background]]&lt;&gt;"",Table_Styles[[#This Row],[Background]],IF(Table_Styles[[#This Row],[Background Default]]&lt;&gt;"",Table_Styles[[#This Row],[Background Default]],""))</f>
        <v>#777777</v>
      </c>
      <c r="S50" s="58"/>
      <c r="T50" s="133" t="s">
        <v>439</v>
      </c>
      <c r="U50" s="48" t="str">
        <f>IF(Table_Styles[[#This Row],[Border]]&lt;&gt;"",Table_Styles[[#This Row],[Border]],IF(Table_Styles[[#This Row],[Border Default]]&lt;&gt;"",Table_Styles[[#This Row],[Border Default]],""))</f>
        <v>none</v>
      </c>
      <c r="V50" s="57"/>
      <c r="W50" s="57"/>
      <c r="X50" s="48" t="str">
        <f>IF(Table_Styles[[#This Row],[Border Radius]]&lt;&gt;"",Table_Styles[[#This Row],[Border Radius]],IF(Table_Styles[[#This Row],[Border Radius Default]]&lt;&gt;"",Table_Styles[[#This Row],[Border Radius Default]],""))</f>
        <v/>
      </c>
      <c r="Y50" s="57"/>
      <c r="Z50" s="133" t="s">
        <v>416</v>
      </c>
      <c r="AA50" s="48" t="str">
        <f>IF(Table_Styles[[#This Row],[MT]]&lt;&gt;"",Table_Styles[[#This Row],[MT]],IF(Table_Styles[[#This Row],[MT Default]]&lt;&gt;"",Table_Styles[[#This Row],[MT Default]],""))</f>
        <v>20px</v>
      </c>
      <c r="AB50" s="57"/>
      <c r="AC50" s="57"/>
      <c r="AD50" s="48" t="str">
        <f>IF(Table_Styles[[#This Row],[MR]]&lt;&gt;"",Table_Styles[[#This Row],[MR]],IF(Table_Styles[[#This Row],[MR Default]]&lt;&gt;"",Table_Styles[[#This Row],[MR Default]],""))</f>
        <v/>
      </c>
      <c r="AE50" s="57"/>
      <c r="AF50" s="57"/>
      <c r="AG50" s="48" t="str">
        <f>IF(Table_Styles[[#This Row],[MB]]&lt;&gt;"",Table_Styles[[#This Row],[MB]],IF(Table_Styles[[#This Row],[MB Default]]&lt;&gt;"",Table_Styles[[#This Row],[MB Default]],""))</f>
        <v/>
      </c>
      <c r="AH50" s="57"/>
      <c r="AI50" s="57"/>
      <c r="AJ50" s="48" t="str">
        <f>IF(Table_Styles[[#This Row],[ML]]&lt;&gt;"",Table_Styles[[#This Row],[ML]],IF(Table_Styles[[#This Row],[ML Default]]&lt;&gt;"",Table_Styles[[#This Row],[ML Default]],""))</f>
        <v/>
      </c>
      <c r="AK50" s="57"/>
      <c r="AL50" s="57"/>
      <c r="AM50" s="48" t="str">
        <f>IF(Table_Styles[[#This Row],[PT]]&lt;&gt;"",Table_Styles[[#This Row],[PT]],IF(Table_Styles[[#This Row],[PT Default]]&lt;&gt;"",Table_Styles[[#This Row],[PT Default]],""))</f>
        <v/>
      </c>
      <c r="AN50" s="57"/>
      <c r="AO50" s="57"/>
      <c r="AP50" s="48" t="str">
        <f>IF(Table_Styles[[#This Row],[PR]]&lt;&gt;"",Table_Styles[[#This Row],[PR]],IF(Table_Styles[[#This Row],[PR Default]]&lt;&gt;"",Table_Styles[[#This Row],[PR Default]],""))</f>
        <v/>
      </c>
      <c r="AQ50" s="57"/>
      <c r="AR50" s="57"/>
      <c r="AS50" s="48" t="str">
        <f>IF(Table_Styles[[#This Row],[PB]]&lt;&gt;"",Table_Styles[[#This Row],[PB]],IF(Table_Styles[[#This Row],[PB Default]]&lt;&gt;"",Table_Styles[[#This Row],[PB Default]],""))</f>
        <v/>
      </c>
      <c r="AT50" s="57"/>
      <c r="AU50" s="57"/>
      <c r="AV50" s="48" t="str">
        <f>IF(Table_Styles[[#This Row],[PL]]&lt;&gt;"",Table_Styles[[#This Row],[PL]],IF(Table_Styles[[#This Row],[PL Default]]&lt;&gt;"",Table_Styles[[#This Row],[PL Default]],""))</f>
        <v/>
      </c>
      <c r="AW50" s="57"/>
      <c r="AX50" s="57"/>
      <c r="AY50" s="48" t="str">
        <f>IF(Table_Styles[[#This Row],[BT]]&lt;&gt;"",Table_Styles[[#This Row],[BT]],IF(Table_Styles[[#This Row],[BT Default]]&lt;&gt;"",Table_Styles[[#This Row],[BT Default]],""))</f>
        <v/>
      </c>
      <c r="AZ50" s="57"/>
      <c r="BA50" s="57"/>
      <c r="BB50" s="48" t="str">
        <f>IF(Table_Styles[[#This Row],[BR]]&lt;&gt;"",Table_Styles[[#This Row],[BR]],IF(Table_Styles[[#This Row],[BR Default]]&lt;&gt;"",Table_Styles[[#This Row],[BR Default]],""))</f>
        <v/>
      </c>
      <c r="BC50" s="57"/>
      <c r="BD50" s="57"/>
      <c r="BE50" s="48" t="str">
        <f>IF(Table_Styles[[#This Row],[BB]]&lt;&gt;"",Table_Styles[[#This Row],[BB]],IF(Table_Styles[[#This Row],[BB Default]]&lt;&gt;"",Table_Styles[[#This Row],[BB Default]],""))</f>
        <v/>
      </c>
      <c r="BF50" s="57"/>
      <c r="BG50" s="57"/>
      <c r="BH50" s="48" t="str">
        <f>IF(Table_Styles[[#This Row],[BL]]&lt;&gt;"",Table_Styles[[#This Row],[BL]],IF(Table_Styles[[#This Row],[BL Default]]&lt;&gt;"",Table_Styles[[#This Row],[BL Default]],""))</f>
        <v/>
      </c>
      <c r="BI50" s="57"/>
      <c r="BJ50" s="57"/>
      <c r="BK50" s="48" t="str">
        <f>IF(Table_Styles[[#This Row],[Width]]&lt;&gt;"",Table_Styles[[#This Row],[Width]],IF(Table_Styles[[#This Row],[Width Default]]&lt;&gt;"",Table_Styles[[#This Row],[Width Default]],""))</f>
        <v/>
      </c>
      <c r="BL50" s="57"/>
      <c r="BM50" s="57"/>
      <c r="BN50" s="48" t="str">
        <f>IF(Table_Styles[[#This Row],[Height]]&lt;&gt;"",Table_Styles[[#This Row],[Height]],IF(Table_Styles[[#This Row],[Height Default]]&lt;&gt;"",Table_Styles[[#This Row],[Height Default]],""))</f>
        <v/>
      </c>
      <c r="BO50" s="48"/>
      <c r="BP50" s="48"/>
      <c r="BQ50" s="48" t="str">
        <f>IF(Table_Styles[[#This Row],[Top]]&lt;&gt;"",Table_Styles[[#This Row],[Top]],IF(Table_Styles[[#This Row],[Top Default]]&lt;&gt;"",Table_Styles[[#This Row],[Top Default]],""))</f>
        <v/>
      </c>
      <c r="BR50" s="48"/>
      <c r="BS50" s="48"/>
      <c r="BT50" s="48" t="str">
        <f>IF(Table_Styles[[#This Row],[Right]]&lt;&gt;"",Table_Styles[[#This Row],[Right]],IF(Table_Styles[[#This Row],[Right Default]]&lt;&gt;"",Table_Styles[[#This Row],[Right Default]],""))</f>
        <v/>
      </c>
      <c r="BU50" s="48"/>
      <c r="BV50" s="48"/>
      <c r="BW50" s="48" t="str">
        <f>IF(Table_Styles[[#This Row],[Bottom]]&lt;&gt;"",Table_Styles[[#This Row],[Bottom]],IF(Table_Styles[[#This Row],[Bottom Default]]&lt;&gt;"",Table_Styles[[#This Row],[Bottom Default]],""))</f>
        <v/>
      </c>
      <c r="BX50" s="48"/>
      <c r="BY50" s="48"/>
      <c r="BZ50" s="48" t="str">
        <f>IF(Table_Styles[[#This Row],[Left]]&lt;&gt;"",Table_Styles[[#This Row],[Left]],IF(Table_Styles[[#This Row],[Left Default]]&lt;&gt;"",Table_Styles[[#This Row],[Left Default]],""))</f>
        <v/>
      </c>
      <c r="CA50" s="57"/>
      <c r="CB50" s="101" t="str">
        <f>IF(AND(Table_Styles[[#This Row],[Selector]]&lt;&gt;"",Table_Styles[[#This Row],[Font Family Used]]&lt;&gt;"",Table_Styles[[#This Row],[Font Weight Used]]&lt;&gt;""),Table_Styles[[#This Row],[Font Family Used]]&amp;" "&amp;Table_Styles[[#This Row],[Font Weight Used]],"")</f>
        <v/>
      </c>
      <c r="CC50" s="101" t="str">
        <f ca="1">IF(AND(Table_Styles[[#This Row],[Selector]],COUNTIF(OFFSET(CC:CC,0,0,ROW()-1,1),"="&amp;Table_Styles[[#This Row],[Font]])=0),Table_Styles[[#This Row],[Font]],"")</f>
        <v/>
      </c>
      <c r="CD50" s="101" t="str">
        <f ca="1">IF(Table_Styles[[#This Row],[Unique Font]]&lt;&gt;"",
"{""fontFamily"":"""&amp;Table_Styles[[#This Row],[Font Family Used]]&amp;""",""fontWeight"":"&amp;Table_Styles[[#This Row],[Font Weight Used]]&amp;"}","")</f>
        <v/>
      </c>
      <c r="CE50"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#777777;border: none;margin-top: 20px</v>
      </c>
      <c r="CF50" s="104" t="str">
        <f>IF(AND(Table_Styles[[#This Row],[Selector]]&lt;&gt;"", Table_Styles[[#This Row],[Config Properties]]&lt;&gt;""),
Table_Styles[[#This Row],[Selector]]&amp;" { "&amp;Table_Styles[[#This Row],[Config Properties]]&amp;" }","")</f>
        <v>formly-field .repeating .btn.btn-add-item { color: #FFFFFF;background: #777777;border: none;margin-top: 20px }</v>
      </c>
      <c r="CG50" s="101" t="str">
        <f xml:space="preserve">
SUBSTITUTE(SUBSTITUTE(SUBSTITUTE(SUBSTITUTE(SUBSTITUTE(SUBSTITUTE(SUBSTITUTE(SUBSTITUTE(Table_Styles[[#This Row],[Config]],
" {","{"),
"{ ","{"),
" }","}"),
"} ","}"),
" ,",","),
", ",","),
" :",":"),
": ",":")</f>
        <v>formly-field .repeating .btn.btn-add-item{color:#FFFFFF;background:#777777;border:none;margin-top:20px}</v>
      </c>
    </row>
    <row r="51" spans="2:85" ht="21" customHeight="1">
      <c r="B51" s="101" t="s">
        <v>481</v>
      </c>
      <c r="C51" s="102" t="s">
        <v>482</v>
      </c>
      <c r="D51" s="57"/>
      <c r="E51" s="57"/>
      <c r="F51" s="48" t="str">
        <f>IF(Table_Styles[[#This Row],[Font Family]]&lt;&gt;"",Table_Styles[[#This Row],[Font Family]],IF(Table_Styles[[#This Row],[Font Family Default]]&lt;&gt;"",Table_Styles[[#This Row],[Font Family Default]],""))</f>
        <v/>
      </c>
      <c r="G51" s="57"/>
      <c r="H51" s="57"/>
      <c r="I51" s="48" t="str">
        <f>IF(Table_Styles[[#This Row],[Font Size]]&lt;&gt;"",Table_Styles[[#This Row],[Font Size]],IF(Table_Styles[[#This Row],[Font Size Default]]&lt;&gt;"",Table_Styles[[#This Row],[Font Size Default]],""))</f>
        <v/>
      </c>
      <c r="J51" s="57"/>
      <c r="K51" s="57"/>
      <c r="L51" s="48" t="str">
        <f>IF(Table_Styles[[#This Row],[Font Weight]]&lt;&gt;"",Table_Styles[[#This Row],[Font Weight]],IF(Table_Styles[[#This Row],[Font Weight Default]]&lt;&gt;"",Table_Styles[[#This Row],[Font Weight Default]],""))</f>
        <v/>
      </c>
      <c r="M51" s="57"/>
      <c r="N51" s="60" t="s">
        <v>299</v>
      </c>
      <c r="O51" s="24" t="str">
        <f>IF(Table_Styles[[#This Row],[Colour]]&lt;&gt;"",Table_Styles[[#This Row],[Colour]],IF(Table_Styles[[#This Row],[Colour Default]]&lt;&gt;"",Table_Styles[[#This Row],[Colour Default]],""))</f>
        <v>#FFFFFF</v>
      </c>
      <c r="P51" s="58"/>
      <c r="Q51" s="173" t="str">
        <f>Colour_Accent_1</f>
        <v>#777777</v>
      </c>
      <c r="R51" s="24" t="str">
        <f>IF(Table_Styles[[#This Row],[Background]]&lt;&gt;"",Table_Styles[[#This Row],[Background]],IF(Table_Styles[[#This Row],[Background Default]]&lt;&gt;"",Table_Styles[[#This Row],[Background Default]],""))</f>
        <v>#777777</v>
      </c>
      <c r="S51" s="58"/>
      <c r="T51" s="133" t="s">
        <v>439</v>
      </c>
      <c r="U51" s="48" t="str">
        <f>IF(Table_Styles[[#This Row],[Border]]&lt;&gt;"",Table_Styles[[#This Row],[Border]],IF(Table_Styles[[#This Row],[Border Default]]&lt;&gt;"",Table_Styles[[#This Row],[Border Default]],""))</f>
        <v>none</v>
      </c>
      <c r="V51" s="57"/>
      <c r="W51" s="57"/>
      <c r="X51" s="48" t="str">
        <f>IF(Table_Styles[[#This Row],[Border Radius]]&lt;&gt;"",Table_Styles[[#This Row],[Border Radius]],IF(Table_Styles[[#This Row],[Border Radius Default]]&lt;&gt;"",Table_Styles[[#This Row],[Border Radius Default]],""))</f>
        <v/>
      </c>
      <c r="Y51" s="57"/>
      <c r="Z51" s="57"/>
      <c r="AA51" s="48" t="str">
        <f>IF(Table_Styles[[#This Row],[MT]]&lt;&gt;"",Table_Styles[[#This Row],[MT]],IF(Table_Styles[[#This Row],[MT Default]]&lt;&gt;"",Table_Styles[[#This Row],[MT Default]],""))</f>
        <v/>
      </c>
      <c r="AB51" s="57"/>
      <c r="AC51" s="57"/>
      <c r="AD51" s="48" t="str">
        <f>IF(Table_Styles[[#This Row],[MR]]&lt;&gt;"",Table_Styles[[#This Row],[MR]],IF(Table_Styles[[#This Row],[MR Default]]&lt;&gt;"",Table_Styles[[#This Row],[MR Default]],""))</f>
        <v/>
      </c>
      <c r="AE51" s="57"/>
      <c r="AF51" s="57"/>
      <c r="AG51" s="48" t="str">
        <f>IF(Table_Styles[[#This Row],[MB]]&lt;&gt;"",Table_Styles[[#This Row],[MB]],IF(Table_Styles[[#This Row],[MB Default]]&lt;&gt;"",Table_Styles[[#This Row],[MB Default]],""))</f>
        <v/>
      </c>
      <c r="AH51" s="57"/>
      <c r="AI51" s="57"/>
      <c r="AJ51" s="48" t="str">
        <f>IF(Table_Styles[[#This Row],[ML]]&lt;&gt;"",Table_Styles[[#This Row],[ML]],IF(Table_Styles[[#This Row],[ML Default]]&lt;&gt;"",Table_Styles[[#This Row],[ML Default]],""))</f>
        <v/>
      </c>
      <c r="AK51" s="57"/>
      <c r="AL51" s="57"/>
      <c r="AM51" s="48" t="str">
        <f>IF(Table_Styles[[#This Row],[PT]]&lt;&gt;"",Table_Styles[[#This Row],[PT]],IF(Table_Styles[[#This Row],[PT Default]]&lt;&gt;"",Table_Styles[[#This Row],[PT Default]],""))</f>
        <v/>
      </c>
      <c r="AN51" s="57"/>
      <c r="AO51" s="57"/>
      <c r="AP51" s="48" t="str">
        <f>IF(Table_Styles[[#This Row],[PR]]&lt;&gt;"",Table_Styles[[#This Row],[PR]],IF(Table_Styles[[#This Row],[PR Default]]&lt;&gt;"",Table_Styles[[#This Row],[PR Default]],""))</f>
        <v/>
      </c>
      <c r="AQ51" s="57"/>
      <c r="AR51" s="57"/>
      <c r="AS51" s="48" t="str">
        <f>IF(Table_Styles[[#This Row],[PB]]&lt;&gt;"",Table_Styles[[#This Row],[PB]],IF(Table_Styles[[#This Row],[PB Default]]&lt;&gt;"",Table_Styles[[#This Row],[PB Default]],""))</f>
        <v/>
      </c>
      <c r="AT51" s="57"/>
      <c r="AU51" s="57"/>
      <c r="AV51" s="48" t="str">
        <f>IF(Table_Styles[[#This Row],[PL]]&lt;&gt;"",Table_Styles[[#This Row],[PL]],IF(Table_Styles[[#This Row],[PL Default]]&lt;&gt;"",Table_Styles[[#This Row],[PL Default]],""))</f>
        <v/>
      </c>
      <c r="AW51" s="57"/>
      <c r="AX51" s="57"/>
      <c r="AY51" s="48" t="str">
        <f>IF(Table_Styles[[#This Row],[BT]]&lt;&gt;"",Table_Styles[[#This Row],[BT]],IF(Table_Styles[[#This Row],[BT Default]]&lt;&gt;"",Table_Styles[[#This Row],[BT Default]],""))</f>
        <v/>
      </c>
      <c r="AZ51" s="57"/>
      <c r="BA51" s="57"/>
      <c r="BB51" s="48" t="str">
        <f>IF(Table_Styles[[#This Row],[BR]]&lt;&gt;"",Table_Styles[[#This Row],[BR]],IF(Table_Styles[[#This Row],[BR Default]]&lt;&gt;"",Table_Styles[[#This Row],[BR Default]],""))</f>
        <v/>
      </c>
      <c r="BC51" s="57"/>
      <c r="BD51" s="57"/>
      <c r="BE51" s="48" t="str">
        <f>IF(Table_Styles[[#This Row],[BB]]&lt;&gt;"",Table_Styles[[#This Row],[BB]],IF(Table_Styles[[#This Row],[BB Default]]&lt;&gt;"",Table_Styles[[#This Row],[BB Default]],""))</f>
        <v/>
      </c>
      <c r="BF51" s="57"/>
      <c r="BG51" s="57"/>
      <c r="BH51" s="48" t="str">
        <f>IF(Table_Styles[[#This Row],[BL]]&lt;&gt;"",Table_Styles[[#This Row],[BL]],IF(Table_Styles[[#This Row],[BL Default]]&lt;&gt;"",Table_Styles[[#This Row],[BL Default]],""))</f>
        <v/>
      </c>
      <c r="BI51" s="57"/>
      <c r="BJ51" s="57"/>
      <c r="BK51" s="48" t="str">
        <f>IF(Table_Styles[[#This Row],[Width]]&lt;&gt;"",Table_Styles[[#This Row],[Width]],IF(Table_Styles[[#This Row],[Width Default]]&lt;&gt;"",Table_Styles[[#This Row],[Width Default]],""))</f>
        <v/>
      </c>
      <c r="BL51" s="57"/>
      <c r="BM51" s="57"/>
      <c r="BN51" s="48" t="str">
        <f>IF(Table_Styles[[#This Row],[Height]]&lt;&gt;"",Table_Styles[[#This Row],[Height]],IF(Table_Styles[[#This Row],[Height Default]]&lt;&gt;"",Table_Styles[[#This Row],[Height Default]],""))</f>
        <v/>
      </c>
      <c r="BO51" s="48"/>
      <c r="BP51" s="48"/>
      <c r="BQ51" s="48" t="str">
        <f>IF(Table_Styles[[#This Row],[Top]]&lt;&gt;"",Table_Styles[[#This Row],[Top]],IF(Table_Styles[[#This Row],[Top Default]]&lt;&gt;"",Table_Styles[[#This Row],[Top Default]],""))</f>
        <v/>
      </c>
      <c r="BR51" s="48"/>
      <c r="BS51" s="48"/>
      <c r="BT51" s="48" t="str">
        <f>IF(Table_Styles[[#This Row],[Right]]&lt;&gt;"",Table_Styles[[#This Row],[Right]],IF(Table_Styles[[#This Row],[Right Default]]&lt;&gt;"",Table_Styles[[#This Row],[Right Default]],""))</f>
        <v/>
      </c>
      <c r="BU51" s="48"/>
      <c r="BV51" s="48"/>
      <c r="BW51" s="48" t="str">
        <f>IF(Table_Styles[[#This Row],[Bottom]]&lt;&gt;"",Table_Styles[[#This Row],[Bottom]],IF(Table_Styles[[#This Row],[Bottom Default]]&lt;&gt;"",Table_Styles[[#This Row],[Bottom Default]],""))</f>
        <v/>
      </c>
      <c r="BX51" s="48"/>
      <c r="BY51" s="48"/>
      <c r="BZ51" s="48" t="str">
        <f>IF(Table_Styles[[#This Row],[Left]]&lt;&gt;"",Table_Styles[[#This Row],[Left]],IF(Table_Styles[[#This Row],[Left Default]]&lt;&gt;"",Table_Styles[[#This Row],[Left Default]],""))</f>
        <v/>
      </c>
      <c r="CA51" s="57"/>
      <c r="CB51" s="101" t="str">
        <f>IF(AND(Table_Styles[[#This Row],[Selector]]&lt;&gt;"",Table_Styles[[#This Row],[Font Family Used]]&lt;&gt;"",Table_Styles[[#This Row],[Font Weight Used]]&lt;&gt;""),Table_Styles[[#This Row],[Font Family Used]]&amp;" "&amp;Table_Styles[[#This Row],[Font Weight Used]],"")</f>
        <v/>
      </c>
      <c r="CC51" s="101" t="str">
        <f ca="1">IF(AND(Table_Styles[[#This Row],[Selector]],COUNTIF(OFFSET(CC:CC,0,0,ROW()-1,1),"="&amp;Table_Styles[[#This Row],[Font]])=0),Table_Styles[[#This Row],[Font]],"")</f>
        <v/>
      </c>
      <c r="CD51" s="101" t="str">
        <f ca="1">IF(Table_Styles[[#This Row],[Unique Font]]&lt;&gt;"",
"{""fontFamily"":"""&amp;Table_Styles[[#This Row],[Font Family Used]]&amp;""",""fontWeight"":"&amp;Table_Styles[[#This Row],[Font Weight Used]]&amp;"}","")</f>
        <v/>
      </c>
      <c r="CE51"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#777777;border: none</v>
      </c>
      <c r="CF51" s="104" t="str">
        <f>IF(AND(Table_Styles[[#This Row],[Selector]]&lt;&gt;"", Table_Styles[[#This Row],[Config Properties]]&lt;&gt;""),
Table_Styles[[#This Row],[Selector]]&amp;" { "&amp;Table_Styles[[#This Row],[Config Properties]]&amp;" }","")</f>
        <v>formly-field .repeating .btn.btn-add-item:hover { color: #FFFFFF;background: #777777;border: none }</v>
      </c>
      <c r="CG51" s="101" t="str">
        <f xml:space="preserve">
SUBSTITUTE(SUBSTITUTE(SUBSTITUTE(SUBSTITUTE(SUBSTITUTE(SUBSTITUTE(SUBSTITUTE(SUBSTITUTE(Table_Styles[[#This Row],[Config]],
" {","{"),
"{ ","{"),
" }","}"),
"} ","}"),
" ,",","),
", ",","),
" :",":"),
": ",":")</f>
        <v>formly-field .repeating .btn.btn-add-item:hover{color:#FFFFFF;background:#777777;border:none}</v>
      </c>
    </row>
    <row r="52" spans="2:85" ht="21" customHeight="1">
      <c r="B52" s="101" t="s">
        <v>483</v>
      </c>
      <c r="C52" s="102" t="s">
        <v>484</v>
      </c>
      <c r="D52" s="57"/>
      <c r="E52" s="57"/>
      <c r="F52" s="48" t="str">
        <f>IF(Table_Styles[[#This Row],[Font Family]]&lt;&gt;"",Table_Styles[[#This Row],[Font Family]],IF(Table_Styles[[#This Row],[Font Family Default]]&lt;&gt;"",Table_Styles[[#This Row],[Font Family Default]],""))</f>
        <v/>
      </c>
      <c r="G52" s="57"/>
      <c r="H52" s="57"/>
      <c r="I52" s="48" t="str">
        <f>IF(Table_Styles[[#This Row],[Font Size]]&lt;&gt;"",Table_Styles[[#This Row],[Font Size]],IF(Table_Styles[[#This Row],[Font Size Default]]&lt;&gt;"",Table_Styles[[#This Row],[Font Size Default]],""))</f>
        <v/>
      </c>
      <c r="J52" s="57"/>
      <c r="K52" s="57"/>
      <c r="L52" s="48" t="str">
        <f>IF(Table_Styles[[#This Row],[Font Weight]]&lt;&gt;"",Table_Styles[[#This Row],[Font Weight]],IF(Table_Styles[[#This Row],[Font Weight Default]]&lt;&gt;"",Table_Styles[[#This Row],[Font Weight Default]],""))</f>
        <v/>
      </c>
      <c r="M52" s="57"/>
      <c r="N52" s="60" t="s">
        <v>299</v>
      </c>
      <c r="O52" s="24" t="str">
        <f>IF(Table_Styles[[#This Row],[Colour]]&lt;&gt;"",Table_Styles[[#This Row],[Colour]],IF(Table_Styles[[#This Row],[Colour Default]]&lt;&gt;"",Table_Styles[[#This Row],[Colour Default]],""))</f>
        <v>#FFFFFF</v>
      </c>
      <c r="P52" s="58"/>
      <c r="Q52" s="173" t="str">
        <f>Colour_Accent_1</f>
        <v>#777777</v>
      </c>
      <c r="R52" s="24" t="str">
        <f>IF(Table_Styles[[#This Row],[Background]]&lt;&gt;"",Table_Styles[[#This Row],[Background]],IF(Table_Styles[[#This Row],[Background Default]]&lt;&gt;"",Table_Styles[[#This Row],[Background Default]],""))</f>
        <v>#777777</v>
      </c>
      <c r="S52" s="58"/>
      <c r="T52" s="133" t="s">
        <v>439</v>
      </c>
      <c r="U52" s="48" t="str">
        <f>IF(Table_Styles[[#This Row],[Border]]&lt;&gt;"",Table_Styles[[#This Row],[Border]],IF(Table_Styles[[#This Row],[Border Default]]&lt;&gt;"",Table_Styles[[#This Row],[Border Default]],""))</f>
        <v>none</v>
      </c>
      <c r="V52" s="57"/>
      <c r="W52" s="57"/>
      <c r="X52" s="48" t="str">
        <f>IF(Table_Styles[[#This Row],[Border Radius]]&lt;&gt;"",Table_Styles[[#This Row],[Border Radius]],IF(Table_Styles[[#This Row],[Border Radius Default]]&lt;&gt;"",Table_Styles[[#This Row],[Border Radius Default]],""))</f>
        <v/>
      </c>
      <c r="Y52" s="57"/>
      <c r="Z52" s="57"/>
      <c r="AA52" s="48" t="str">
        <f>IF(Table_Styles[[#This Row],[MT]]&lt;&gt;"",Table_Styles[[#This Row],[MT]],IF(Table_Styles[[#This Row],[MT Default]]&lt;&gt;"",Table_Styles[[#This Row],[MT Default]],""))</f>
        <v/>
      </c>
      <c r="AB52" s="57"/>
      <c r="AC52" s="57"/>
      <c r="AD52" s="48" t="str">
        <f>IF(Table_Styles[[#This Row],[MR]]&lt;&gt;"",Table_Styles[[#This Row],[MR]],IF(Table_Styles[[#This Row],[MR Default]]&lt;&gt;"",Table_Styles[[#This Row],[MR Default]],""))</f>
        <v/>
      </c>
      <c r="AE52" s="57"/>
      <c r="AF52" s="57"/>
      <c r="AG52" s="48" t="str">
        <f>IF(Table_Styles[[#This Row],[MB]]&lt;&gt;"",Table_Styles[[#This Row],[MB]],IF(Table_Styles[[#This Row],[MB Default]]&lt;&gt;"",Table_Styles[[#This Row],[MB Default]],""))</f>
        <v/>
      </c>
      <c r="AH52" s="57"/>
      <c r="AI52" s="57"/>
      <c r="AJ52" s="48" t="str">
        <f>IF(Table_Styles[[#This Row],[ML]]&lt;&gt;"",Table_Styles[[#This Row],[ML]],IF(Table_Styles[[#This Row],[ML Default]]&lt;&gt;"",Table_Styles[[#This Row],[ML Default]],""))</f>
        <v/>
      </c>
      <c r="AK52" s="57"/>
      <c r="AL52" s="57"/>
      <c r="AM52" s="48" t="str">
        <f>IF(Table_Styles[[#This Row],[PT]]&lt;&gt;"",Table_Styles[[#This Row],[PT]],IF(Table_Styles[[#This Row],[PT Default]]&lt;&gt;"",Table_Styles[[#This Row],[PT Default]],""))</f>
        <v/>
      </c>
      <c r="AN52" s="57"/>
      <c r="AO52" s="57"/>
      <c r="AP52" s="48" t="str">
        <f>IF(Table_Styles[[#This Row],[PR]]&lt;&gt;"",Table_Styles[[#This Row],[PR]],IF(Table_Styles[[#This Row],[PR Default]]&lt;&gt;"",Table_Styles[[#This Row],[PR Default]],""))</f>
        <v/>
      </c>
      <c r="AQ52" s="57"/>
      <c r="AR52" s="57"/>
      <c r="AS52" s="48" t="str">
        <f>IF(Table_Styles[[#This Row],[PB]]&lt;&gt;"",Table_Styles[[#This Row],[PB]],IF(Table_Styles[[#This Row],[PB Default]]&lt;&gt;"",Table_Styles[[#This Row],[PB Default]],""))</f>
        <v/>
      </c>
      <c r="AT52" s="57"/>
      <c r="AU52" s="57"/>
      <c r="AV52" s="48" t="str">
        <f>IF(Table_Styles[[#This Row],[PL]]&lt;&gt;"",Table_Styles[[#This Row],[PL]],IF(Table_Styles[[#This Row],[PL Default]]&lt;&gt;"",Table_Styles[[#This Row],[PL Default]],""))</f>
        <v/>
      </c>
      <c r="AW52" s="57"/>
      <c r="AX52" s="57"/>
      <c r="AY52" s="48" t="str">
        <f>IF(Table_Styles[[#This Row],[BT]]&lt;&gt;"",Table_Styles[[#This Row],[BT]],IF(Table_Styles[[#This Row],[BT Default]]&lt;&gt;"",Table_Styles[[#This Row],[BT Default]],""))</f>
        <v/>
      </c>
      <c r="AZ52" s="57"/>
      <c r="BA52" s="57"/>
      <c r="BB52" s="48" t="str">
        <f>IF(Table_Styles[[#This Row],[BR]]&lt;&gt;"",Table_Styles[[#This Row],[BR]],IF(Table_Styles[[#This Row],[BR Default]]&lt;&gt;"",Table_Styles[[#This Row],[BR Default]],""))</f>
        <v/>
      </c>
      <c r="BC52" s="57"/>
      <c r="BD52" s="57"/>
      <c r="BE52" s="48" t="str">
        <f>IF(Table_Styles[[#This Row],[BB]]&lt;&gt;"",Table_Styles[[#This Row],[BB]],IF(Table_Styles[[#This Row],[BB Default]]&lt;&gt;"",Table_Styles[[#This Row],[BB Default]],""))</f>
        <v/>
      </c>
      <c r="BF52" s="57"/>
      <c r="BG52" s="57"/>
      <c r="BH52" s="48" t="str">
        <f>IF(Table_Styles[[#This Row],[BL]]&lt;&gt;"",Table_Styles[[#This Row],[BL]],IF(Table_Styles[[#This Row],[BL Default]]&lt;&gt;"",Table_Styles[[#This Row],[BL Default]],""))</f>
        <v/>
      </c>
      <c r="BI52" s="57"/>
      <c r="BJ52" s="57"/>
      <c r="BK52" s="48" t="str">
        <f>IF(Table_Styles[[#This Row],[Width]]&lt;&gt;"",Table_Styles[[#This Row],[Width]],IF(Table_Styles[[#This Row],[Width Default]]&lt;&gt;"",Table_Styles[[#This Row],[Width Default]],""))</f>
        <v/>
      </c>
      <c r="BL52" s="57"/>
      <c r="BM52" s="57"/>
      <c r="BN52" s="48" t="str">
        <f>IF(Table_Styles[[#This Row],[Height]]&lt;&gt;"",Table_Styles[[#This Row],[Height]],IF(Table_Styles[[#This Row],[Height Default]]&lt;&gt;"",Table_Styles[[#This Row],[Height Default]],""))</f>
        <v/>
      </c>
      <c r="BO52" s="48"/>
      <c r="BP52" s="48"/>
      <c r="BQ52" s="48" t="str">
        <f>IF(Table_Styles[[#This Row],[Top]]&lt;&gt;"",Table_Styles[[#This Row],[Top]],IF(Table_Styles[[#This Row],[Top Default]]&lt;&gt;"",Table_Styles[[#This Row],[Top Default]],""))</f>
        <v/>
      </c>
      <c r="BR52" s="48"/>
      <c r="BS52" s="48"/>
      <c r="BT52" s="48" t="str">
        <f>IF(Table_Styles[[#This Row],[Right]]&lt;&gt;"",Table_Styles[[#This Row],[Right]],IF(Table_Styles[[#This Row],[Right Default]]&lt;&gt;"",Table_Styles[[#This Row],[Right Default]],""))</f>
        <v/>
      </c>
      <c r="BU52" s="48"/>
      <c r="BV52" s="48"/>
      <c r="BW52" s="48" t="str">
        <f>IF(Table_Styles[[#This Row],[Bottom]]&lt;&gt;"",Table_Styles[[#This Row],[Bottom]],IF(Table_Styles[[#This Row],[Bottom Default]]&lt;&gt;"",Table_Styles[[#This Row],[Bottom Default]],""))</f>
        <v/>
      </c>
      <c r="BX52" s="48"/>
      <c r="BY52" s="48"/>
      <c r="BZ52" s="48" t="str">
        <f>IF(Table_Styles[[#This Row],[Left]]&lt;&gt;"",Table_Styles[[#This Row],[Left]],IF(Table_Styles[[#This Row],[Left Default]]&lt;&gt;"",Table_Styles[[#This Row],[Left Default]],""))</f>
        <v/>
      </c>
      <c r="CA52" s="57"/>
      <c r="CB52" s="101" t="str">
        <f>IF(AND(Table_Styles[[#This Row],[Selector]]&lt;&gt;"",Table_Styles[[#This Row],[Font Family Used]]&lt;&gt;"",Table_Styles[[#This Row],[Font Weight Used]]&lt;&gt;""),Table_Styles[[#This Row],[Font Family Used]]&amp;" "&amp;Table_Styles[[#This Row],[Font Weight Used]],"")</f>
        <v/>
      </c>
      <c r="CC52" s="101" t="str">
        <f ca="1">IF(AND(Table_Styles[[#This Row],[Selector]],COUNTIF(OFFSET(CC:CC,0,0,ROW()-1,1),"="&amp;Table_Styles[[#This Row],[Font]])=0),Table_Styles[[#This Row],[Font]],"")</f>
        <v/>
      </c>
      <c r="CD52" s="101" t="str">
        <f ca="1">IF(Table_Styles[[#This Row],[Unique Font]]&lt;&gt;"",
"{""fontFamily"":"""&amp;Table_Styles[[#This Row],[Font Family Used]]&amp;""",""fontWeight"":"&amp;Table_Styles[[#This Row],[Font Weight Used]]&amp;"}","")</f>
        <v/>
      </c>
      <c r="CE52"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#777777;border: none</v>
      </c>
      <c r="CF52" s="104" t="str">
        <f>IF(AND(Table_Styles[[#This Row],[Selector]]&lt;&gt;"", Table_Styles[[#This Row],[Config Properties]]&lt;&gt;""),
Table_Styles[[#This Row],[Selector]]&amp;" { "&amp;Table_Styles[[#This Row],[Config Properties]]&amp;" }","")</f>
        <v>formly-field .repeating .btn.btn-add-item:active { color: #FFFFFF;background: #777777;border: none }</v>
      </c>
      <c r="CG52" s="101" t="str">
        <f xml:space="preserve">
SUBSTITUTE(SUBSTITUTE(SUBSTITUTE(SUBSTITUTE(SUBSTITUTE(SUBSTITUTE(SUBSTITUTE(SUBSTITUTE(Table_Styles[[#This Row],[Config]],
" {","{"),
"{ ","{"),
" }","}"),
"} ","}"),
" ,",","),
", ",","),
" :",":"),
": ",":")</f>
        <v>formly-field .repeating .btn.btn-add-item:active{color:#FFFFFF;background:#777777;border:none}</v>
      </c>
    </row>
    <row r="53" spans="2:85" ht="21" customHeight="1">
      <c r="B53" s="175" t="s">
        <v>485</v>
      </c>
      <c r="C53" s="102" t="s">
        <v>486</v>
      </c>
      <c r="D53" s="57"/>
      <c r="E53" s="58"/>
      <c r="F53" s="48" t="str">
        <f>IF(Table_Styles[[#This Row],[Font Family]]&lt;&gt;"",Table_Styles[[#This Row],[Font Family]],IF(Table_Styles[[#This Row],[Font Family Default]]&lt;&gt;"",Table_Styles[[#This Row],[Font Family Default]],""))</f>
        <v/>
      </c>
      <c r="G53" s="57"/>
      <c r="H53" s="162" t="s">
        <v>433</v>
      </c>
      <c r="I53" s="48" t="str">
        <f>IF(Table_Styles[[#This Row],[Font Size]]&lt;&gt;"",Table_Styles[[#This Row],[Font Size]],IF(Table_Styles[[#This Row],[Font Size Default]]&lt;&gt;"",Table_Styles[[#This Row],[Font Size Default]],""))</f>
        <v>14px</v>
      </c>
      <c r="J53" s="57"/>
      <c r="K53" s="58"/>
      <c r="L53" s="48" t="str">
        <f>IF(Table_Styles[[#This Row],[Font Weight]]&lt;&gt;"",Table_Styles[[#This Row],[Font Weight]],IF(Table_Styles[[#This Row],[Font Weight Default]]&lt;&gt;"",Table_Styles[[#This Row],[Font Weight Default]],""))</f>
        <v/>
      </c>
      <c r="M53" s="57"/>
      <c r="N53" s="57"/>
      <c r="O53" s="48" t="str">
        <f>IF(Table_Styles[[#This Row],[Colour]]&lt;&gt;"",Table_Styles[[#This Row],[Colour]],IF(Table_Styles[[#This Row],[Colour Default]]&lt;&gt;"",Table_Styles[[#This Row],[Colour Default]],""))</f>
        <v/>
      </c>
      <c r="P53" s="57"/>
      <c r="Q53" s="57"/>
      <c r="R53" s="48" t="str">
        <f>IF(Table_Styles[[#This Row],[Background]]&lt;&gt;"",Table_Styles[[#This Row],[Background]],IF(Table_Styles[[#This Row],[Background Default]]&lt;&gt;"",Table_Styles[[#This Row],[Background Default]],""))</f>
        <v/>
      </c>
      <c r="S53" s="57"/>
      <c r="T53" s="57"/>
      <c r="U53" s="48" t="str">
        <f>IF(Table_Styles[[#This Row],[Border]]&lt;&gt;"",Table_Styles[[#This Row],[Border]],IF(Table_Styles[[#This Row],[Border Default]]&lt;&gt;"",Table_Styles[[#This Row],[Border Default]],""))</f>
        <v/>
      </c>
      <c r="V53" s="57"/>
      <c r="W53" s="57"/>
      <c r="X53" s="48" t="str">
        <f>IF(Table_Styles[[#This Row],[Border Radius]]&lt;&gt;"",Table_Styles[[#This Row],[Border Radius]],IF(Table_Styles[[#This Row],[Border Radius Default]]&lt;&gt;"",Table_Styles[[#This Row],[Border Radius Default]],""))</f>
        <v/>
      </c>
      <c r="Y53" s="57"/>
      <c r="Z53" s="177" t="s">
        <v>470</v>
      </c>
      <c r="AA53" s="48" t="str">
        <f>IF(Table_Styles[[#This Row],[MT]]&lt;&gt;"",Table_Styles[[#This Row],[MT]],IF(Table_Styles[[#This Row],[MT Default]]&lt;&gt;"",Table_Styles[[#This Row],[MT Default]],""))</f>
        <v>-4px</v>
      </c>
      <c r="AB53" s="57"/>
      <c r="AC53" s="177" t="s">
        <v>428</v>
      </c>
      <c r="AD53" s="48" t="str">
        <f>IF(Table_Styles[[#This Row],[MR]]&lt;&gt;"",Table_Styles[[#This Row],[MR]],IF(Table_Styles[[#This Row],[MR Default]]&lt;&gt;"",Table_Styles[[#This Row],[MR Default]],""))</f>
        <v>5px</v>
      </c>
      <c r="AE53" s="57"/>
      <c r="AF53" s="57"/>
      <c r="AG53" s="48" t="str">
        <f>IF(Table_Styles[[#This Row],[MB]]&lt;&gt;"",Table_Styles[[#This Row],[MB]],IF(Table_Styles[[#This Row],[MB Default]]&lt;&gt;"",Table_Styles[[#This Row],[MB Default]],""))</f>
        <v/>
      </c>
      <c r="AH53" s="57"/>
      <c r="AI53" s="177" t="s">
        <v>487</v>
      </c>
      <c r="AJ53" s="48" t="str">
        <f>IF(Table_Styles[[#This Row],[ML]]&lt;&gt;"",Table_Styles[[#This Row],[ML]],IF(Table_Styles[[#This Row],[ML Default]]&lt;&gt;"",Table_Styles[[#This Row],[ML Default]],""))</f>
        <v>2px</v>
      </c>
      <c r="AK53" s="57"/>
      <c r="AL53" s="57"/>
      <c r="AM53" s="48" t="str">
        <f>IF(Table_Styles[[#This Row],[PT]]&lt;&gt;"",Table_Styles[[#This Row],[PT]],IF(Table_Styles[[#This Row],[PT Default]]&lt;&gt;"",Table_Styles[[#This Row],[PT Default]],""))</f>
        <v/>
      </c>
      <c r="AN53" s="57"/>
      <c r="AO53" s="57"/>
      <c r="AP53" s="48" t="str">
        <f>IF(Table_Styles[[#This Row],[PR]]&lt;&gt;"",Table_Styles[[#This Row],[PR]],IF(Table_Styles[[#This Row],[PR Default]]&lt;&gt;"",Table_Styles[[#This Row],[PR Default]],""))</f>
        <v/>
      </c>
      <c r="AQ53" s="57"/>
      <c r="AR53" s="57"/>
      <c r="AS53" s="48" t="str">
        <f>IF(Table_Styles[[#This Row],[PB]]&lt;&gt;"",Table_Styles[[#This Row],[PB]],IF(Table_Styles[[#This Row],[PB Default]]&lt;&gt;"",Table_Styles[[#This Row],[PB Default]],""))</f>
        <v/>
      </c>
      <c r="AT53" s="57"/>
      <c r="AU53" s="57"/>
      <c r="AV53" s="48" t="str">
        <f>IF(Table_Styles[[#This Row],[PL]]&lt;&gt;"",Table_Styles[[#This Row],[PL]],IF(Table_Styles[[#This Row],[PL Default]]&lt;&gt;"",Table_Styles[[#This Row],[PL Default]],""))</f>
        <v/>
      </c>
      <c r="AW53" s="57"/>
      <c r="AX53" s="57"/>
      <c r="AY53" s="48" t="str">
        <f>IF(Table_Styles[[#This Row],[BT]]&lt;&gt;"",Table_Styles[[#This Row],[BT]],IF(Table_Styles[[#This Row],[BT Default]]&lt;&gt;"",Table_Styles[[#This Row],[BT Default]],""))</f>
        <v/>
      </c>
      <c r="AZ53" s="57"/>
      <c r="BA53" s="57"/>
      <c r="BB53" s="48" t="str">
        <f>IF(Table_Styles[[#This Row],[BR]]&lt;&gt;"",Table_Styles[[#This Row],[BR]],IF(Table_Styles[[#This Row],[BR Default]]&lt;&gt;"",Table_Styles[[#This Row],[BR Default]],""))</f>
        <v/>
      </c>
      <c r="BC53" s="57"/>
      <c r="BD53" s="57"/>
      <c r="BE53" s="48" t="str">
        <f>IF(Table_Styles[[#This Row],[BB]]&lt;&gt;"",Table_Styles[[#This Row],[BB]],IF(Table_Styles[[#This Row],[BB Default]]&lt;&gt;"",Table_Styles[[#This Row],[BB Default]],""))</f>
        <v/>
      </c>
      <c r="BF53" s="57"/>
      <c r="BG53" s="57"/>
      <c r="BH53" s="48" t="str">
        <f>IF(Table_Styles[[#This Row],[BL]]&lt;&gt;"",Table_Styles[[#This Row],[BL]],IF(Table_Styles[[#This Row],[BL Default]]&lt;&gt;"",Table_Styles[[#This Row],[BL Default]],""))</f>
        <v/>
      </c>
      <c r="BI53" s="57"/>
      <c r="BJ53" s="57"/>
      <c r="BK53" s="48" t="str">
        <f>IF(Table_Styles[[#This Row],[Width]]&lt;&gt;"",Table_Styles[[#This Row],[Width]],IF(Table_Styles[[#This Row],[Width Default]]&lt;&gt;"",Table_Styles[[#This Row],[Width Default]],""))</f>
        <v/>
      </c>
      <c r="BL53" s="57"/>
      <c r="BM53" s="57"/>
      <c r="BN53" s="48" t="str">
        <f>IF(Table_Styles[[#This Row],[Height]]&lt;&gt;"",Table_Styles[[#This Row],[Height]],IF(Table_Styles[[#This Row],[Height Default]]&lt;&gt;"",Table_Styles[[#This Row],[Height Default]],""))</f>
        <v/>
      </c>
      <c r="BO53" s="48"/>
      <c r="BP53" s="178" t="s">
        <v>488</v>
      </c>
      <c r="BQ53" s="48" t="str">
        <f>IF(Table_Styles[[#This Row],[Top]]&lt;&gt;"",Table_Styles[[#This Row],[Top]],IF(Table_Styles[[#This Row],[Top Default]]&lt;&gt;"",Table_Styles[[#This Row],[Top Default]],""))</f>
        <v>1px</v>
      </c>
      <c r="BR53" s="48"/>
      <c r="BS53" s="48"/>
      <c r="BT53" s="48" t="str">
        <f>IF(Table_Styles[[#This Row],[Right]]&lt;&gt;"",Table_Styles[[#This Row],[Right]],IF(Table_Styles[[#This Row],[Right Default]]&lt;&gt;"",Table_Styles[[#This Row],[Right Default]],""))</f>
        <v/>
      </c>
      <c r="BU53" s="48"/>
      <c r="BV53" s="48"/>
      <c r="BW53" s="48" t="str">
        <f>IF(Table_Styles[[#This Row],[Bottom]]&lt;&gt;"",Table_Styles[[#This Row],[Bottom]],IF(Table_Styles[[#This Row],[Bottom Default]]&lt;&gt;"",Table_Styles[[#This Row],[Bottom Default]],""))</f>
        <v/>
      </c>
      <c r="BX53" s="48"/>
      <c r="BY53" s="48"/>
      <c r="BZ53" s="48" t="str">
        <f>IF(Table_Styles[[#This Row],[Left]]&lt;&gt;"",Table_Styles[[#This Row],[Left]],IF(Table_Styles[[#This Row],[Left Default]]&lt;&gt;"",Table_Styles[[#This Row],[Left Default]],""))</f>
        <v/>
      </c>
      <c r="CA53" s="57"/>
      <c r="CB53" s="104" t="str">
        <f>IF(AND(Table_Styles[[#This Row],[Selector]]&lt;&gt;"",Table_Styles[[#This Row],[Font Family Used]]&lt;&gt;"",Table_Styles[[#This Row],[Font Weight Used]]&lt;&gt;""),Table_Styles[[#This Row],[Font Family Used]]&amp;" "&amp;Table_Styles[[#This Row],[Font Weight Used]],"")</f>
        <v/>
      </c>
      <c r="CC53" s="104" t="str">
        <f ca="1">IF(AND(Table_Styles[[#This Row],[Selector]],COUNTIF(OFFSET(CC:CC,0,0,ROW()-1,1),"="&amp;Table_Styles[[#This Row],[Font]])=0),Table_Styles[[#This Row],[Font]],"")</f>
        <v/>
      </c>
      <c r="CD53" s="104" t="str">
        <f ca="1">IF(Table_Styles[[#This Row],[Unique Font]]&lt;&gt;"",
"{""fontFamily"":"""&amp;Table_Styles[[#This Row],[Font Family Used]]&amp;""",""fontWeight"":"&amp;Table_Styles[[#This Row],[Font Weight Used]]&amp;"}","")</f>
        <v/>
      </c>
      <c r="CE53"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14px;margin-top: -4px;margin-right: 5px;margin-left: 2px;top: 1px</v>
      </c>
      <c r="CF53" s="104" t="str">
        <f>IF(AND(Table_Styles[[#This Row],[Selector]]&lt;&gt;"", Table_Styles[[#This Row],[Config Properties]]&lt;&gt;""),
Table_Styles[[#This Row],[Selector]]&amp;" { "&amp;Table_Styles[[#This Row],[Config Properties]]&amp;" }","")</f>
        <v>formly-field .repeating .btn.btn-add-item .btn-icon { font-size: 14px;margin-top: -4px;margin-right: 5px;margin-left: 2px;top: 1px }</v>
      </c>
      <c r="CG53" s="104" t="str">
        <f xml:space="preserve">
SUBSTITUTE(SUBSTITUTE(SUBSTITUTE(SUBSTITUTE(SUBSTITUTE(SUBSTITUTE(SUBSTITUTE(SUBSTITUTE(Table_Styles[[#This Row],[Config]],
" {","{"),
"{ ","{"),
" }","}"),
"} ","}"),
" ,",","),
", ",","),
" :",":"),
": ",":")</f>
        <v>formly-field .repeating .btn.btn-add-item .btn-icon{font-size:14px;margin-top:-4px;margin-right:5px;margin-left:2px;top:1px}</v>
      </c>
    </row>
    <row r="54" spans="2:85" ht="21" customHeight="1">
      <c r="B54" s="101" t="s">
        <v>489</v>
      </c>
      <c r="C54" s="102" t="s">
        <v>490</v>
      </c>
      <c r="D54" s="57"/>
      <c r="E54" s="58"/>
      <c r="F54" s="50"/>
      <c r="G54" s="57"/>
      <c r="H54" s="57"/>
      <c r="I54" s="48" t="str">
        <f>IF(Table_Styles[[#This Row],[Font Size]]&lt;&gt;"",Table_Styles[[#This Row],[Font Size]],IF(Table_Styles[[#This Row],[Font Size Default]]&lt;&gt;"",Table_Styles[[#This Row],[Font Size Default]],""))</f>
        <v/>
      </c>
      <c r="J54" s="57"/>
      <c r="K54" s="57"/>
      <c r="L54" s="48" t="str">
        <f>IF(Table_Styles[[#This Row],[Font Weight]]&lt;&gt;"",Table_Styles[[#This Row],[Font Weight]],IF(Table_Styles[[#This Row],[Font Weight Default]]&lt;&gt;"",Table_Styles[[#This Row],[Font Weight Default]],""))</f>
        <v/>
      </c>
      <c r="M54" s="57" t="s">
        <v>299</v>
      </c>
      <c r="N54" s="60" t="str">
        <f>Colour_Foreground_1</f>
        <v>#1d1c1c</v>
      </c>
      <c r="O54" s="24" t="str">
        <f>IF(Table_Styles[[#This Row],[Colour]]&lt;&gt;"",Table_Styles[[#This Row],[Colour]],IF(Table_Styles[[#This Row],[Colour Default]]&lt;&gt;"",Table_Styles[[#This Row],[Colour Default]],""))</f>
        <v>#FFFFFF</v>
      </c>
      <c r="P54" s="58" t="s">
        <v>1086</v>
      </c>
      <c r="Q54" s="57" t="str">
        <f>Colour_Background_1</f>
        <v>#FFFFFF</v>
      </c>
      <c r="R54" s="50" t="str">
        <f>IF(Table_Styles[[#This Row],[Background]]&lt;&gt;"",Table_Styles[[#This Row],[Background]],IF(Table_Styles[[#This Row],[Background Default]]&lt;&gt;"",Table_Styles[[#This Row],[Background Default]],""))</f>
        <v>#AAAAAA</v>
      </c>
      <c r="S54" s="57"/>
      <c r="T54" s="133" t="s">
        <v>439</v>
      </c>
      <c r="U54" s="48" t="str">
        <f>IF(Table_Styles[[#This Row],[Border]]&lt;&gt;"",Table_Styles[[#This Row],[Border]],IF(Table_Styles[[#This Row],[Border Default]]&lt;&gt;"",Table_Styles[[#This Row],[Border Default]],""))</f>
        <v>none</v>
      </c>
      <c r="V54" s="57"/>
      <c r="W54" s="57"/>
      <c r="X54" s="48" t="str">
        <f>IF(Table_Styles[[#This Row],[Border Radius]]&lt;&gt;"",Table_Styles[[#This Row],[Border Radius]],IF(Table_Styles[[#This Row],[Border Radius Default]]&lt;&gt;"",Table_Styles[[#This Row],[Border Radius Default]],""))</f>
        <v/>
      </c>
      <c r="Y54" s="57"/>
      <c r="Z54" s="133" t="s">
        <v>466</v>
      </c>
      <c r="AA54" s="48" t="str">
        <f>IF(Table_Styles[[#This Row],[MT]]&lt;&gt;"",Table_Styles[[#This Row],[MT]],IF(Table_Styles[[#This Row],[MT Default]]&lt;&gt;"",Table_Styles[[#This Row],[MT Default]],""))</f>
        <v>25px</v>
      </c>
      <c r="AB54" s="57"/>
      <c r="AC54" s="57"/>
      <c r="AD54" s="48" t="str">
        <f>IF(Table_Styles[[#This Row],[MR]]&lt;&gt;"",Table_Styles[[#This Row],[MR]],IF(Table_Styles[[#This Row],[MR Default]]&lt;&gt;"",Table_Styles[[#This Row],[MR Default]],""))</f>
        <v/>
      </c>
      <c r="AE54" s="57"/>
      <c r="AF54" s="57"/>
      <c r="AG54" s="48" t="str">
        <f>IF(Table_Styles[[#This Row],[MB]]&lt;&gt;"",Table_Styles[[#This Row],[MB]],IF(Table_Styles[[#This Row],[MB Default]]&lt;&gt;"",Table_Styles[[#This Row],[MB Default]],""))</f>
        <v/>
      </c>
      <c r="AH54" s="57"/>
      <c r="AI54" s="57"/>
      <c r="AJ54" s="48" t="str">
        <f>IF(Table_Styles[[#This Row],[ML]]&lt;&gt;"",Table_Styles[[#This Row],[ML]],IF(Table_Styles[[#This Row],[ML Default]]&lt;&gt;"",Table_Styles[[#This Row],[ML Default]],""))</f>
        <v/>
      </c>
      <c r="AK54" s="57"/>
      <c r="AL54" s="57"/>
      <c r="AM54" s="48" t="str">
        <f>IF(Table_Styles[[#This Row],[PT]]&lt;&gt;"",Table_Styles[[#This Row],[PT]],IF(Table_Styles[[#This Row],[PT Default]]&lt;&gt;"",Table_Styles[[#This Row],[PT Default]],""))</f>
        <v/>
      </c>
      <c r="AN54" s="57"/>
      <c r="AO54" s="57"/>
      <c r="AP54" s="48" t="str">
        <f>IF(Table_Styles[[#This Row],[PR]]&lt;&gt;"",Table_Styles[[#This Row],[PR]],IF(Table_Styles[[#This Row],[PR Default]]&lt;&gt;"",Table_Styles[[#This Row],[PR Default]],""))</f>
        <v/>
      </c>
      <c r="AQ54" s="57"/>
      <c r="AR54" s="57"/>
      <c r="AS54" s="48" t="str">
        <f>IF(Table_Styles[[#This Row],[PB]]&lt;&gt;"",Table_Styles[[#This Row],[PB]],IF(Table_Styles[[#This Row],[PB Default]]&lt;&gt;"",Table_Styles[[#This Row],[PB Default]],""))</f>
        <v/>
      </c>
      <c r="AT54" s="57"/>
      <c r="AU54" s="57"/>
      <c r="AV54" s="48" t="str">
        <f>IF(Table_Styles[[#This Row],[PL]]&lt;&gt;"",Table_Styles[[#This Row],[PL]],IF(Table_Styles[[#This Row],[PL Default]]&lt;&gt;"",Table_Styles[[#This Row],[PL Default]],""))</f>
        <v/>
      </c>
      <c r="AW54" s="57"/>
      <c r="AX54" s="57"/>
      <c r="AY54" s="48" t="str">
        <f>IF(Table_Styles[[#This Row],[BT]]&lt;&gt;"",Table_Styles[[#This Row],[BT]],IF(Table_Styles[[#This Row],[BT Default]]&lt;&gt;"",Table_Styles[[#This Row],[BT Default]],""))</f>
        <v/>
      </c>
      <c r="AZ54" s="57"/>
      <c r="BA54" s="57"/>
      <c r="BB54" s="48" t="str">
        <f>IF(Table_Styles[[#This Row],[BR]]&lt;&gt;"",Table_Styles[[#This Row],[BR]],IF(Table_Styles[[#This Row],[BR Default]]&lt;&gt;"",Table_Styles[[#This Row],[BR Default]],""))</f>
        <v/>
      </c>
      <c r="BC54" s="57"/>
      <c r="BD54" s="57"/>
      <c r="BE54" s="48" t="str">
        <f>IF(Table_Styles[[#This Row],[BB]]&lt;&gt;"",Table_Styles[[#This Row],[BB]],IF(Table_Styles[[#This Row],[BB Default]]&lt;&gt;"",Table_Styles[[#This Row],[BB Default]],""))</f>
        <v/>
      </c>
      <c r="BF54" s="57"/>
      <c r="BG54" s="57"/>
      <c r="BH54" s="48" t="str">
        <f>IF(Table_Styles[[#This Row],[BL]]&lt;&gt;"",Table_Styles[[#This Row],[BL]],IF(Table_Styles[[#This Row],[BL Default]]&lt;&gt;"",Table_Styles[[#This Row],[BL Default]],""))</f>
        <v/>
      </c>
      <c r="BI54" s="57"/>
      <c r="BJ54" s="57"/>
      <c r="BK54" s="48" t="str">
        <f>IF(Table_Styles[[#This Row],[Width]]&lt;&gt;"",Table_Styles[[#This Row],[Width]],IF(Table_Styles[[#This Row],[Width Default]]&lt;&gt;"",Table_Styles[[#This Row],[Width Default]],""))</f>
        <v/>
      </c>
      <c r="BL54" s="57"/>
      <c r="BM54" s="57"/>
      <c r="BN54" s="48" t="str">
        <f>IF(Table_Styles[[#This Row],[Height]]&lt;&gt;"",Table_Styles[[#This Row],[Height]],IF(Table_Styles[[#This Row],[Height Default]]&lt;&gt;"",Table_Styles[[#This Row],[Height Default]],""))</f>
        <v/>
      </c>
      <c r="BO54" s="48"/>
      <c r="BP54" s="48"/>
      <c r="BQ54" s="48" t="str">
        <f>IF(Table_Styles[[#This Row],[Top]]&lt;&gt;"",Table_Styles[[#This Row],[Top]],IF(Table_Styles[[#This Row],[Top Default]]&lt;&gt;"",Table_Styles[[#This Row],[Top Default]],""))</f>
        <v/>
      </c>
      <c r="BR54" s="48"/>
      <c r="BS54" s="48"/>
      <c r="BT54" s="48" t="str">
        <f>IF(Table_Styles[[#This Row],[Right]]&lt;&gt;"",Table_Styles[[#This Row],[Right]],IF(Table_Styles[[#This Row],[Right Default]]&lt;&gt;"",Table_Styles[[#This Row],[Right Default]],""))</f>
        <v/>
      </c>
      <c r="BU54" s="48"/>
      <c r="BV54" s="48"/>
      <c r="BW54" s="48" t="str">
        <f>IF(Table_Styles[[#This Row],[Bottom]]&lt;&gt;"",Table_Styles[[#This Row],[Bottom]],IF(Table_Styles[[#This Row],[Bottom Default]]&lt;&gt;"",Table_Styles[[#This Row],[Bottom Default]],""))</f>
        <v/>
      </c>
      <c r="BX54" s="48"/>
      <c r="BY54" s="48"/>
      <c r="BZ54" s="48" t="str">
        <f>IF(Table_Styles[[#This Row],[Left]]&lt;&gt;"",Table_Styles[[#This Row],[Left]],IF(Table_Styles[[#This Row],[Left Default]]&lt;&gt;"",Table_Styles[[#This Row],[Left Default]],""))</f>
        <v/>
      </c>
      <c r="CA54" s="57"/>
      <c r="CB54" s="101" t="str">
        <f>IF(AND(Table_Styles[[#This Row],[Selector]]&lt;&gt;"",Table_Styles[[#This Row],[Font Family Used]]&lt;&gt;"",Table_Styles[[#This Row],[Font Weight Used]]&lt;&gt;""),Table_Styles[[#This Row],[Font Family Used]]&amp;" "&amp;Table_Styles[[#This Row],[Font Weight Used]],"")</f>
        <v/>
      </c>
      <c r="CC54" s="101" t="str">
        <f ca="1">IF(AND(Table_Styles[[#This Row],[Selector]],COUNTIF(OFFSET(CC:CC,0,0,ROW()-1,1),"="&amp;Table_Styles[[#This Row],[Font]])=0),Table_Styles[[#This Row],[Font]],"")</f>
        <v/>
      </c>
      <c r="CD54" s="101" t="str">
        <f ca="1">IF(Table_Styles[[#This Row],[Unique Font]]&lt;&gt;"",
"{""fontFamily"":"""&amp;Table_Styles[[#This Row],[Font Family Used]]&amp;""",""fontWeight"":"&amp;Table_Styles[[#This Row],[Font Weight Used]]&amp;"}","")</f>
        <v/>
      </c>
      <c r="CE54"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#AAAAAA;border: none;margin-top: 25px</v>
      </c>
      <c r="CF54" s="104" t="str">
        <f>IF(AND(Table_Styles[[#This Row],[Selector]]&lt;&gt;"", Table_Styles[[#This Row],[Config Properties]]&lt;&gt;""),
Table_Styles[[#This Row],[Selector]]&amp;" { "&amp;Table_Styles[[#This Row],[Config Properties]]&amp;" }","")</f>
        <v>formly-field .repeating .btn.btn-remove-item { color: #FFFFFF;background: #AAAAAA;border: none;margin-top: 25px }</v>
      </c>
      <c r="CG54" s="101" t="str">
        <f xml:space="preserve">
SUBSTITUTE(SUBSTITUTE(SUBSTITUTE(SUBSTITUTE(SUBSTITUTE(SUBSTITUTE(SUBSTITUTE(SUBSTITUTE(Table_Styles[[#This Row],[Config]],
" {","{"),
"{ ","{"),
" }","}"),
"} ","}"),
" ,",","),
", ",","),
" :",":"),
": ",":")</f>
        <v>formly-field .repeating .btn.btn-remove-item{color:#FFFFFF;background:#AAAAAA;border:none;margin-top:25px}</v>
      </c>
    </row>
    <row r="55" spans="2:85" ht="21" customHeight="1">
      <c r="B55" s="101" t="s">
        <v>491</v>
      </c>
      <c r="C55" s="102" t="s">
        <v>492</v>
      </c>
      <c r="D55" s="57"/>
      <c r="E55" s="57"/>
      <c r="F55" s="48" t="str">
        <f>IF(Table_Styles[[#This Row],[Font Family]]&lt;&gt;"",Table_Styles[[#This Row],[Font Family]],IF(Table_Styles[[#This Row],[Font Family Default]]&lt;&gt;"",Table_Styles[[#This Row],[Font Family Default]],""))</f>
        <v/>
      </c>
      <c r="G55" s="57"/>
      <c r="H55" s="57"/>
      <c r="I55" s="48" t="str">
        <f>IF(Table_Styles[[#This Row],[Font Size]]&lt;&gt;"",Table_Styles[[#This Row],[Font Size]],IF(Table_Styles[[#This Row],[Font Size Default]]&lt;&gt;"",Table_Styles[[#This Row],[Font Size Default]],""))</f>
        <v/>
      </c>
      <c r="J55" s="57"/>
      <c r="K55" s="57"/>
      <c r="L55" s="48" t="str">
        <f>IF(Table_Styles[[#This Row],[Font Weight]]&lt;&gt;"",Table_Styles[[#This Row],[Font Weight]],IF(Table_Styles[[#This Row],[Font Weight Default]]&lt;&gt;"",Table_Styles[[#This Row],[Font Weight Default]],""))</f>
        <v/>
      </c>
      <c r="M55" s="57" t="s">
        <v>299</v>
      </c>
      <c r="N55" s="60" t="str">
        <f>Colour_Foreground_1</f>
        <v>#1d1c1c</v>
      </c>
      <c r="O55" s="24" t="str">
        <f>IF(Table_Styles[[#This Row],[Colour]]&lt;&gt;"",Table_Styles[[#This Row],[Colour]],IF(Table_Styles[[#This Row],[Colour Default]]&lt;&gt;"",Table_Styles[[#This Row],[Colour Default]],""))</f>
        <v>#FFFFFF</v>
      </c>
      <c r="P55" s="58" t="s">
        <v>1086</v>
      </c>
      <c r="Q55" s="57" t="str">
        <f>Colour_Background_1</f>
        <v>#FFFFFF</v>
      </c>
      <c r="R55" s="50" t="str">
        <f>IF(Table_Styles[[#This Row],[Background]]&lt;&gt;"",Table_Styles[[#This Row],[Background]],IF(Table_Styles[[#This Row],[Background Default]]&lt;&gt;"",Table_Styles[[#This Row],[Background Default]],""))</f>
        <v>#AAAAAA</v>
      </c>
      <c r="S55" s="57"/>
      <c r="T55" s="133" t="s">
        <v>439</v>
      </c>
      <c r="U55" s="48" t="str">
        <f>IF(Table_Styles[[#This Row],[Border]]&lt;&gt;"",Table_Styles[[#This Row],[Border]],IF(Table_Styles[[#This Row],[Border Default]]&lt;&gt;"",Table_Styles[[#This Row],[Border Default]],""))</f>
        <v>none</v>
      </c>
      <c r="V55" s="57"/>
      <c r="W55" s="57"/>
      <c r="X55" s="48" t="str">
        <f>IF(Table_Styles[[#This Row],[Border Radius]]&lt;&gt;"",Table_Styles[[#This Row],[Border Radius]],IF(Table_Styles[[#This Row],[Border Radius Default]]&lt;&gt;"",Table_Styles[[#This Row],[Border Radius Default]],""))</f>
        <v/>
      </c>
      <c r="Y55" s="57"/>
      <c r="Z55" s="57"/>
      <c r="AA55" s="48" t="str">
        <f>IF(Table_Styles[[#This Row],[MT]]&lt;&gt;"",Table_Styles[[#This Row],[MT]],IF(Table_Styles[[#This Row],[MT Default]]&lt;&gt;"",Table_Styles[[#This Row],[MT Default]],""))</f>
        <v/>
      </c>
      <c r="AB55" s="57"/>
      <c r="AC55" s="57"/>
      <c r="AD55" s="48" t="str">
        <f>IF(Table_Styles[[#This Row],[MR]]&lt;&gt;"",Table_Styles[[#This Row],[MR]],IF(Table_Styles[[#This Row],[MR Default]]&lt;&gt;"",Table_Styles[[#This Row],[MR Default]],""))</f>
        <v/>
      </c>
      <c r="AE55" s="57"/>
      <c r="AF55" s="57"/>
      <c r="AG55" s="48" t="str">
        <f>IF(Table_Styles[[#This Row],[MB]]&lt;&gt;"",Table_Styles[[#This Row],[MB]],IF(Table_Styles[[#This Row],[MB Default]]&lt;&gt;"",Table_Styles[[#This Row],[MB Default]],""))</f>
        <v/>
      </c>
      <c r="AH55" s="57"/>
      <c r="AI55" s="57"/>
      <c r="AJ55" s="48" t="str">
        <f>IF(Table_Styles[[#This Row],[ML]]&lt;&gt;"",Table_Styles[[#This Row],[ML]],IF(Table_Styles[[#This Row],[ML Default]]&lt;&gt;"",Table_Styles[[#This Row],[ML Default]],""))</f>
        <v/>
      </c>
      <c r="AK55" s="57"/>
      <c r="AL55" s="57"/>
      <c r="AM55" s="48" t="str">
        <f>IF(Table_Styles[[#This Row],[PT]]&lt;&gt;"",Table_Styles[[#This Row],[PT]],IF(Table_Styles[[#This Row],[PT Default]]&lt;&gt;"",Table_Styles[[#This Row],[PT Default]],""))</f>
        <v/>
      </c>
      <c r="AN55" s="57"/>
      <c r="AO55" s="57"/>
      <c r="AP55" s="48" t="str">
        <f>IF(Table_Styles[[#This Row],[PR]]&lt;&gt;"",Table_Styles[[#This Row],[PR]],IF(Table_Styles[[#This Row],[PR Default]]&lt;&gt;"",Table_Styles[[#This Row],[PR Default]],""))</f>
        <v/>
      </c>
      <c r="AQ55" s="57"/>
      <c r="AR55" s="57"/>
      <c r="AS55" s="48" t="str">
        <f>IF(Table_Styles[[#This Row],[PB]]&lt;&gt;"",Table_Styles[[#This Row],[PB]],IF(Table_Styles[[#This Row],[PB Default]]&lt;&gt;"",Table_Styles[[#This Row],[PB Default]],""))</f>
        <v/>
      </c>
      <c r="AT55" s="57"/>
      <c r="AU55" s="57"/>
      <c r="AV55" s="48" t="str">
        <f>IF(Table_Styles[[#This Row],[PL]]&lt;&gt;"",Table_Styles[[#This Row],[PL]],IF(Table_Styles[[#This Row],[PL Default]]&lt;&gt;"",Table_Styles[[#This Row],[PL Default]],""))</f>
        <v/>
      </c>
      <c r="AW55" s="57"/>
      <c r="AX55" s="57"/>
      <c r="AY55" s="48" t="str">
        <f>IF(Table_Styles[[#This Row],[BT]]&lt;&gt;"",Table_Styles[[#This Row],[BT]],IF(Table_Styles[[#This Row],[BT Default]]&lt;&gt;"",Table_Styles[[#This Row],[BT Default]],""))</f>
        <v/>
      </c>
      <c r="AZ55" s="57"/>
      <c r="BA55" s="57"/>
      <c r="BB55" s="48" t="str">
        <f>IF(Table_Styles[[#This Row],[BR]]&lt;&gt;"",Table_Styles[[#This Row],[BR]],IF(Table_Styles[[#This Row],[BR Default]]&lt;&gt;"",Table_Styles[[#This Row],[BR Default]],""))</f>
        <v/>
      </c>
      <c r="BC55" s="57"/>
      <c r="BD55" s="57"/>
      <c r="BE55" s="48" t="str">
        <f>IF(Table_Styles[[#This Row],[BB]]&lt;&gt;"",Table_Styles[[#This Row],[BB]],IF(Table_Styles[[#This Row],[BB Default]]&lt;&gt;"",Table_Styles[[#This Row],[BB Default]],""))</f>
        <v/>
      </c>
      <c r="BF55" s="57"/>
      <c r="BG55" s="57"/>
      <c r="BH55" s="48" t="str">
        <f>IF(Table_Styles[[#This Row],[BL]]&lt;&gt;"",Table_Styles[[#This Row],[BL]],IF(Table_Styles[[#This Row],[BL Default]]&lt;&gt;"",Table_Styles[[#This Row],[BL Default]],""))</f>
        <v/>
      </c>
      <c r="BI55" s="57"/>
      <c r="BJ55" s="57"/>
      <c r="BK55" s="48" t="str">
        <f>IF(Table_Styles[[#This Row],[Width]]&lt;&gt;"",Table_Styles[[#This Row],[Width]],IF(Table_Styles[[#This Row],[Width Default]]&lt;&gt;"",Table_Styles[[#This Row],[Width Default]],""))</f>
        <v/>
      </c>
      <c r="BL55" s="57"/>
      <c r="BM55" s="57"/>
      <c r="BN55" s="48" t="str">
        <f>IF(Table_Styles[[#This Row],[Height]]&lt;&gt;"",Table_Styles[[#This Row],[Height]],IF(Table_Styles[[#This Row],[Height Default]]&lt;&gt;"",Table_Styles[[#This Row],[Height Default]],""))</f>
        <v/>
      </c>
      <c r="BO55" s="48"/>
      <c r="BP55" s="48"/>
      <c r="BQ55" s="48" t="str">
        <f>IF(Table_Styles[[#This Row],[Top]]&lt;&gt;"",Table_Styles[[#This Row],[Top]],IF(Table_Styles[[#This Row],[Top Default]]&lt;&gt;"",Table_Styles[[#This Row],[Top Default]],""))</f>
        <v/>
      </c>
      <c r="BR55" s="48"/>
      <c r="BS55" s="48"/>
      <c r="BT55" s="48" t="str">
        <f>IF(Table_Styles[[#This Row],[Right]]&lt;&gt;"",Table_Styles[[#This Row],[Right]],IF(Table_Styles[[#This Row],[Right Default]]&lt;&gt;"",Table_Styles[[#This Row],[Right Default]],""))</f>
        <v/>
      </c>
      <c r="BU55" s="48"/>
      <c r="BV55" s="48"/>
      <c r="BW55" s="48" t="str">
        <f>IF(Table_Styles[[#This Row],[Bottom]]&lt;&gt;"",Table_Styles[[#This Row],[Bottom]],IF(Table_Styles[[#This Row],[Bottom Default]]&lt;&gt;"",Table_Styles[[#This Row],[Bottom Default]],""))</f>
        <v/>
      </c>
      <c r="BX55" s="48"/>
      <c r="BY55" s="48"/>
      <c r="BZ55" s="48" t="str">
        <f>IF(Table_Styles[[#This Row],[Left]]&lt;&gt;"",Table_Styles[[#This Row],[Left]],IF(Table_Styles[[#This Row],[Left Default]]&lt;&gt;"",Table_Styles[[#This Row],[Left Default]],""))</f>
        <v/>
      </c>
      <c r="CA55" s="57"/>
      <c r="CB55" s="101" t="str">
        <f>IF(AND(Table_Styles[[#This Row],[Selector]]&lt;&gt;"",Table_Styles[[#This Row],[Font Family Used]]&lt;&gt;"",Table_Styles[[#This Row],[Font Weight Used]]&lt;&gt;""),Table_Styles[[#This Row],[Font Family Used]]&amp;" "&amp;Table_Styles[[#This Row],[Font Weight Used]],"")</f>
        <v/>
      </c>
      <c r="CC55" s="101" t="str">
        <f ca="1">IF(AND(Table_Styles[[#This Row],[Selector]],COUNTIF(OFFSET(CC:CC,0,0,ROW()-1,1),"="&amp;Table_Styles[[#This Row],[Font]])=0),Table_Styles[[#This Row],[Font]],"")</f>
        <v/>
      </c>
      <c r="CD55" s="101" t="str">
        <f ca="1">IF(Table_Styles[[#This Row],[Unique Font]]&lt;&gt;"",
"{""fontFamily"":"""&amp;Table_Styles[[#This Row],[Font Family Used]]&amp;""",""fontWeight"":"&amp;Table_Styles[[#This Row],[Font Weight Used]]&amp;"}","")</f>
        <v/>
      </c>
      <c r="CE55"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#AAAAAA;border: none</v>
      </c>
      <c r="CF55" s="104" t="str">
        <f>IF(AND(Table_Styles[[#This Row],[Selector]]&lt;&gt;"", Table_Styles[[#This Row],[Config Properties]]&lt;&gt;""),
Table_Styles[[#This Row],[Selector]]&amp;" { "&amp;Table_Styles[[#This Row],[Config Properties]]&amp;" }","")</f>
        <v>formly-field .repeating .btn.btn-remove-item:hover { color: #FFFFFF;background: #AAAAAA;border: none }</v>
      </c>
      <c r="CG55" s="101" t="str">
        <f xml:space="preserve">
SUBSTITUTE(SUBSTITUTE(SUBSTITUTE(SUBSTITUTE(SUBSTITUTE(SUBSTITUTE(SUBSTITUTE(SUBSTITUTE(Table_Styles[[#This Row],[Config]],
" {","{"),
"{ ","{"),
" }","}"),
"} ","}"),
" ,",","),
", ",","),
" :",":"),
": ",":")</f>
        <v>formly-field .repeating .btn.btn-remove-item:hover{color:#FFFFFF;background:#AAAAAA;border:none}</v>
      </c>
    </row>
    <row r="56" spans="2:85" ht="21" customHeight="1">
      <c r="B56" s="101" t="s">
        <v>493</v>
      </c>
      <c r="C56" s="102" t="s">
        <v>494</v>
      </c>
      <c r="D56" s="57"/>
      <c r="E56" s="57"/>
      <c r="F56" s="48" t="str">
        <f>IF(Table_Styles[[#This Row],[Font Family]]&lt;&gt;"",Table_Styles[[#This Row],[Font Family]],IF(Table_Styles[[#This Row],[Font Family Default]]&lt;&gt;"",Table_Styles[[#This Row],[Font Family Default]],""))</f>
        <v/>
      </c>
      <c r="G56" s="57"/>
      <c r="H56" s="57"/>
      <c r="I56" s="48" t="str">
        <f>IF(Table_Styles[[#This Row],[Font Size]]&lt;&gt;"",Table_Styles[[#This Row],[Font Size]],IF(Table_Styles[[#This Row],[Font Size Default]]&lt;&gt;"",Table_Styles[[#This Row],[Font Size Default]],""))</f>
        <v/>
      </c>
      <c r="J56" s="57"/>
      <c r="K56" s="57"/>
      <c r="L56" s="48" t="str">
        <f>IF(Table_Styles[[#This Row],[Font Weight]]&lt;&gt;"",Table_Styles[[#This Row],[Font Weight]],IF(Table_Styles[[#This Row],[Font Weight Default]]&lt;&gt;"",Table_Styles[[#This Row],[Font Weight Default]],""))</f>
        <v/>
      </c>
      <c r="M56" s="57" t="s">
        <v>299</v>
      </c>
      <c r="N56" s="60" t="str">
        <f>Colour_Foreground_1</f>
        <v>#1d1c1c</v>
      </c>
      <c r="O56" s="24" t="str">
        <f>IF(Table_Styles[[#This Row],[Colour]]&lt;&gt;"",Table_Styles[[#This Row],[Colour]],IF(Table_Styles[[#This Row],[Colour Default]]&lt;&gt;"",Table_Styles[[#This Row],[Colour Default]],""))</f>
        <v>#FFFFFF</v>
      </c>
      <c r="P56" s="58" t="s">
        <v>1087</v>
      </c>
      <c r="Q56" s="57" t="str">
        <f>Colour_Background_1</f>
        <v>#FFFFFF</v>
      </c>
      <c r="R56" s="50" t="str">
        <f>IF(Table_Styles[[#This Row],[Background]]&lt;&gt;"",Table_Styles[[#This Row],[Background]],IF(Table_Styles[[#This Row],[Background Default]]&lt;&gt;"",Table_Styles[[#This Row],[Background Default]],""))</f>
        <v>#999999</v>
      </c>
      <c r="S56" s="57"/>
      <c r="T56" s="133" t="s">
        <v>439</v>
      </c>
      <c r="U56" s="48" t="str">
        <f>IF(Table_Styles[[#This Row],[Border]]&lt;&gt;"",Table_Styles[[#This Row],[Border]],IF(Table_Styles[[#This Row],[Border Default]]&lt;&gt;"",Table_Styles[[#This Row],[Border Default]],""))</f>
        <v>none</v>
      </c>
      <c r="V56" s="57"/>
      <c r="W56" s="57"/>
      <c r="X56" s="48" t="str">
        <f>IF(Table_Styles[[#This Row],[Border Radius]]&lt;&gt;"",Table_Styles[[#This Row],[Border Radius]],IF(Table_Styles[[#This Row],[Border Radius Default]]&lt;&gt;"",Table_Styles[[#This Row],[Border Radius Default]],""))</f>
        <v/>
      </c>
      <c r="Y56" s="57"/>
      <c r="Z56" s="57"/>
      <c r="AA56" s="48" t="str">
        <f>IF(Table_Styles[[#This Row],[MT]]&lt;&gt;"",Table_Styles[[#This Row],[MT]],IF(Table_Styles[[#This Row],[MT Default]]&lt;&gt;"",Table_Styles[[#This Row],[MT Default]],""))</f>
        <v/>
      </c>
      <c r="AB56" s="57"/>
      <c r="AC56" s="57"/>
      <c r="AD56" s="48" t="str">
        <f>IF(Table_Styles[[#This Row],[MR]]&lt;&gt;"",Table_Styles[[#This Row],[MR]],IF(Table_Styles[[#This Row],[MR Default]]&lt;&gt;"",Table_Styles[[#This Row],[MR Default]],""))</f>
        <v/>
      </c>
      <c r="AE56" s="57"/>
      <c r="AF56" s="57"/>
      <c r="AG56" s="48" t="str">
        <f>IF(Table_Styles[[#This Row],[MB]]&lt;&gt;"",Table_Styles[[#This Row],[MB]],IF(Table_Styles[[#This Row],[MB Default]]&lt;&gt;"",Table_Styles[[#This Row],[MB Default]],""))</f>
        <v/>
      </c>
      <c r="AH56" s="57"/>
      <c r="AI56" s="57"/>
      <c r="AJ56" s="48" t="str">
        <f>IF(Table_Styles[[#This Row],[ML]]&lt;&gt;"",Table_Styles[[#This Row],[ML]],IF(Table_Styles[[#This Row],[ML Default]]&lt;&gt;"",Table_Styles[[#This Row],[ML Default]],""))</f>
        <v/>
      </c>
      <c r="AK56" s="57"/>
      <c r="AL56" s="57"/>
      <c r="AM56" s="48" t="str">
        <f>IF(Table_Styles[[#This Row],[PT]]&lt;&gt;"",Table_Styles[[#This Row],[PT]],IF(Table_Styles[[#This Row],[PT Default]]&lt;&gt;"",Table_Styles[[#This Row],[PT Default]],""))</f>
        <v/>
      </c>
      <c r="AN56" s="57"/>
      <c r="AO56" s="57"/>
      <c r="AP56" s="48" t="str">
        <f>IF(Table_Styles[[#This Row],[PR]]&lt;&gt;"",Table_Styles[[#This Row],[PR]],IF(Table_Styles[[#This Row],[PR Default]]&lt;&gt;"",Table_Styles[[#This Row],[PR Default]],""))</f>
        <v/>
      </c>
      <c r="AQ56" s="57"/>
      <c r="AR56" s="57"/>
      <c r="AS56" s="48" t="str">
        <f>IF(Table_Styles[[#This Row],[PB]]&lt;&gt;"",Table_Styles[[#This Row],[PB]],IF(Table_Styles[[#This Row],[PB Default]]&lt;&gt;"",Table_Styles[[#This Row],[PB Default]],""))</f>
        <v/>
      </c>
      <c r="AT56" s="57"/>
      <c r="AU56" s="57"/>
      <c r="AV56" s="48" t="str">
        <f>IF(Table_Styles[[#This Row],[PL]]&lt;&gt;"",Table_Styles[[#This Row],[PL]],IF(Table_Styles[[#This Row],[PL Default]]&lt;&gt;"",Table_Styles[[#This Row],[PL Default]],""))</f>
        <v/>
      </c>
      <c r="AW56" s="57"/>
      <c r="AX56" s="57"/>
      <c r="AY56" s="48" t="str">
        <f>IF(Table_Styles[[#This Row],[BT]]&lt;&gt;"",Table_Styles[[#This Row],[BT]],IF(Table_Styles[[#This Row],[BT Default]]&lt;&gt;"",Table_Styles[[#This Row],[BT Default]],""))</f>
        <v/>
      </c>
      <c r="AZ56" s="57"/>
      <c r="BA56" s="57"/>
      <c r="BB56" s="48" t="str">
        <f>IF(Table_Styles[[#This Row],[BR]]&lt;&gt;"",Table_Styles[[#This Row],[BR]],IF(Table_Styles[[#This Row],[BR Default]]&lt;&gt;"",Table_Styles[[#This Row],[BR Default]],""))</f>
        <v/>
      </c>
      <c r="BC56" s="57"/>
      <c r="BD56" s="57"/>
      <c r="BE56" s="48" t="str">
        <f>IF(Table_Styles[[#This Row],[BB]]&lt;&gt;"",Table_Styles[[#This Row],[BB]],IF(Table_Styles[[#This Row],[BB Default]]&lt;&gt;"",Table_Styles[[#This Row],[BB Default]],""))</f>
        <v/>
      </c>
      <c r="BF56" s="57"/>
      <c r="BG56" s="57"/>
      <c r="BH56" s="48" t="str">
        <f>IF(Table_Styles[[#This Row],[BL]]&lt;&gt;"",Table_Styles[[#This Row],[BL]],IF(Table_Styles[[#This Row],[BL Default]]&lt;&gt;"",Table_Styles[[#This Row],[BL Default]],""))</f>
        <v/>
      </c>
      <c r="BI56" s="57"/>
      <c r="BJ56" s="57"/>
      <c r="BK56" s="48" t="str">
        <f>IF(Table_Styles[[#This Row],[Width]]&lt;&gt;"",Table_Styles[[#This Row],[Width]],IF(Table_Styles[[#This Row],[Width Default]]&lt;&gt;"",Table_Styles[[#This Row],[Width Default]],""))</f>
        <v/>
      </c>
      <c r="BL56" s="57"/>
      <c r="BM56" s="57"/>
      <c r="BN56" s="48" t="str">
        <f>IF(Table_Styles[[#This Row],[Height]]&lt;&gt;"",Table_Styles[[#This Row],[Height]],IF(Table_Styles[[#This Row],[Height Default]]&lt;&gt;"",Table_Styles[[#This Row],[Height Default]],""))</f>
        <v/>
      </c>
      <c r="BO56" s="48"/>
      <c r="BP56" s="48"/>
      <c r="BQ56" s="48" t="str">
        <f>IF(Table_Styles[[#This Row],[Top]]&lt;&gt;"",Table_Styles[[#This Row],[Top]],IF(Table_Styles[[#This Row],[Top Default]]&lt;&gt;"",Table_Styles[[#This Row],[Top Default]],""))</f>
        <v/>
      </c>
      <c r="BR56" s="48"/>
      <c r="BS56" s="48"/>
      <c r="BT56" s="48" t="str">
        <f>IF(Table_Styles[[#This Row],[Right]]&lt;&gt;"",Table_Styles[[#This Row],[Right]],IF(Table_Styles[[#This Row],[Right Default]]&lt;&gt;"",Table_Styles[[#This Row],[Right Default]],""))</f>
        <v/>
      </c>
      <c r="BU56" s="48"/>
      <c r="BV56" s="48"/>
      <c r="BW56" s="48" t="str">
        <f>IF(Table_Styles[[#This Row],[Bottom]]&lt;&gt;"",Table_Styles[[#This Row],[Bottom]],IF(Table_Styles[[#This Row],[Bottom Default]]&lt;&gt;"",Table_Styles[[#This Row],[Bottom Default]],""))</f>
        <v/>
      </c>
      <c r="BX56" s="48"/>
      <c r="BY56" s="48"/>
      <c r="BZ56" s="48" t="str">
        <f>IF(Table_Styles[[#This Row],[Left]]&lt;&gt;"",Table_Styles[[#This Row],[Left]],IF(Table_Styles[[#This Row],[Left Default]]&lt;&gt;"",Table_Styles[[#This Row],[Left Default]],""))</f>
        <v/>
      </c>
      <c r="CA56" s="57"/>
      <c r="CB56" s="101" t="str">
        <f>IF(AND(Table_Styles[[#This Row],[Selector]]&lt;&gt;"",Table_Styles[[#This Row],[Font Family Used]]&lt;&gt;"",Table_Styles[[#This Row],[Font Weight Used]]&lt;&gt;""),Table_Styles[[#This Row],[Font Family Used]]&amp;" "&amp;Table_Styles[[#This Row],[Font Weight Used]],"")</f>
        <v/>
      </c>
      <c r="CC56" s="101" t="str">
        <f ca="1">IF(AND(Table_Styles[[#This Row],[Selector]],COUNTIF(OFFSET(CC:CC,0,0,ROW()-1,1),"="&amp;Table_Styles[[#This Row],[Font]])=0),Table_Styles[[#This Row],[Font]],"")</f>
        <v/>
      </c>
      <c r="CD56" s="101" t="str">
        <f ca="1">IF(Table_Styles[[#This Row],[Unique Font]]&lt;&gt;"",
"{""fontFamily"":"""&amp;Table_Styles[[#This Row],[Font Family Used]]&amp;""",""fontWeight"":"&amp;Table_Styles[[#This Row],[Font Weight Used]]&amp;"}","")</f>
        <v/>
      </c>
      <c r="CE56"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#999999;border: none</v>
      </c>
      <c r="CF56" s="104" t="str">
        <f>IF(AND(Table_Styles[[#This Row],[Selector]]&lt;&gt;"", Table_Styles[[#This Row],[Config Properties]]&lt;&gt;""),
Table_Styles[[#This Row],[Selector]]&amp;" { "&amp;Table_Styles[[#This Row],[Config Properties]]&amp;" }","")</f>
        <v>formly-field .repeating .btn.btn-remove-item:active { color: #FFFFFF;background: #999999;border: none }</v>
      </c>
      <c r="CG56" s="101" t="str">
        <f xml:space="preserve">
SUBSTITUTE(SUBSTITUTE(SUBSTITUTE(SUBSTITUTE(SUBSTITUTE(SUBSTITUTE(SUBSTITUTE(SUBSTITUTE(Table_Styles[[#This Row],[Config]],
" {","{"),
"{ ","{"),
" }","}"),
"} ","}"),
" ,",","),
", ",","),
" :",":"),
": ",":")</f>
        <v>formly-field .repeating .btn.btn-remove-item:active{color:#FFFFFF;background:#999999;border:none}</v>
      </c>
    </row>
    <row r="57" spans="2:85" ht="21" customHeight="1">
      <c r="B57" s="175" t="s">
        <v>495</v>
      </c>
      <c r="C57" s="102" t="s">
        <v>496</v>
      </c>
      <c r="D57" s="57"/>
      <c r="E57" s="57"/>
      <c r="F57" s="48" t="str">
        <f>IF(Table_Styles[[#This Row],[Font Family]]&lt;&gt;"",Table_Styles[[#This Row],[Font Family]],IF(Table_Styles[[#This Row],[Font Family Default]]&lt;&gt;"",Table_Styles[[#This Row],[Font Family Default]],""))</f>
        <v/>
      </c>
      <c r="G57" s="57"/>
      <c r="H57" s="162" t="s">
        <v>497</v>
      </c>
      <c r="I57" s="48" t="str">
        <f>IF(Table_Styles[[#This Row],[Font Size]]&lt;&gt;"",Table_Styles[[#This Row],[Font Size]],IF(Table_Styles[[#This Row],[Font Size Default]]&lt;&gt;"",Table_Styles[[#This Row],[Font Size Default]],""))</f>
        <v>16px</v>
      </c>
      <c r="J57" s="57"/>
      <c r="K57" s="57"/>
      <c r="L57" s="48" t="str">
        <f>IF(Table_Styles[[#This Row],[Font Weight]]&lt;&gt;"",Table_Styles[[#This Row],[Font Weight]],IF(Table_Styles[[#This Row],[Font Weight Default]]&lt;&gt;"",Table_Styles[[#This Row],[Font Weight Default]],""))</f>
        <v/>
      </c>
      <c r="M57" s="57" t="s">
        <v>299</v>
      </c>
      <c r="N57" s="60"/>
      <c r="O57" s="28" t="str">
        <f>IF(Table_Styles[[#This Row],[Colour]]&lt;&gt;"",Table_Styles[[#This Row],[Colour]],IF(Table_Styles[[#This Row],[Colour Default]]&lt;&gt;"",Table_Styles[[#This Row],[Colour Default]],""))</f>
        <v>#FFFFFF</v>
      </c>
      <c r="P57" s="57"/>
      <c r="Q57" s="57"/>
      <c r="R57" s="48" t="str">
        <f>IF(Table_Styles[[#This Row],[Background]]&lt;&gt;"",Table_Styles[[#This Row],[Background]],IF(Table_Styles[[#This Row],[Background Default]]&lt;&gt;"",Table_Styles[[#This Row],[Background Default]],""))</f>
        <v/>
      </c>
      <c r="S57" s="57"/>
      <c r="T57" s="133"/>
      <c r="U57" s="48" t="str">
        <f>IF(Table_Styles[[#This Row],[Border]]&lt;&gt;"",Table_Styles[[#This Row],[Border]],IF(Table_Styles[[#This Row],[Border Default]]&lt;&gt;"",Table_Styles[[#This Row],[Border Default]],""))</f>
        <v/>
      </c>
      <c r="V57" s="57"/>
      <c r="W57" s="57"/>
      <c r="X57" s="48" t="str">
        <f>IF(Table_Styles[[#This Row],[Border Radius]]&lt;&gt;"",Table_Styles[[#This Row],[Border Radius]],IF(Table_Styles[[#This Row],[Border Radius Default]]&lt;&gt;"",Table_Styles[[#This Row],[Border Radius Default]],""))</f>
        <v/>
      </c>
      <c r="Y57" s="57"/>
      <c r="Z57" s="177" t="s">
        <v>470</v>
      </c>
      <c r="AA57" s="48" t="str">
        <f>IF(Table_Styles[[#This Row],[MT]]&lt;&gt;"",Table_Styles[[#This Row],[MT]],IF(Table_Styles[[#This Row],[MT Default]]&lt;&gt;"",Table_Styles[[#This Row],[MT Default]],""))</f>
        <v>-4px</v>
      </c>
      <c r="AB57" s="57"/>
      <c r="AC57" s="177" t="s">
        <v>428</v>
      </c>
      <c r="AD57" s="48" t="str">
        <f>IF(Table_Styles[[#This Row],[MR]]&lt;&gt;"",Table_Styles[[#This Row],[MR]],IF(Table_Styles[[#This Row],[MR Default]]&lt;&gt;"",Table_Styles[[#This Row],[MR Default]],""))</f>
        <v>5px</v>
      </c>
      <c r="AE57" s="57"/>
      <c r="AF57" s="57"/>
      <c r="AG57" s="48" t="str">
        <f>IF(Table_Styles[[#This Row],[MB]]&lt;&gt;"",Table_Styles[[#This Row],[MB]],IF(Table_Styles[[#This Row],[MB Default]]&lt;&gt;"",Table_Styles[[#This Row],[MB Default]],""))</f>
        <v/>
      </c>
      <c r="AH57" s="57"/>
      <c r="AI57" s="177"/>
      <c r="AJ57" s="48" t="str">
        <f>IF(Table_Styles[[#This Row],[ML]]&lt;&gt;"",Table_Styles[[#This Row],[ML]],IF(Table_Styles[[#This Row],[ML Default]]&lt;&gt;"",Table_Styles[[#This Row],[ML Default]],""))</f>
        <v/>
      </c>
      <c r="AK57" s="57"/>
      <c r="AL57" s="57"/>
      <c r="AM57" s="48" t="str">
        <f>IF(Table_Styles[[#This Row],[PT]]&lt;&gt;"",Table_Styles[[#This Row],[PT]],IF(Table_Styles[[#This Row],[PT Default]]&lt;&gt;"",Table_Styles[[#This Row],[PT Default]],""))</f>
        <v/>
      </c>
      <c r="AN57" s="57"/>
      <c r="AO57" s="57"/>
      <c r="AP57" s="48" t="str">
        <f>IF(Table_Styles[[#This Row],[PR]]&lt;&gt;"",Table_Styles[[#This Row],[PR]],IF(Table_Styles[[#This Row],[PR Default]]&lt;&gt;"",Table_Styles[[#This Row],[PR Default]],""))</f>
        <v/>
      </c>
      <c r="AQ57" s="57"/>
      <c r="AR57" s="57"/>
      <c r="AS57" s="48" t="str">
        <f>IF(Table_Styles[[#This Row],[PB]]&lt;&gt;"",Table_Styles[[#This Row],[PB]],IF(Table_Styles[[#This Row],[PB Default]]&lt;&gt;"",Table_Styles[[#This Row],[PB Default]],""))</f>
        <v/>
      </c>
      <c r="AT57" s="57"/>
      <c r="AU57" s="57"/>
      <c r="AV57" s="48" t="str">
        <f>IF(Table_Styles[[#This Row],[PL]]&lt;&gt;"",Table_Styles[[#This Row],[PL]],IF(Table_Styles[[#This Row],[PL Default]]&lt;&gt;"",Table_Styles[[#This Row],[PL Default]],""))</f>
        <v/>
      </c>
      <c r="AW57" s="57"/>
      <c r="AX57" s="57"/>
      <c r="AY57" s="48" t="str">
        <f>IF(Table_Styles[[#This Row],[BT]]&lt;&gt;"",Table_Styles[[#This Row],[BT]],IF(Table_Styles[[#This Row],[BT Default]]&lt;&gt;"",Table_Styles[[#This Row],[BT Default]],""))</f>
        <v/>
      </c>
      <c r="AZ57" s="57"/>
      <c r="BA57" s="57"/>
      <c r="BB57" s="48" t="str">
        <f>IF(Table_Styles[[#This Row],[BR]]&lt;&gt;"",Table_Styles[[#This Row],[BR]],IF(Table_Styles[[#This Row],[BR Default]]&lt;&gt;"",Table_Styles[[#This Row],[BR Default]],""))</f>
        <v/>
      </c>
      <c r="BC57" s="57"/>
      <c r="BD57" s="57"/>
      <c r="BE57" s="48" t="str">
        <f>IF(Table_Styles[[#This Row],[BB]]&lt;&gt;"",Table_Styles[[#This Row],[BB]],IF(Table_Styles[[#This Row],[BB Default]]&lt;&gt;"",Table_Styles[[#This Row],[BB Default]],""))</f>
        <v/>
      </c>
      <c r="BF57" s="57"/>
      <c r="BG57" s="57"/>
      <c r="BH57" s="48" t="str">
        <f>IF(Table_Styles[[#This Row],[BL]]&lt;&gt;"",Table_Styles[[#This Row],[BL]],IF(Table_Styles[[#This Row],[BL Default]]&lt;&gt;"",Table_Styles[[#This Row],[BL Default]],""))</f>
        <v/>
      </c>
      <c r="BI57" s="57"/>
      <c r="BJ57" s="57"/>
      <c r="BK57" s="48" t="str">
        <f>IF(Table_Styles[[#This Row],[Width]]&lt;&gt;"",Table_Styles[[#This Row],[Width]],IF(Table_Styles[[#This Row],[Width Default]]&lt;&gt;"",Table_Styles[[#This Row],[Width Default]],""))</f>
        <v/>
      </c>
      <c r="BL57" s="57"/>
      <c r="BM57" s="57"/>
      <c r="BN57" s="48" t="str">
        <f>IF(Table_Styles[[#This Row],[Height]]&lt;&gt;"",Table_Styles[[#This Row],[Height]],IF(Table_Styles[[#This Row],[Height Default]]&lt;&gt;"",Table_Styles[[#This Row],[Height Default]],""))</f>
        <v/>
      </c>
      <c r="BO57" s="48"/>
      <c r="BP57" s="178" t="s">
        <v>487</v>
      </c>
      <c r="BQ57" s="48" t="str">
        <f>IF(Table_Styles[[#This Row],[Top]]&lt;&gt;"",Table_Styles[[#This Row],[Top]],IF(Table_Styles[[#This Row],[Top Default]]&lt;&gt;"",Table_Styles[[#This Row],[Top Default]],""))</f>
        <v>2px</v>
      </c>
      <c r="BR57" s="48"/>
      <c r="BS57" s="48"/>
      <c r="BT57" s="48" t="str">
        <f>IF(Table_Styles[[#This Row],[Right]]&lt;&gt;"",Table_Styles[[#This Row],[Right]],IF(Table_Styles[[#This Row],[Right Default]]&lt;&gt;"",Table_Styles[[#This Row],[Right Default]],""))</f>
        <v/>
      </c>
      <c r="BU57" s="48"/>
      <c r="BV57" s="48"/>
      <c r="BW57" s="48" t="str">
        <f>IF(Table_Styles[[#This Row],[Bottom]]&lt;&gt;"",Table_Styles[[#This Row],[Bottom]],IF(Table_Styles[[#This Row],[Bottom Default]]&lt;&gt;"",Table_Styles[[#This Row],[Bottom Default]],""))</f>
        <v/>
      </c>
      <c r="BX57" s="48"/>
      <c r="BY57" s="178"/>
      <c r="BZ57" s="48" t="str">
        <f>IF(Table_Styles[[#This Row],[Left]]&lt;&gt;"",Table_Styles[[#This Row],[Left]],IF(Table_Styles[[#This Row],[Left Default]]&lt;&gt;"",Table_Styles[[#This Row],[Left Default]],""))</f>
        <v/>
      </c>
      <c r="CA57" s="57"/>
      <c r="CB57" s="104" t="str">
        <f>IF(AND(Table_Styles[[#This Row],[Selector]]&lt;&gt;"",Table_Styles[[#This Row],[Font Family Used]]&lt;&gt;"",Table_Styles[[#This Row],[Font Weight Used]]&lt;&gt;""),Table_Styles[[#This Row],[Font Family Used]]&amp;" "&amp;Table_Styles[[#This Row],[Font Weight Used]],"")</f>
        <v/>
      </c>
      <c r="CC57" s="104" t="str">
        <f ca="1">IF(AND(Table_Styles[[#This Row],[Selector]],COUNTIF(OFFSET(CC:CC,0,0,ROW()-1,1),"="&amp;Table_Styles[[#This Row],[Font]])=0),Table_Styles[[#This Row],[Font]],"")</f>
        <v/>
      </c>
      <c r="CD57" s="104" t="str">
        <f ca="1">IF(Table_Styles[[#This Row],[Unique Font]]&lt;&gt;"",
"{""fontFamily"":"""&amp;Table_Styles[[#This Row],[Font Family Used]]&amp;""",""fontWeight"":"&amp;Table_Styles[[#This Row],[Font Weight Used]]&amp;"}","")</f>
        <v/>
      </c>
      <c r="CE57"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16px;color: #FFFFFF;margin-top: -4px;margin-right: 5px;top: 2px</v>
      </c>
      <c r="CF57" s="104" t="str">
        <f>IF(AND(Table_Styles[[#This Row],[Selector]]&lt;&gt;"", Table_Styles[[#This Row],[Config Properties]]&lt;&gt;""),
Table_Styles[[#This Row],[Selector]]&amp;" { "&amp;Table_Styles[[#This Row],[Config Properties]]&amp;" }","")</f>
        <v>formly-field .repeating .btn.btn-remove-item .btn-icon { font-size: 16px;color: #FFFFFF;margin-top: -4px;margin-right: 5px;top: 2px }</v>
      </c>
      <c r="CG57" s="104" t="str">
        <f xml:space="preserve">
SUBSTITUTE(SUBSTITUTE(SUBSTITUTE(SUBSTITUTE(SUBSTITUTE(SUBSTITUTE(SUBSTITUTE(SUBSTITUTE(Table_Styles[[#This Row],[Config]],
" {","{"),
"{ ","{"),
" }","}"),
"} ","}"),
" ,",","),
", ",","),
" :",":"),
": ",":")</f>
        <v>formly-field .repeating .btn.btn-remove-item .btn-icon{font-size:16px;color:#FFFFFF;margin-top:-4px;margin-right:5px;top:2px}</v>
      </c>
    </row>
    <row r="58" spans="2:85" ht="21" customHeight="1" thickBot="1">
      <c r="B58" s="107" t="s">
        <v>498</v>
      </c>
      <c r="C58" s="107"/>
      <c r="D58" s="123"/>
      <c r="E58" s="123"/>
      <c r="F58" s="107" t="str">
        <f>IF(Table_Styles[[#This Row],[Font Family]]&lt;&gt;"",Table_Styles[[#This Row],[Font Family]],IF(Table_Styles[[#This Row],[Font Family Default]]&lt;&gt;"",Table_Styles[[#This Row],[Font Family Default]],""))</f>
        <v/>
      </c>
      <c r="G58" s="123"/>
      <c r="H58" s="123"/>
      <c r="I58" s="107" t="str">
        <f>IF(Table_Styles[[#This Row],[Font Size]]&lt;&gt;"",Table_Styles[[#This Row],[Font Size]],IF(Table_Styles[[#This Row],[Font Size Default]]&lt;&gt;"",Table_Styles[[#This Row],[Font Size Default]],""))</f>
        <v/>
      </c>
      <c r="J58" s="123"/>
      <c r="K58" s="123"/>
      <c r="L58" s="107" t="str">
        <f>IF(Table_Styles[[#This Row],[Font Weight]]&lt;&gt;"",Table_Styles[[#This Row],[Font Weight]],IF(Table_Styles[[#This Row],[Font Weight Default]]&lt;&gt;"",Table_Styles[[#This Row],[Font Weight Default]],""))</f>
        <v/>
      </c>
      <c r="M58" s="123"/>
      <c r="N58" s="123"/>
      <c r="O58" s="107" t="str">
        <f>IF(Table_Styles[[#This Row],[Colour]]&lt;&gt;"",Table_Styles[[#This Row],[Colour]],IF(Table_Styles[[#This Row],[Colour Default]]&lt;&gt;"",Table_Styles[[#This Row],[Colour Default]],""))</f>
        <v/>
      </c>
      <c r="P58" s="123"/>
      <c r="Q58" s="123"/>
      <c r="R58" s="107" t="str">
        <f>IF(Table_Styles[[#This Row],[Background]]&lt;&gt;"",Table_Styles[[#This Row],[Background]],IF(Table_Styles[[#This Row],[Background Default]]&lt;&gt;"",Table_Styles[[#This Row],[Background Default]],""))</f>
        <v/>
      </c>
      <c r="S58" s="123"/>
      <c r="T58" s="123"/>
      <c r="U58" s="107" t="str">
        <f>IF(Table_Styles[[#This Row],[Border]]&lt;&gt;"",Table_Styles[[#This Row],[Border]],IF(Table_Styles[[#This Row],[Border Default]]&lt;&gt;"",Table_Styles[[#This Row],[Border Default]],""))</f>
        <v/>
      </c>
      <c r="V58" s="123"/>
      <c r="W58" s="123"/>
      <c r="X58" s="107" t="str">
        <f>IF(Table_Styles[[#This Row],[Border Radius]]&lt;&gt;"",Table_Styles[[#This Row],[Border Radius]],IF(Table_Styles[[#This Row],[Border Radius Default]]&lt;&gt;"",Table_Styles[[#This Row],[Border Radius Default]],""))</f>
        <v/>
      </c>
      <c r="Y58" s="123"/>
      <c r="Z58" s="123"/>
      <c r="AA58" s="107" t="str">
        <f>IF(Table_Styles[[#This Row],[MT]]&lt;&gt;"",Table_Styles[[#This Row],[MT]],IF(Table_Styles[[#This Row],[MT Default]]&lt;&gt;"",Table_Styles[[#This Row],[MT Default]],""))</f>
        <v/>
      </c>
      <c r="AB58" s="123"/>
      <c r="AC58" s="123"/>
      <c r="AD58" s="107" t="str">
        <f>IF(Table_Styles[[#This Row],[MR]]&lt;&gt;"",Table_Styles[[#This Row],[MR]],IF(Table_Styles[[#This Row],[MR Default]]&lt;&gt;"",Table_Styles[[#This Row],[MR Default]],""))</f>
        <v/>
      </c>
      <c r="AE58" s="123"/>
      <c r="AF58" s="123"/>
      <c r="AG58" s="107" t="str">
        <f>IF(Table_Styles[[#This Row],[MB]]&lt;&gt;"",Table_Styles[[#This Row],[MB]],IF(Table_Styles[[#This Row],[MB Default]]&lt;&gt;"",Table_Styles[[#This Row],[MB Default]],""))</f>
        <v/>
      </c>
      <c r="AH58" s="123"/>
      <c r="AI58" s="123"/>
      <c r="AJ58" s="107" t="str">
        <f>IF(Table_Styles[[#This Row],[ML]]&lt;&gt;"",Table_Styles[[#This Row],[ML]],IF(Table_Styles[[#This Row],[ML Default]]&lt;&gt;"",Table_Styles[[#This Row],[ML Default]],""))</f>
        <v/>
      </c>
      <c r="AK58" s="123"/>
      <c r="AL58" s="123"/>
      <c r="AM58" s="107" t="str">
        <f>IF(Table_Styles[[#This Row],[PT]]&lt;&gt;"",Table_Styles[[#This Row],[PT]],IF(Table_Styles[[#This Row],[PT Default]]&lt;&gt;"",Table_Styles[[#This Row],[PT Default]],""))</f>
        <v/>
      </c>
      <c r="AN58" s="123"/>
      <c r="AO58" s="123"/>
      <c r="AP58" s="107" t="str">
        <f>IF(Table_Styles[[#This Row],[PR]]&lt;&gt;"",Table_Styles[[#This Row],[PR]],IF(Table_Styles[[#This Row],[PR Default]]&lt;&gt;"",Table_Styles[[#This Row],[PR Default]],""))</f>
        <v/>
      </c>
      <c r="AQ58" s="123"/>
      <c r="AR58" s="123"/>
      <c r="AS58" s="107" t="str">
        <f>IF(Table_Styles[[#This Row],[PB]]&lt;&gt;"",Table_Styles[[#This Row],[PB]],IF(Table_Styles[[#This Row],[PB Default]]&lt;&gt;"",Table_Styles[[#This Row],[PB Default]],""))</f>
        <v/>
      </c>
      <c r="AT58" s="123"/>
      <c r="AU58" s="123"/>
      <c r="AV58" s="107" t="str">
        <f>IF(Table_Styles[[#This Row],[PL]]&lt;&gt;"",Table_Styles[[#This Row],[PL]],IF(Table_Styles[[#This Row],[PL Default]]&lt;&gt;"",Table_Styles[[#This Row],[PL Default]],""))</f>
        <v/>
      </c>
      <c r="AW58" s="123"/>
      <c r="AX58" s="123"/>
      <c r="AY58" s="107" t="str">
        <f>IF(Table_Styles[[#This Row],[BT]]&lt;&gt;"",Table_Styles[[#This Row],[BT]],IF(Table_Styles[[#This Row],[BT Default]]&lt;&gt;"",Table_Styles[[#This Row],[BT Default]],""))</f>
        <v/>
      </c>
      <c r="AZ58" s="123"/>
      <c r="BA58" s="123"/>
      <c r="BB58" s="107" t="str">
        <f>IF(Table_Styles[[#This Row],[BR]]&lt;&gt;"",Table_Styles[[#This Row],[BR]],IF(Table_Styles[[#This Row],[BR Default]]&lt;&gt;"",Table_Styles[[#This Row],[BR Default]],""))</f>
        <v/>
      </c>
      <c r="BC58" s="123"/>
      <c r="BD58" s="123"/>
      <c r="BE58" s="107" t="str">
        <f>IF(Table_Styles[[#This Row],[BB]]&lt;&gt;"",Table_Styles[[#This Row],[BB]],IF(Table_Styles[[#This Row],[BB Default]]&lt;&gt;"",Table_Styles[[#This Row],[BB Default]],""))</f>
        <v/>
      </c>
      <c r="BF58" s="123"/>
      <c r="BG58" s="123"/>
      <c r="BH58" s="107" t="str">
        <f>IF(Table_Styles[[#This Row],[BL]]&lt;&gt;"",Table_Styles[[#This Row],[BL]],IF(Table_Styles[[#This Row],[BL Default]]&lt;&gt;"",Table_Styles[[#This Row],[BL Default]],""))</f>
        <v/>
      </c>
      <c r="BI58" s="123"/>
      <c r="BJ58" s="123"/>
      <c r="BK58" s="107" t="str">
        <f>IF(Table_Styles[[#This Row],[Width]]&lt;&gt;"",Table_Styles[[#This Row],[Width]],IF(Table_Styles[[#This Row],[Width Default]]&lt;&gt;"",Table_Styles[[#This Row],[Width Default]],""))</f>
        <v/>
      </c>
      <c r="BL58" s="123"/>
      <c r="BM58" s="123"/>
      <c r="BN58" s="107" t="str">
        <f>IF(Table_Styles[[#This Row],[Height]]&lt;&gt;"",Table_Styles[[#This Row],[Height]],IF(Table_Styles[[#This Row],[Height Default]]&lt;&gt;"",Table_Styles[[#This Row],[Height Default]],""))</f>
        <v/>
      </c>
      <c r="BO58" s="107"/>
      <c r="BP58" s="107"/>
      <c r="BQ58" s="107" t="str">
        <f>IF(Table_Styles[[#This Row],[Top]]&lt;&gt;"",Table_Styles[[#This Row],[Top]],IF(Table_Styles[[#This Row],[Top Default]]&lt;&gt;"",Table_Styles[[#This Row],[Top Default]],""))</f>
        <v/>
      </c>
      <c r="BR58" s="107"/>
      <c r="BS58" s="107"/>
      <c r="BT58" s="107" t="str">
        <f>IF(Table_Styles[[#This Row],[Right]]&lt;&gt;"",Table_Styles[[#This Row],[Right]],IF(Table_Styles[[#This Row],[Right Default]]&lt;&gt;"",Table_Styles[[#This Row],[Right Default]],""))</f>
        <v/>
      </c>
      <c r="BU58" s="107"/>
      <c r="BV58" s="107"/>
      <c r="BW58" s="107" t="str">
        <f>IF(Table_Styles[[#This Row],[Bottom]]&lt;&gt;"",Table_Styles[[#This Row],[Bottom]],IF(Table_Styles[[#This Row],[Bottom Default]]&lt;&gt;"",Table_Styles[[#This Row],[Bottom Default]],""))</f>
        <v/>
      </c>
      <c r="BX58" s="107"/>
      <c r="BY58" s="107"/>
      <c r="BZ58" s="107" t="str">
        <f>IF(Table_Styles[[#This Row],[Left]]&lt;&gt;"",Table_Styles[[#This Row],[Left]],IF(Table_Styles[[#This Row],[Left Default]]&lt;&gt;"",Table_Styles[[#This Row],[Left Default]],""))</f>
        <v/>
      </c>
      <c r="CA58" s="123"/>
      <c r="CB58" s="107" t="str">
        <f>IF(AND(Table_Styles[[#This Row],[Selector]]&lt;&gt;"",Table_Styles[[#This Row],[Font Family Used]]&lt;&gt;"",Table_Styles[[#This Row],[Font Weight Used]]&lt;&gt;""),Table_Styles[[#This Row],[Font Family Used]]&amp;" "&amp;Table_Styles[[#This Row],[Font Weight Used]],"")</f>
        <v/>
      </c>
      <c r="CC58" s="107" t="str">
        <f ca="1">IF(AND(Table_Styles[[#This Row],[Selector]],COUNTIF(OFFSET(CC:CC,0,0,ROW()-1,1),"="&amp;Table_Styles[[#This Row],[Font]])=0),Table_Styles[[#This Row],[Font]],"")</f>
        <v/>
      </c>
      <c r="CD58" s="107" t="str">
        <f ca="1">IF(Table_Styles[[#This Row],[Unique Font]]&lt;&gt;"",
"{""fontFamily"":"""&amp;Table_Styles[[#This Row],[Font Family Used]]&amp;""",""fontWeight"":"&amp;Table_Styles[[#This Row],[Font Weight Used]]&amp;"}","")</f>
        <v/>
      </c>
      <c r="CE58"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8" s="107" t="str">
        <f>IF(AND(Table_Styles[[#This Row],[Selector]]&lt;&gt;"", Table_Styles[[#This Row],[Config Properties]]&lt;&gt;""),
Table_Styles[[#This Row],[Selector]]&amp;" { "&amp;Table_Styles[[#This Row],[Config Properties]]&amp;" }","")</f>
        <v/>
      </c>
      <c r="CG58" s="107" t="str">
        <f xml:space="preserve">
SUBSTITUTE(SUBSTITUTE(SUBSTITUTE(SUBSTITUTE(SUBSTITUTE(SUBSTITUTE(SUBSTITUTE(SUBSTITUTE(Table_Styles[[#This Row],[Config]],
" {","{"),
"{ ","{"),
" }","}"),
"} ","}"),
" ,",","),
", ",","),
" :",":"),
": ",":")</f>
        <v/>
      </c>
    </row>
    <row r="59" spans="2:85" ht="21" customHeight="1">
      <c r="B59" s="174" t="s">
        <v>499</v>
      </c>
      <c r="C59" s="103" t="s">
        <v>500</v>
      </c>
      <c r="D59" s="58"/>
      <c r="E59" s="58"/>
      <c r="F59" s="24" t="str">
        <f>IF(Table_Styles[[#This Row],[Font Family]]&lt;&gt;"",Table_Styles[[#This Row],[Font Family]],IF(Table_Styles[[#This Row],[Font Family Default]]&lt;&gt;"",Table_Styles[[#This Row],[Font Family Default]],""))</f>
        <v/>
      </c>
      <c r="G59" s="58"/>
      <c r="H59" s="58"/>
      <c r="I59" s="24" t="str">
        <f>IF(Table_Styles[[#This Row],[Font Size]]&lt;&gt;"",Table_Styles[[#This Row],[Font Size]],IF(Table_Styles[[#This Row],[Font Size Default]]&lt;&gt;"",Table_Styles[[#This Row],[Font Size Default]],""))</f>
        <v/>
      </c>
      <c r="J59" s="58"/>
      <c r="K59" s="58"/>
      <c r="L59" s="24" t="str">
        <f>IF(Table_Styles[[#This Row],[Font Weight]]&lt;&gt;"",Table_Styles[[#This Row],[Font Weight]],IF(Table_Styles[[#This Row],[Font Weight Default]]&lt;&gt;"",Table_Styles[[#This Row],[Font Weight Default]],""))</f>
        <v/>
      </c>
      <c r="M59" s="58"/>
      <c r="N59" s="58"/>
      <c r="O59" s="24" t="str">
        <f>IF(Table_Styles[[#This Row],[Colour]]&lt;&gt;"",Table_Styles[[#This Row],[Colour]],IF(Table_Styles[[#This Row],[Colour Default]]&lt;&gt;"",Table_Styles[[#This Row],[Colour Default]],""))</f>
        <v/>
      </c>
      <c r="P59" s="58"/>
      <c r="Q59" s="58" t="str">
        <f>Colour_Background_1</f>
        <v>#FFFFFF</v>
      </c>
      <c r="R59" s="24" t="str">
        <f>IF(Table_Styles[[#This Row],[Background]]&lt;&gt;"",Table_Styles[[#This Row],[Background]],IF(Table_Styles[[#This Row],[Background Default]]&lt;&gt;"",Table_Styles[[#This Row],[Background Default]],""))</f>
        <v>#FFFFFF</v>
      </c>
      <c r="S59" s="58"/>
      <c r="T59" s="133" t="s">
        <v>439</v>
      </c>
      <c r="U59" s="24" t="str">
        <f>IF(Table_Styles[[#This Row],[Border]]&lt;&gt;"",Table_Styles[[#This Row],[Border]],IF(Table_Styles[[#This Row],[Border Default]]&lt;&gt;"",Table_Styles[[#This Row],[Border Default]],""))</f>
        <v>none</v>
      </c>
      <c r="V59" s="58"/>
      <c r="W59" s="57" t="str">
        <f>Settings_Styling_Other_Default_Border_Radius</f>
        <v>3px</v>
      </c>
      <c r="X59" s="24" t="str">
        <f>IF(Table_Styles[[#This Row],[Border Radius]]&lt;&gt;"",Table_Styles[[#This Row],[Border Radius]],IF(Table_Styles[[#This Row],[Border Radius Default]]&lt;&gt;"",Table_Styles[[#This Row],[Border Radius Default]],""))</f>
        <v>3px</v>
      </c>
      <c r="Y59" s="58"/>
      <c r="Z59" s="58"/>
      <c r="AA59" s="24" t="str">
        <f>IF(Table_Styles[[#This Row],[MT]]&lt;&gt;"",Table_Styles[[#This Row],[MT]],IF(Table_Styles[[#This Row],[MT Default]]&lt;&gt;"",Table_Styles[[#This Row],[MT Default]],""))</f>
        <v/>
      </c>
      <c r="AB59" s="58"/>
      <c r="AC59" s="58"/>
      <c r="AD59" s="24" t="str">
        <f>IF(Table_Styles[[#This Row],[MR]]&lt;&gt;"",Table_Styles[[#This Row],[MR]],IF(Table_Styles[[#This Row],[MR Default]]&lt;&gt;"",Table_Styles[[#This Row],[MR Default]],""))</f>
        <v/>
      </c>
      <c r="AE59" s="58"/>
      <c r="AF59" s="58"/>
      <c r="AG59" s="24" t="str">
        <f>IF(Table_Styles[[#This Row],[MB]]&lt;&gt;"",Table_Styles[[#This Row],[MB]],IF(Table_Styles[[#This Row],[MB Default]]&lt;&gt;"",Table_Styles[[#This Row],[MB Default]],""))</f>
        <v/>
      </c>
      <c r="AH59" s="58"/>
      <c r="AI59" s="58"/>
      <c r="AJ59" s="24" t="str">
        <f>IF(Table_Styles[[#This Row],[ML]]&lt;&gt;"",Table_Styles[[#This Row],[ML]],IF(Table_Styles[[#This Row],[ML Default]]&lt;&gt;"",Table_Styles[[#This Row],[ML Default]],""))</f>
        <v/>
      </c>
      <c r="AK59" s="58"/>
      <c r="AL59" s="177" t="s">
        <v>428</v>
      </c>
      <c r="AM59" s="24" t="str">
        <f>IF(Table_Styles[[#This Row],[PT]]&lt;&gt;"",Table_Styles[[#This Row],[PT]],IF(Table_Styles[[#This Row],[PT Default]]&lt;&gt;"",Table_Styles[[#This Row],[PT Default]],""))</f>
        <v>5px</v>
      </c>
      <c r="AN59" s="58"/>
      <c r="AO59" s="177" t="s">
        <v>428</v>
      </c>
      <c r="AP59" s="24" t="str">
        <f>IF(Table_Styles[[#This Row],[PR]]&lt;&gt;"",Table_Styles[[#This Row],[PR]],IF(Table_Styles[[#This Row],[PR Default]]&lt;&gt;"",Table_Styles[[#This Row],[PR Default]],""))</f>
        <v>5px</v>
      </c>
      <c r="AQ59" s="58"/>
      <c r="AR59" s="177" t="s">
        <v>428</v>
      </c>
      <c r="AS59" s="24" t="str">
        <f>IF(Table_Styles[[#This Row],[PB]]&lt;&gt;"",Table_Styles[[#This Row],[PB]],IF(Table_Styles[[#This Row],[PB Default]]&lt;&gt;"",Table_Styles[[#This Row],[PB Default]],""))</f>
        <v>5px</v>
      </c>
      <c r="AT59" s="58"/>
      <c r="AU59" s="177" t="s">
        <v>501</v>
      </c>
      <c r="AV59" s="24" t="str">
        <f>IF(Table_Styles[[#This Row],[PL]]&lt;&gt;"",Table_Styles[[#This Row],[PL]],IF(Table_Styles[[#This Row],[PL Default]]&lt;&gt;"",Table_Styles[[#This Row],[PL Default]],""))</f>
        <v>4px</v>
      </c>
      <c r="AW59" s="58"/>
      <c r="AX59" s="58"/>
      <c r="AY59" s="24" t="str">
        <f>IF(Table_Styles[[#This Row],[BT]]&lt;&gt;"",Table_Styles[[#This Row],[BT]],IF(Table_Styles[[#This Row],[BT Default]]&lt;&gt;"",Table_Styles[[#This Row],[BT Default]],""))</f>
        <v/>
      </c>
      <c r="AZ59" s="58"/>
      <c r="BA59" s="58"/>
      <c r="BB59" s="24" t="str">
        <f>IF(Table_Styles[[#This Row],[BR]]&lt;&gt;"",Table_Styles[[#This Row],[BR]],IF(Table_Styles[[#This Row],[BR Default]]&lt;&gt;"",Table_Styles[[#This Row],[BR Default]],""))</f>
        <v/>
      </c>
      <c r="BC59" s="58"/>
      <c r="BD59" s="58"/>
      <c r="BE59" s="24" t="str">
        <f>IF(Table_Styles[[#This Row],[BB]]&lt;&gt;"",Table_Styles[[#This Row],[BB]],IF(Table_Styles[[#This Row],[BB Default]]&lt;&gt;"",Table_Styles[[#This Row],[BB Default]],""))</f>
        <v/>
      </c>
      <c r="BF59" s="58"/>
      <c r="BG59" s="58"/>
      <c r="BH59" s="24" t="str">
        <f>IF(Table_Styles[[#This Row],[BL]]&lt;&gt;"",Table_Styles[[#This Row],[BL]],IF(Table_Styles[[#This Row],[BL Default]]&lt;&gt;"",Table_Styles[[#This Row],[BL Default]],""))</f>
        <v/>
      </c>
      <c r="BI59" s="58"/>
      <c r="BJ59" s="58"/>
      <c r="BK59" s="24" t="str">
        <f>IF(Table_Styles[[#This Row],[Width]]&lt;&gt;"",Table_Styles[[#This Row],[Width]],IF(Table_Styles[[#This Row],[Width Default]]&lt;&gt;"",Table_Styles[[#This Row],[Width Default]],""))</f>
        <v/>
      </c>
      <c r="BL59" s="58"/>
      <c r="BM59" s="58"/>
      <c r="BN59" s="24" t="str">
        <f>IF(Table_Styles[[#This Row],[Height]]&lt;&gt;"",Table_Styles[[#This Row],[Height]],IF(Table_Styles[[#This Row],[Height Default]]&lt;&gt;"",Table_Styles[[#This Row],[Height Default]],""))</f>
        <v/>
      </c>
      <c r="BO59" s="24"/>
      <c r="BP59" s="24"/>
      <c r="BQ59" s="24" t="str">
        <f>IF(Table_Styles[[#This Row],[Top]]&lt;&gt;"",Table_Styles[[#This Row],[Top]],IF(Table_Styles[[#This Row],[Top Default]]&lt;&gt;"",Table_Styles[[#This Row],[Top Default]],""))</f>
        <v/>
      </c>
      <c r="BR59" s="24"/>
      <c r="BS59" s="24"/>
      <c r="BT59" s="24" t="str">
        <f>IF(Table_Styles[[#This Row],[Right]]&lt;&gt;"",Table_Styles[[#This Row],[Right]],IF(Table_Styles[[#This Row],[Right Default]]&lt;&gt;"",Table_Styles[[#This Row],[Right Default]],""))</f>
        <v/>
      </c>
      <c r="BU59" s="24"/>
      <c r="BV59" s="24"/>
      <c r="BW59" s="24" t="str">
        <f>IF(Table_Styles[[#This Row],[Bottom]]&lt;&gt;"",Table_Styles[[#This Row],[Bottom]],IF(Table_Styles[[#This Row],[Bottom Default]]&lt;&gt;"",Table_Styles[[#This Row],[Bottom Default]],""))</f>
        <v/>
      </c>
      <c r="BX59" s="24"/>
      <c r="BY59" s="24"/>
      <c r="BZ59" s="24" t="str">
        <f>IF(Table_Styles[[#This Row],[Left]]&lt;&gt;"",Table_Styles[[#This Row],[Left]],IF(Table_Styles[[#This Row],[Left Default]]&lt;&gt;"",Table_Styles[[#This Row],[Left Default]],""))</f>
        <v/>
      </c>
      <c r="CA59" s="58"/>
      <c r="CB59" s="99" t="str">
        <f>IF(AND(Table_Styles[[#This Row],[Selector]]&lt;&gt;"",Table_Styles[[#This Row],[Font Family Used]]&lt;&gt;"",Table_Styles[[#This Row],[Font Weight Used]]&lt;&gt;""),Table_Styles[[#This Row],[Font Family Used]]&amp;" "&amp;Table_Styles[[#This Row],[Font Weight Used]],"")</f>
        <v/>
      </c>
      <c r="CC59" s="99" t="str">
        <f ca="1">IF(AND(Table_Styles[[#This Row],[Selector]],COUNTIF(OFFSET(CC:CC,0,0,ROW()-1,1),"="&amp;Table_Styles[[#This Row],[Font]])=0),Table_Styles[[#This Row],[Font]],"")</f>
        <v/>
      </c>
      <c r="CD59" s="99" t="str">
        <f ca="1">IF(Table_Styles[[#This Row],[Unique Font]]&lt;&gt;"",
"{""fontFamily"":"""&amp;Table_Styles[[#This Row],[Font Family Used]]&amp;""",""fontWeight"":"&amp;Table_Styles[[#This Row],[Font Weight Used]]&amp;"}","")</f>
        <v/>
      </c>
      <c r="CE59"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3px;padding-top: 5px;padding-right: 5px;padding-bottom: 5px;padding-left: 4px</v>
      </c>
      <c r="CF59" s="99" t="str">
        <f>IF(AND(Table_Styles[[#This Row],[Selector]]&lt;&gt;"", Table_Styles[[#This Row],[Config Properties]]&lt;&gt;""),
Table_Styles[[#This Row],[Selector]]&amp;" { "&amp;Table_Styles[[#This Row],[Config Properties]]&amp;" }","")</f>
        <v>.ui-datepicker.ui-widget.ui-widget-content { background: #FFFFFF;border: none;border-radius: 3px;padding-top: 5px;padding-right: 5px;padding-bottom: 5px;padding-left: 4px }</v>
      </c>
      <c r="CG59" s="99" t="str">
        <f xml:space="preserve">
SUBSTITUTE(SUBSTITUTE(SUBSTITUTE(SUBSTITUTE(SUBSTITUTE(SUBSTITUTE(SUBSTITUTE(SUBSTITUTE(Table_Styles[[#This Row],[Config]],
" {","{"),
"{ ","{"),
" }","}"),
"} ","}"),
" ,",","),
", ",","),
" :",":"),
": ",":")</f>
        <v>.ui-datepicker.ui-widget.ui-widget-content{background:#FFFFFF;border:none;border-radius:3px;padding-top:5px;padding-right:5px;padding-bottom:5px;padding-left:4px}</v>
      </c>
    </row>
    <row r="60" spans="2:85" ht="21" customHeight="1">
      <c r="B60" s="175" t="s">
        <v>2</v>
      </c>
      <c r="C60" s="99" t="s">
        <v>502</v>
      </c>
      <c r="D60" s="57"/>
      <c r="E60" s="58"/>
      <c r="F60" s="28" t="str">
        <f>IF(Table_Styles[[#This Row],[Font Family]]&lt;&gt;"",Table_Styles[[#This Row],[Font Family]],IF(Table_Styles[[#This Row],[Font Family Default]]&lt;&gt;"",Table_Styles[[#This Row],[Font Family Default]],""))</f>
        <v/>
      </c>
      <c r="G60" s="57"/>
      <c r="H60" s="58"/>
      <c r="I60" s="28" t="str">
        <f>IF(Table_Styles[[#This Row],[Font Size]]&lt;&gt;"",Table_Styles[[#This Row],[Font Size]],IF(Table_Styles[[#This Row],[Font Size Default]]&lt;&gt;"",Table_Styles[[#This Row],[Font Size Default]],""))</f>
        <v/>
      </c>
      <c r="J60" s="57"/>
      <c r="K60" s="58"/>
      <c r="L60" s="28" t="str">
        <f>IF(Table_Styles[[#This Row],[Font Weight]]&lt;&gt;"",Table_Styles[[#This Row],[Font Weight]],IF(Table_Styles[[#This Row],[Font Weight Default]]&lt;&gt;"",Table_Styles[[#This Row],[Font Weight Default]],""))</f>
        <v/>
      </c>
      <c r="M60" s="57"/>
      <c r="N60" s="58"/>
      <c r="O60" s="28" t="str">
        <f>IF(Table_Styles[[#This Row],[Colour]]&lt;&gt;"",Table_Styles[[#This Row],[Colour]],IF(Table_Styles[[#This Row],[Colour Default]]&lt;&gt;"",Table_Styles[[#This Row],[Colour Default]],""))</f>
        <v/>
      </c>
      <c r="P60" s="57"/>
      <c r="Q60" s="133" t="str">
        <f>Colour_Background_2</f>
        <v>#f5f8fc</v>
      </c>
      <c r="R60" s="28" t="str">
        <f>IF(Table_Styles[[#This Row],[Background]]&lt;&gt;"",Table_Styles[[#This Row],[Background]],IF(Table_Styles[[#This Row],[Background Default]]&lt;&gt;"",Table_Styles[[#This Row],[Background Default]],""))</f>
        <v>#f5f8fc</v>
      </c>
      <c r="S60" s="57"/>
      <c r="T60" s="60" t="s">
        <v>439</v>
      </c>
      <c r="U60" s="28" t="str">
        <f>IF(Table_Styles[[#This Row],[Border]]&lt;&gt;"",Table_Styles[[#This Row],[Border]],IF(Table_Styles[[#This Row],[Border Default]]&lt;&gt;"",Table_Styles[[#This Row],[Border Default]],""))</f>
        <v>none</v>
      </c>
      <c r="V60" s="58"/>
      <c r="W60" s="57" t="str">
        <f>Settings_Styling_Other_Default_Border_Radius</f>
        <v>3px</v>
      </c>
      <c r="X60" s="28" t="str">
        <f>IF(Table_Styles[[#This Row],[Border Radius]]&lt;&gt;"",Table_Styles[[#This Row],[Border Radius]],IF(Table_Styles[[#This Row],[Border Radius Default]]&lt;&gt;"",Table_Styles[[#This Row],[Border Radius Default]],""))</f>
        <v>3px</v>
      </c>
      <c r="Y60" s="57"/>
      <c r="Z60" s="60" t="s">
        <v>488</v>
      </c>
      <c r="AA60" s="28" t="str">
        <f>IF(Table_Styles[[#This Row],[MT]]&lt;&gt;"",Table_Styles[[#This Row],[MT]],IF(Table_Styles[[#This Row],[MT Default]]&lt;&gt;"",Table_Styles[[#This Row],[MT Default]],""))</f>
        <v>1px</v>
      </c>
      <c r="AB60" s="57"/>
      <c r="AC60" s="60" t="s">
        <v>488</v>
      </c>
      <c r="AD60" s="28" t="str">
        <f>IF(Table_Styles[[#This Row],[MR]]&lt;&gt;"",Table_Styles[[#This Row],[MR]],IF(Table_Styles[[#This Row],[MR Default]]&lt;&gt;"",Table_Styles[[#This Row],[MR Default]],""))</f>
        <v>1px</v>
      </c>
      <c r="AE60" s="57"/>
      <c r="AF60" s="60" t="s">
        <v>488</v>
      </c>
      <c r="AG60" s="28" t="str">
        <f>IF(Table_Styles[[#This Row],[MB]]&lt;&gt;"",Table_Styles[[#This Row],[MB]],IF(Table_Styles[[#This Row],[MB Default]]&lt;&gt;"",Table_Styles[[#This Row],[MB Default]],""))</f>
        <v>1px</v>
      </c>
      <c r="AH60" s="57"/>
      <c r="AI60" s="60" t="s">
        <v>487</v>
      </c>
      <c r="AJ60" s="28" t="str">
        <f>IF(Table_Styles[[#This Row],[ML]]&lt;&gt;"",Table_Styles[[#This Row],[ML]],IF(Table_Styles[[#This Row],[ML Default]]&lt;&gt;"",Table_Styles[[#This Row],[ML Default]],""))</f>
        <v>2px</v>
      </c>
      <c r="AK60" s="57"/>
      <c r="AL60" s="58"/>
      <c r="AM60" s="28" t="str">
        <f>IF(Table_Styles[[#This Row],[PT]]&lt;&gt;"",Table_Styles[[#This Row],[PT]],IF(Table_Styles[[#This Row],[PT Default]]&lt;&gt;"",Table_Styles[[#This Row],[PT Default]],""))</f>
        <v/>
      </c>
      <c r="AN60" s="57"/>
      <c r="AO60" s="58"/>
      <c r="AP60" s="28" t="str">
        <f>IF(Table_Styles[[#This Row],[PR]]&lt;&gt;"",Table_Styles[[#This Row],[PR]],IF(Table_Styles[[#This Row],[PR Default]]&lt;&gt;"",Table_Styles[[#This Row],[PR Default]],""))</f>
        <v/>
      </c>
      <c r="AQ60" s="57"/>
      <c r="AR60" s="58"/>
      <c r="AS60" s="28" t="str">
        <f>IF(Table_Styles[[#This Row],[PB]]&lt;&gt;"",Table_Styles[[#This Row],[PB]],IF(Table_Styles[[#This Row],[PB Default]]&lt;&gt;"",Table_Styles[[#This Row],[PB Default]],""))</f>
        <v/>
      </c>
      <c r="AT60" s="57"/>
      <c r="AU60" s="58"/>
      <c r="AV60" s="28" t="str">
        <f>IF(Table_Styles[[#This Row],[PL]]&lt;&gt;"",Table_Styles[[#This Row],[PL]],IF(Table_Styles[[#This Row],[PL Default]]&lt;&gt;"",Table_Styles[[#This Row],[PL Default]],""))</f>
        <v/>
      </c>
      <c r="AW60" s="57"/>
      <c r="AX60" s="58"/>
      <c r="AY60" s="28" t="str">
        <f>IF(Table_Styles[[#This Row],[BT]]&lt;&gt;"",Table_Styles[[#This Row],[BT]],IF(Table_Styles[[#This Row],[BT Default]]&lt;&gt;"",Table_Styles[[#This Row],[BT Default]],""))</f>
        <v/>
      </c>
      <c r="AZ60" s="57"/>
      <c r="BA60" s="58"/>
      <c r="BB60" s="28" t="str">
        <f>IF(Table_Styles[[#This Row],[BR]]&lt;&gt;"",Table_Styles[[#This Row],[BR]],IF(Table_Styles[[#This Row],[BR Default]]&lt;&gt;"",Table_Styles[[#This Row],[BR Default]],""))</f>
        <v/>
      </c>
      <c r="BC60" s="57"/>
      <c r="BD60" s="58"/>
      <c r="BE60" s="28" t="str">
        <f>IF(Table_Styles[[#This Row],[BB]]&lt;&gt;"",Table_Styles[[#This Row],[BB]],IF(Table_Styles[[#This Row],[BB Default]]&lt;&gt;"",Table_Styles[[#This Row],[BB Default]],""))</f>
        <v/>
      </c>
      <c r="BF60" s="57"/>
      <c r="BG60" s="58"/>
      <c r="BH60" s="28" t="str">
        <f>IF(Table_Styles[[#This Row],[BL]]&lt;&gt;"",Table_Styles[[#This Row],[BL]],IF(Table_Styles[[#This Row],[BL Default]]&lt;&gt;"",Table_Styles[[#This Row],[BL Default]],""))</f>
        <v/>
      </c>
      <c r="BI60" s="58"/>
      <c r="BJ60" s="58"/>
      <c r="BK60" s="28" t="str">
        <f>IF(Table_Styles[[#This Row],[Width]]&lt;&gt;"",Table_Styles[[#This Row],[Width]],IF(Table_Styles[[#This Row],[Width Default]]&lt;&gt;"",Table_Styles[[#This Row],[Width Default]],""))</f>
        <v/>
      </c>
      <c r="BL60" s="58"/>
      <c r="BM60" s="58"/>
      <c r="BN60" s="28" t="str">
        <f>IF(Table_Styles[[#This Row],[Height]]&lt;&gt;"",Table_Styles[[#This Row],[Height]],IF(Table_Styles[[#This Row],[Height Default]]&lt;&gt;"",Table_Styles[[#This Row],[Height Default]],""))</f>
        <v/>
      </c>
      <c r="BO60" s="28"/>
      <c r="BP60" s="28"/>
      <c r="BQ60" s="28" t="str">
        <f>IF(Table_Styles[[#This Row],[Top]]&lt;&gt;"",Table_Styles[[#This Row],[Top]],IF(Table_Styles[[#This Row],[Top Default]]&lt;&gt;"",Table_Styles[[#This Row],[Top Default]],""))</f>
        <v/>
      </c>
      <c r="BR60" s="28"/>
      <c r="BS60" s="28"/>
      <c r="BT60" s="28" t="str">
        <f>IF(Table_Styles[[#This Row],[Right]]&lt;&gt;"",Table_Styles[[#This Row],[Right]],IF(Table_Styles[[#This Row],[Right Default]]&lt;&gt;"",Table_Styles[[#This Row],[Right Default]],""))</f>
        <v/>
      </c>
      <c r="BU60" s="28"/>
      <c r="BV60" s="28"/>
      <c r="BW60" s="28" t="str">
        <f>IF(Table_Styles[[#This Row],[Bottom]]&lt;&gt;"",Table_Styles[[#This Row],[Bottom]],IF(Table_Styles[[#This Row],[Bottom Default]]&lt;&gt;"",Table_Styles[[#This Row],[Bottom Default]],""))</f>
        <v/>
      </c>
      <c r="BX60" s="28"/>
      <c r="BY60" s="28"/>
      <c r="BZ60" s="28" t="str">
        <f>IF(Table_Styles[[#This Row],[Left]]&lt;&gt;"",Table_Styles[[#This Row],[Left]],IF(Table_Styles[[#This Row],[Left Default]]&lt;&gt;"",Table_Styles[[#This Row],[Left Default]],""))</f>
        <v/>
      </c>
      <c r="CA60" s="57"/>
      <c r="CB60" s="101" t="str">
        <f>IF(AND(Table_Styles[[#This Row],[Selector]]&lt;&gt;"",Table_Styles[[#This Row],[Font Family Used]]&lt;&gt;"",Table_Styles[[#This Row],[Font Weight Used]]&lt;&gt;""),Table_Styles[[#This Row],[Font Family Used]]&amp;" "&amp;Table_Styles[[#This Row],[Font Weight Used]],"")</f>
        <v/>
      </c>
      <c r="CC60" s="101" t="str">
        <f ca="1">IF(AND(Table_Styles[[#This Row],[Selector]],COUNTIF(OFFSET(CC:CC,0,0,ROW()-1,1),"="&amp;Table_Styles[[#This Row],[Font]])=0),Table_Styles[[#This Row],[Font]],"")</f>
        <v/>
      </c>
      <c r="CD60" s="101" t="str">
        <f ca="1">IF(Table_Styles[[#This Row],[Unique Font]]&lt;&gt;"",
"{""fontFamily"":"""&amp;Table_Styles[[#This Row],[Font Family Used]]&amp;""",""fontWeight"":"&amp;Table_Styles[[#This Row],[Font Weight Used]]&amp;"}","")</f>
        <v/>
      </c>
      <c r="CE60"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#f5f8fc;border: none;border-radius: 3px;margin-top: 1px;margin-right: 1px;margin-bottom: 1px;margin-left: 2px</v>
      </c>
      <c r="CF60" s="104" t="str">
        <f>IF(AND(Table_Styles[[#This Row],[Selector]]&lt;&gt;"", Table_Styles[[#This Row],[Config Properties]]&lt;&gt;""),
Table_Styles[[#This Row],[Selector]]&amp;" { "&amp;Table_Styles[[#This Row],[Config Properties]]&amp;" }","")</f>
        <v>.ui-datepicker .ui-datepicker-header { background: #f5f8fc;border: none;border-radius: 3px;margin-top: 1px;margin-right: 1px;margin-bottom: 1px;margin-left: 2px }</v>
      </c>
      <c r="CG60" s="104" t="str">
        <f xml:space="preserve">
SUBSTITUTE(SUBSTITUTE(SUBSTITUTE(SUBSTITUTE(SUBSTITUTE(SUBSTITUTE(SUBSTITUTE(SUBSTITUTE(Table_Styles[[#This Row],[Config]],
" {","{"),
"{ ","{"),
" }","}"),
"} ","}"),
" ,",","),
", ",","),
" :",":"),
": ",":")</f>
        <v>.ui-datepicker .ui-datepicker-header{background:#f5f8fc;border:none;border-radius:3px;margin-top:1px;margin-right:1px;margin-bottom:1px;margin-left:2px}</v>
      </c>
    </row>
    <row r="61" spans="2:85" ht="21" customHeight="1">
      <c r="B61" s="101" t="s">
        <v>503</v>
      </c>
      <c r="C61" s="99" t="s">
        <v>504</v>
      </c>
      <c r="D61" s="57"/>
      <c r="E61" s="58" t="str">
        <f>Settings_Styling_Font_Body_Text</f>
        <v>Nunito</v>
      </c>
      <c r="F61" s="28" t="str">
        <f>IF(Table_Styles[[#This Row],[Font Family]]&lt;&gt;"",Table_Styles[[#This Row],[Font Family]],IF(Table_Styles[[#This Row],[Font Family Default]]&lt;&gt;"",Table_Styles[[#This Row],[Font Family Default]],""))</f>
        <v>Nunito</v>
      </c>
      <c r="G61" s="57"/>
      <c r="H61" s="133" t="s">
        <v>436</v>
      </c>
      <c r="I61" s="28" t="str">
        <f>IF(Table_Styles[[#This Row],[Font Size]]&lt;&gt;"",Table_Styles[[#This Row],[Font Size]],IF(Table_Styles[[#This Row],[Font Size Default]]&lt;&gt;"",Table_Styles[[#This Row],[Font Size Default]],""))</f>
        <v>13px</v>
      </c>
      <c r="J61" s="57"/>
      <c r="K61" s="58">
        <f>Settings_Styling_Font_Weight_Body_Text</f>
        <v>300</v>
      </c>
      <c r="L61" s="28">
        <f>IF(Table_Styles[[#This Row],[Font Weight]]&lt;&gt;"",Table_Styles[[#This Row],[Font Weight]],IF(Table_Styles[[#This Row],[Font Weight Default]]&lt;&gt;"",Table_Styles[[#This Row],[Font Weight Default]],""))</f>
        <v>300</v>
      </c>
      <c r="M61" s="57"/>
      <c r="N61" s="58" t="str">
        <f>Colour_Foreground_1</f>
        <v>#1d1c1c</v>
      </c>
      <c r="O61" s="28" t="str">
        <f>IF(Table_Styles[[#This Row],[Colour]]&lt;&gt;"",Table_Styles[[#This Row],[Colour]],IF(Table_Styles[[#This Row],[Colour Default]]&lt;&gt;"",Table_Styles[[#This Row],[Colour Default]],""))</f>
        <v>#1d1c1c</v>
      </c>
      <c r="P61" s="57"/>
      <c r="Q61" s="58" t="str">
        <f>Colour_Background_1</f>
        <v>#FFFFFF</v>
      </c>
      <c r="R61" s="28" t="str">
        <f>IF(Table_Styles[[#This Row],[Background]]&lt;&gt;"",Table_Styles[[#This Row],[Background]],IF(Table_Styles[[#This Row],[Background Default]]&lt;&gt;"",Table_Styles[[#This Row],[Background Default]],""))</f>
        <v>#FFFFFF</v>
      </c>
      <c r="S61" s="57"/>
      <c r="T61" s="133" t="s">
        <v>439</v>
      </c>
      <c r="U61" s="28" t="str">
        <f>IF(Table_Styles[[#This Row],[Border]]&lt;&gt;"",Table_Styles[[#This Row],[Border]],IF(Table_Styles[[#This Row],[Border Default]]&lt;&gt;"",Table_Styles[[#This Row],[Border Default]],""))</f>
        <v>none</v>
      </c>
      <c r="V61" s="58"/>
      <c r="W61" s="57" t="str">
        <f>Settings_Styling_Other_Default_Border_Radius</f>
        <v>3px</v>
      </c>
      <c r="X61" s="28" t="str">
        <f>IF(Table_Styles[[#This Row],[Border Radius]]&lt;&gt;"",Table_Styles[[#This Row],[Border Radius]],IF(Table_Styles[[#This Row],[Border Radius Default]]&lt;&gt;"",Table_Styles[[#This Row],[Border Radius Default]],""))</f>
        <v>3px</v>
      </c>
      <c r="Y61" s="57"/>
      <c r="Z61" s="58" t="s">
        <v>487</v>
      </c>
      <c r="AA61" s="28" t="str">
        <f>IF(Table_Styles[[#This Row],[MT]]&lt;&gt;"",Table_Styles[[#This Row],[MT]],IF(Table_Styles[[#This Row],[MT Default]]&lt;&gt;"",Table_Styles[[#This Row],[MT Default]],""))</f>
        <v>2px</v>
      </c>
      <c r="AB61" s="57"/>
      <c r="AC61" s="58" t="s">
        <v>487</v>
      </c>
      <c r="AD61" s="28" t="str">
        <f>IF(Table_Styles[[#This Row],[MR]]&lt;&gt;"",Table_Styles[[#This Row],[MR]],IF(Table_Styles[[#This Row],[MR Default]]&lt;&gt;"",Table_Styles[[#This Row],[MR Default]],""))</f>
        <v>2px</v>
      </c>
      <c r="AE61" s="57"/>
      <c r="AF61" s="58" t="s">
        <v>487</v>
      </c>
      <c r="AG61" s="28" t="str">
        <f>IF(Table_Styles[[#This Row],[MB]]&lt;&gt;"",Table_Styles[[#This Row],[MB]],IF(Table_Styles[[#This Row],[MB Default]]&lt;&gt;"",Table_Styles[[#This Row],[MB Default]],""))</f>
        <v>2px</v>
      </c>
      <c r="AH61" s="57"/>
      <c r="AI61" s="60" t="s">
        <v>487</v>
      </c>
      <c r="AJ61" s="28" t="str">
        <f>IF(Table_Styles[[#This Row],[ML]]&lt;&gt;"",Table_Styles[[#This Row],[ML]],IF(Table_Styles[[#This Row],[ML Default]]&lt;&gt;"",Table_Styles[[#This Row],[ML Default]],""))</f>
        <v>2px</v>
      </c>
      <c r="AK61" s="57"/>
      <c r="AL61" s="58"/>
      <c r="AM61" s="28" t="str">
        <f>IF(Table_Styles[[#This Row],[PT]]&lt;&gt;"",Table_Styles[[#This Row],[PT]],IF(Table_Styles[[#This Row],[PT Default]]&lt;&gt;"",Table_Styles[[#This Row],[PT Default]],""))</f>
        <v/>
      </c>
      <c r="AN61" s="57"/>
      <c r="AO61" s="58"/>
      <c r="AP61" s="28" t="str">
        <f>IF(Table_Styles[[#This Row],[PR]]&lt;&gt;"",Table_Styles[[#This Row],[PR]],IF(Table_Styles[[#This Row],[PR Default]]&lt;&gt;"",Table_Styles[[#This Row],[PR Default]],""))</f>
        <v/>
      </c>
      <c r="AQ61" s="57"/>
      <c r="AR61" s="58"/>
      <c r="AS61" s="28" t="str">
        <f>IF(Table_Styles[[#This Row],[PB]]&lt;&gt;"",Table_Styles[[#This Row],[PB]],IF(Table_Styles[[#This Row],[PB Default]]&lt;&gt;"",Table_Styles[[#This Row],[PB Default]],""))</f>
        <v/>
      </c>
      <c r="AT61" s="57"/>
      <c r="AU61" s="58"/>
      <c r="AV61" s="28" t="str">
        <f>IF(Table_Styles[[#This Row],[PL]]&lt;&gt;"",Table_Styles[[#This Row],[PL]],IF(Table_Styles[[#This Row],[PL Default]]&lt;&gt;"",Table_Styles[[#This Row],[PL Default]],""))</f>
        <v/>
      </c>
      <c r="AW61" s="57"/>
      <c r="AX61" s="58"/>
      <c r="AY61" s="28" t="str">
        <f>IF(Table_Styles[[#This Row],[BT]]&lt;&gt;"",Table_Styles[[#This Row],[BT]],IF(Table_Styles[[#This Row],[BT Default]]&lt;&gt;"",Table_Styles[[#This Row],[BT Default]],""))</f>
        <v/>
      </c>
      <c r="AZ61" s="57"/>
      <c r="BA61" s="58"/>
      <c r="BB61" s="28" t="str">
        <f>IF(Table_Styles[[#This Row],[BR]]&lt;&gt;"",Table_Styles[[#This Row],[BR]],IF(Table_Styles[[#This Row],[BR Default]]&lt;&gt;"",Table_Styles[[#This Row],[BR Default]],""))</f>
        <v/>
      </c>
      <c r="BC61" s="57"/>
      <c r="BD61" s="58"/>
      <c r="BE61" s="28" t="str">
        <f>IF(Table_Styles[[#This Row],[BB]]&lt;&gt;"",Table_Styles[[#This Row],[BB]],IF(Table_Styles[[#This Row],[BB Default]]&lt;&gt;"",Table_Styles[[#This Row],[BB Default]],""))</f>
        <v/>
      </c>
      <c r="BF61" s="57"/>
      <c r="BG61" s="58"/>
      <c r="BH61" s="28" t="str">
        <f>IF(Table_Styles[[#This Row],[BL]]&lt;&gt;"",Table_Styles[[#This Row],[BL]],IF(Table_Styles[[#This Row],[BL Default]]&lt;&gt;"",Table_Styles[[#This Row],[BL Default]],""))</f>
        <v/>
      </c>
      <c r="BI61" s="58"/>
      <c r="BJ61" s="60" t="s">
        <v>505</v>
      </c>
      <c r="BK61" s="28" t="str">
        <f>IF(Table_Styles[[#This Row],[Width]]&lt;&gt;"",Table_Styles[[#This Row],[Width]],IF(Table_Styles[[#This Row],[Width Default]]&lt;&gt;"",Table_Styles[[#This Row],[Width Default]],""))</f>
        <v>40%</v>
      </c>
      <c r="BL61" s="58"/>
      <c r="BM61" s="58"/>
      <c r="BN61" s="28" t="str">
        <f>IF(Table_Styles[[#This Row],[Height]]&lt;&gt;"",Table_Styles[[#This Row],[Height]],IF(Table_Styles[[#This Row],[Height Default]]&lt;&gt;"",Table_Styles[[#This Row],[Height Default]],""))</f>
        <v/>
      </c>
      <c r="BO61" s="28"/>
      <c r="BP61" s="28"/>
      <c r="BQ61" s="28" t="str">
        <f>IF(Table_Styles[[#This Row],[Top]]&lt;&gt;"",Table_Styles[[#This Row],[Top]],IF(Table_Styles[[#This Row],[Top Default]]&lt;&gt;"",Table_Styles[[#This Row],[Top Default]],""))</f>
        <v/>
      </c>
      <c r="BR61" s="28"/>
      <c r="BS61" s="28"/>
      <c r="BT61" s="28" t="str">
        <f>IF(Table_Styles[[#This Row],[Right]]&lt;&gt;"",Table_Styles[[#This Row],[Right]],IF(Table_Styles[[#This Row],[Right Default]]&lt;&gt;"",Table_Styles[[#This Row],[Right Default]],""))</f>
        <v/>
      </c>
      <c r="BU61" s="28"/>
      <c r="BV61" s="28"/>
      <c r="BW61" s="28" t="str">
        <f>IF(Table_Styles[[#This Row],[Bottom]]&lt;&gt;"",Table_Styles[[#This Row],[Bottom]],IF(Table_Styles[[#This Row],[Bottom Default]]&lt;&gt;"",Table_Styles[[#This Row],[Bottom Default]],""))</f>
        <v/>
      </c>
      <c r="BX61" s="28"/>
      <c r="BY61" s="28"/>
      <c r="BZ61" s="28" t="str">
        <f>IF(Table_Styles[[#This Row],[Left]]&lt;&gt;"",Table_Styles[[#This Row],[Left]],IF(Table_Styles[[#This Row],[Left Default]]&lt;&gt;"",Table_Styles[[#This Row],[Left Default]],""))</f>
        <v/>
      </c>
      <c r="CA61" s="57"/>
      <c r="CB61" s="101" t="str">
        <f>IF(AND(Table_Styles[[#This Row],[Selector]]&lt;&gt;"",Table_Styles[[#This Row],[Font Family Used]]&lt;&gt;"",Table_Styles[[#This Row],[Font Weight Used]]&lt;&gt;""),Table_Styles[[#This Row],[Font Family Used]]&amp;" "&amp;Table_Styles[[#This Row],[Font Weight Used]],"")</f>
        <v>Nunito 300</v>
      </c>
      <c r="CC61" s="101" t="str">
        <f ca="1">IF(AND(Table_Styles[[#This Row],[Selector]],COUNTIF(OFFSET(CC:CC,0,0,ROW()-1,1),"="&amp;Table_Styles[[#This Row],[Font]])=0),Table_Styles[[#This Row],[Font]],"")</f>
        <v/>
      </c>
      <c r="CD61" s="101" t="str">
        <f ca="1">IF(Table_Styles[[#This Row],[Unique Font]]&lt;&gt;"",
"{""fontFamily"":"""&amp;Table_Styles[[#This Row],[Font Family Used]]&amp;""",""fontWeight"":"&amp;Table_Styles[[#This Row],[Font Weight Used]]&amp;"}","")</f>
        <v/>
      </c>
      <c r="CE61"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#1d1c1c;background: #FFFFFF;border: none;border-radius: 3px;margin-top: 2px;margin-right: 2px;margin-bottom: 2px;margin-left: 2px;width: 40%</v>
      </c>
      <c r="CF61" s="104" t="str">
        <f>IF(AND(Table_Styles[[#This Row],[Selector]]&lt;&gt;"", Table_Styles[[#This Row],[Config Properties]]&lt;&gt;""),
Table_Styles[[#This Row],[Selector]]&amp;" { "&amp;Table_Styles[[#This Row],[Config Properties]]&amp;" }","")</f>
        <v>.ui-datepicker .ui-datepicker-title select, .ui-datepicker select.ui-datepicker-month, .ui-datepicker select.ui-datepicker-year { font-family: 'Nunito';font-size: 13px;font-weight: 300;color: #1d1c1c;background: #FFFFFF;border: none;border-radius: 3px;margin-top: 2px;margin-right: 2px;margin-bottom: 2px;margin-left: 2px;width: 40% }</v>
      </c>
      <c r="CG61" s="104" t="str">
        <f xml:space="preserve">
SUBSTITUTE(SUBSTITUTE(SUBSTITUTE(SUBSTITUTE(SUBSTITUTE(SUBSTITUTE(SUBSTITUTE(SUBSTITUTE(Table_Styles[[#This Row],[Config]],
" {","{"),
"{ ","{"),
" }","}"),
"} ","}"),
" ,",","),
", ",","),
" :",":"),
": ",":")</f>
        <v>.ui-datepicker .ui-datepicker-title select,.ui-datepicker select.ui-datepicker-month,.ui-datepicker select.ui-datepicker-year{font-family:'Nunito';font-size:13px;font-weight:300;color:#1d1c1c;background:#FFFFFF;border:none;border-radius:3px;margin-top:2px;margin-right:2px;margin-bottom:2px;margin-left:2px;width:40%}</v>
      </c>
    </row>
    <row r="62" spans="2:85" ht="21" customHeight="1">
      <c r="B62" s="101" t="s">
        <v>506</v>
      </c>
      <c r="C62" s="99" t="s">
        <v>507</v>
      </c>
      <c r="D62" s="57"/>
      <c r="E62" s="58" t="str">
        <f>Settings_Styling_Font_Labels</f>
        <v>Nunito</v>
      </c>
      <c r="F62" s="50" t="str">
        <f>IF(Table_Styles[[#This Row],[Font Family]]&lt;&gt;"",Table_Styles[[#This Row],[Font Family]],IF(Table_Styles[[#This Row],[Font Family Default]]&lt;&gt;"",Table_Styles[[#This Row],[Font Family Default]],""))</f>
        <v>Nunito</v>
      </c>
      <c r="G62" s="57"/>
      <c r="H62" s="133" t="s">
        <v>433</v>
      </c>
      <c r="I62" s="50" t="str">
        <f>IF(Table_Styles[[#This Row],[Font Size]]&lt;&gt;"",Table_Styles[[#This Row],[Font Size]],IF(Table_Styles[[#This Row],[Font Size Default]]&lt;&gt;"",Table_Styles[[#This Row],[Font Size Default]],""))</f>
        <v>14px</v>
      </c>
      <c r="J62" s="57"/>
      <c r="K62" s="58">
        <f>Settings_Styling_Font_Weight_Labels</f>
        <v>700</v>
      </c>
      <c r="L62" s="50">
        <f>IF(Table_Styles[[#This Row],[Font Weight]]&lt;&gt;"",Table_Styles[[#This Row],[Font Weight]],IF(Table_Styles[[#This Row],[Font Weight Default]]&lt;&gt;"",Table_Styles[[#This Row],[Font Weight Default]],""))</f>
        <v>700</v>
      </c>
      <c r="M62" s="57"/>
      <c r="N62" s="57" t="str">
        <f>Colour_Foreground_1</f>
        <v>#1d1c1c</v>
      </c>
      <c r="O62" s="28" t="str">
        <f>IF(Table_Styles[[#This Row],[Colour]]&lt;&gt;"",Table_Styles[[#This Row],[Colour]],IF(Table_Styles[[#This Row],[Colour Default]]&lt;&gt;"",Table_Styles[[#This Row],[Colour Default]],""))</f>
        <v>#1d1c1c</v>
      </c>
      <c r="P62" s="57"/>
      <c r="Q62" s="58"/>
      <c r="R62" s="28" t="str">
        <f>IF(Table_Styles[[#This Row],[Background]]&lt;&gt;"",Table_Styles[[#This Row],[Background]],IF(Table_Styles[[#This Row],[Background Default]]&lt;&gt;"",Table_Styles[[#This Row],[Background Default]],""))</f>
        <v/>
      </c>
      <c r="S62" s="57"/>
      <c r="T62" s="58"/>
      <c r="U62" s="28" t="str">
        <f>IF(Table_Styles[[#This Row],[Border]]&lt;&gt;"",Table_Styles[[#This Row],[Border]],IF(Table_Styles[[#This Row],[Border Default]]&lt;&gt;"",Table_Styles[[#This Row],[Border Default]],""))</f>
        <v/>
      </c>
      <c r="V62" s="58"/>
      <c r="W62" s="58"/>
      <c r="X62" s="28" t="str">
        <f>IF(Table_Styles[[#This Row],[Border Radius]]&lt;&gt;"",Table_Styles[[#This Row],[Border Radius]],IF(Table_Styles[[#This Row],[Border Radius Default]]&lt;&gt;"",Table_Styles[[#This Row],[Border Radius Default]],""))</f>
        <v/>
      </c>
      <c r="Y62" s="57"/>
      <c r="Z62" s="58"/>
      <c r="AA62" s="28" t="str">
        <f>IF(Table_Styles[[#This Row],[MT]]&lt;&gt;"",Table_Styles[[#This Row],[MT]],IF(Table_Styles[[#This Row],[MT Default]]&lt;&gt;"",Table_Styles[[#This Row],[MT Default]],""))</f>
        <v/>
      </c>
      <c r="AB62" s="57"/>
      <c r="AC62" s="58"/>
      <c r="AD62" s="28" t="str">
        <f>IF(Table_Styles[[#This Row],[MR]]&lt;&gt;"",Table_Styles[[#This Row],[MR]],IF(Table_Styles[[#This Row],[MR Default]]&lt;&gt;"",Table_Styles[[#This Row],[MR Default]],""))</f>
        <v/>
      </c>
      <c r="AE62" s="57"/>
      <c r="AF62" s="58"/>
      <c r="AG62" s="28" t="str">
        <f>IF(Table_Styles[[#This Row],[MB]]&lt;&gt;"",Table_Styles[[#This Row],[MB]],IF(Table_Styles[[#This Row],[MB Default]]&lt;&gt;"",Table_Styles[[#This Row],[MB Default]],""))</f>
        <v/>
      </c>
      <c r="AH62" s="57"/>
      <c r="AI62" s="58"/>
      <c r="AJ62" s="28" t="str">
        <f>IF(Table_Styles[[#This Row],[ML]]&lt;&gt;"",Table_Styles[[#This Row],[ML]],IF(Table_Styles[[#This Row],[ML Default]]&lt;&gt;"",Table_Styles[[#This Row],[ML Default]],""))</f>
        <v/>
      </c>
      <c r="AK62" s="57"/>
      <c r="AL62" s="58"/>
      <c r="AM62" s="28" t="str">
        <f>IF(Table_Styles[[#This Row],[PT]]&lt;&gt;"",Table_Styles[[#This Row],[PT]],IF(Table_Styles[[#This Row],[PT Default]]&lt;&gt;"",Table_Styles[[#This Row],[PT Default]],""))</f>
        <v/>
      </c>
      <c r="AN62" s="57"/>
      <c r="AO62" s="58"/>
      <c r="AP62" s="28" t="str">
        <f>IF(Table_Styles[[#This Row],[PR]]&lt;&gt;"",Table_Styles[[#This Row],[PR]],IF(Table_Styles[[#This Row],[PR Default]]&lt;&gt;"",Table_Styles[[#This Row],[PR Default]],""))</f>
        <v/>
      </c>
      <c r="AQ62" s="57"/>
      <c r="AR62" s="58"/>
      <c r="AS62" s="28" t="str">
        <f>IF(Table_Styles[[#This Row],[PB]]&lt;&gt;"",Table_Styles[[#This Row],[PB]],IF(Table_Styles[[#This Row],[PB Default]]&lt;&gt;"",Table_Styles[[#This Row],[PB Default]],""))</f>
        <v/>
      </c>
      <c r="AT62" s="57"/>
      <c r="AU62" s="58"/>
      <c r="AV62" s="28" t="str">
        <f>IF(Table_Styles[[#This Row],[PL]]&lt;&gt;"",Table_Styles[[#This Row],[PL]],IF(Table_Styles[[#This Row],[PL Default]]&lt;&gt;"",Table_Styles[[#This Row],[PL Default]],""))</f>
        <v/>
      </c>
      <c r="AW62" s="57"/>
      <c r="AX62" s="58"/>
      <c r="AY62" s="28" t="str">
        <f>IF(Table_Styles[[#This Row],[BT]]&lt;&gt;"",Table_Styles[[#This Row],[BT]],IF(Table_Styles[[#This Row],[BT Default]]&lt;&gt;"",Table_Styles[[#This Row],[BT Default]],""))</f>
        <v/>
      </c>
      <c r="AZ62" s="57"/>
      <c r="BA62" s="58"/>
      <c r="BB62" s="28" t="str">
        <f>IF(Table_Styles[[#This Row],[BR]]&lt;&gt;"",Table_Styles[[#This Row],[BR]],IF(Table_Styles[[#This Row],[BR Default]]&lt;&gt;"",Table_Styles[[#This Row],[BR Default]],""))</f>
        <v/>
      </c>
      <c r="BC62" s="57"/>
      <c r="BD62" s="58"/>
      <c r="BE62" s="28" t="str">
        <f>IF(Table_Styles[[#This Row],[BB]]&lt;&gt;"",Table_Styles[[#This Row],[BB]],IF(Table_Styles[[#This Row],[BB Default]]&lt;&gt;"",Table_Styles[[#This Row],[BB Default]],""))</f>
        <v/>
      </c>
      <c r="BF62" s="57"/>
      <c r="BG62" s="58"/>
      <c r="BH62" s="28" t="str">
        <f>IF(Table_Styles[[#This Row],[BL]]&lt;&gt;"",Table_Styles[[#This Row],[BL]],IF(Table_Styles[[#This Row],[BL Default]]&lt;&gt;"",Table_Styles[[#This Row],[BL Default]],""))</f>
        <v/>
      </c>
      <c r="BI62" s="58"/>
      <c r="BJ62" s="58"/>
      <c r="BK62" s="28" t="str">
        <f>IF(Table_Styles[[#This Row],[Width]]&lt;&gt;"",Table_Styles[[#This Row],[Width]],IF(Table_Styles[[#This Row],[Width Default]]&lt;&gt;"",Table_Styles[[#This Row],[Width Default]],""))</f>
        <v/>
      </c>
      <c r="BL62" s="58"/>
      <c r="BM62" s="58"/>
      <c r="BN62" s="28" t="str">
        <f>IF(Table_Styles[[#This Row],[Height]]&lt;&gt;"",Table_Styles[[#This Row],[Height]],IF(Table_Styles[[#This Row],[Height Default]]&lt;&gt;"",Table_Styles[[#This Row],[Height Default]],""))</f>
        <v/>
      </c>
      <c r="BO62" s="28"/>
      <c r="BP62" s="28"/>
      <c r="BQ62" s="28" t="str">
        <f>IF(Table_Styles[[#This Row],[Top]]&lt;&gt;"",Table_Styles[[#This Row],[Top]],IF(Table_Styles[[#This Row],[Top Default]]&lt;&gt;"",Table_Styles[[#This Row],[Top Default]],""))</f>
        <v/>
      </c>
      <c r="BR62" s="28"/>
      <c r="BS62" s="28"/>
      <c r="BT62" s="28" t="str">
        <f>IF(Table_Styles[[#This Row],[Right]]&lt;&gt;"",Table_Styles[[#This Row],[Right]],IF(Table_Styles[[#This Row],[Right Default]]&lt;&gt;"",Table_Styles[[#This Row],[Right Default]],""))</f>
        <v/>
      </c>
      <c r="BU62" s="28"/>
      <c r="BV62" s="28"/>
      <c r="BW62" s="28" t="str">
        <f>IF(Table_Styles[[#This Row],[Bottom]]&lt;&gt;"",Table_Styles[[#This Row],[Bottom]],IF(Table_Styles[[#This Row],[Bottom Default]]&lt;&gt;"",Table_Styles[[#This Row],[Bottom Default]],""))</f>
        <v/>
      </c>
      <c r="BX62" s="28"/>
      <c r="BY62" s="28"/>
      <c r="BZ62" s="28" t="str">
        <f>IF(Table_Styles[[#This Row],[Left]]&lt;&gt;"",Table_Styles[[#This Row],[Left]],IF(Table_Styles[[#This Row],[Left Default]]&lt;&gt;"",Table_Styles[[#This Row],[Left Default]],""))</f>
        <v/>
      </c>
      <c r="CA62" s="57"/>
      <c r="CB62" s="101" t="str">
        <f>IF(AND(Table_Styles[[#This Row],[Selector]]&lt;&gt;"",Table_Styles[[#This Row],[Font Family Used]]&lt;&gt;"",Table_Styles[[#This Row],[Font Weight Used]]&lt;&gt;""),Table_Styles[[#This Row],[Font Family Used]]&amp;" "&amp;Table_Styles[[#This Row],[Font Weight Used]],"")</f>
        <v>Nunito 700</v>
      </c>
      <c r="CC62" s="101" t="str">
        <f ca="1">IF(AND(Table_Styles[[#This Row],[Selector]],COUNTIF(OFFSET(CC:CC,0,0,ROW()-1,1),"="&amp;Table_Styles[[#This Row],[Font]])=0),Table_Styles[[#This Row],[Font]],"")</f>
        <v/>
      </c>
      <c r="CD62" s="101" t="str">
        <f ca="1">IF(Table_Styles[[#This Row],[Unique Font]]&lt;&gt;"",
"{""fontFamily"":"""&amp;Table_Styles[[#This Row],[Font Family Used]]&amp;""",""fontWeight"":"&amp;Table_Styles[[#This Row],[Font Weight Used]]&amp;"}","")</f>
        <v/>
      </c>
      <c r="CE62"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v>
      </c>
      <c r="CF62" s="104" t="str">
        <f>IF(AND(Table_Styles[[#This Row],[Selector]]&lt;&gt;"", Table_Styles[[#This Row],[Config Properties]]&lt;&gt;""),
Table_Styles[[#This Row],[Selector]]&amp;" { "&amp;Table_Styles[[#This Row],[Config Properties]]&amp;" }","")</f>
        <v>.ui-datepicker .ui-datepicker-calendar th { font-family: 'Nunito';font-size: 14px;font-weight: 700;color: #1d1c1c }</v>
      </c>
      <c r="CG62" s="104" t="str">
        <f xml:space="preserve">
SUBSTITUTE(SUBSTITUTE(SUBSTITUTE(SUBSTITUTE(SUBSTITUTE(SUBSTITUTE(SUBSTITUTE(SUBSTITUTE(Table_Styles[[#This Row],[Config]],
" {","{"),
"{ ","{"),
" }","}"),
"} ","}"),
" ,",","),
", ",","),
" :",":"),
": ",":")</f>
        <v>.ui-datepicker .ui-datepicker-calendar th{font-family:'Nunito';font-size:14px;font-weight:700;color:#1d1c1c}</v>
      </c>
    </row>
    <row r="63" spans="2:85" ht="21" customHeight="1">
      <c r="B63" s="101" t="s">
        <v>508</v>
      </c>
      <c r="C63" s="175" t="s">
        <v>509</v>
      </c>
      <c r="D63" s="57"/>
      <c r="E63" s="58" t="str">
        <f>Settings_Styling_Font_Body_Text</f>
        <v>Nunito</v>
      </c>
      <c r="F63" s="28" t="str">
        <f>IF(Table_Styles[[#This Row],[Font Family]]&lt;&gt;"",Table_Styles[[#This Row],[Font Family]],IF(Table_Styles[[#This Row],[Font Family Default]]&lt;&gt;"",Table_Styles[[#This Row],[Font Family Default]],""))</f>
        <v>Nunito</v>
      </c>
      <c r="G63" s="57"/>
      <c r="H63" s="133" t="s">
        <v>436</v>
      </c>
      <c r="I63" s="48" t="str">
        <f>IF(Table_Styles[[#This Row],[Font Size]]&lt;&gt;"",Table_Styles[[#This Row],[Font Size]],IF(Table_Styles[[#This Row],[Font Size Default]]&lt;&gt;"",Table_Styles[[#This Row],[Font Size Default]],""))</f>
        <v>13px</v>
      </c>
      <c r="J63" s="57"/>
      <c r="K63" s="58">
        <f>Settings_Styling_Font_Weight_Body_Text</f>
        <v>300</v>
      </c>
      <c r="L63" s="48">
        <f>IF(Table_Styles[[#This Row],[Font Weight]]&lt;&gt;"",Table_Styles[[#This Row],[Font Weight]],IF(Table_Styles[[#This Row],[Font Weight Default]]&lt;&gt;"",Table_Styles[[#This Row],[Font Weight Default]],""))</f>
        <v>300</v>
      </c>
      <c r="M63" s="57"/>
      <c r="N63" s="57" t="str">
        <f>Colour_Foreground_1</f>
        <v>#1d1c1c</v>
      </c>
      <c r="O63" s="48" t="str">
        <f>IF(Table_Styles[[#This Row],[Colour]]&lt;&gt;"",Table_Styles[[#This Row],[Colour]],IF(Table_Styles[[#This Row],[Colour Default]]&lt;&gt;"",Table_Styles[[#This Row],[Colour Default]],""))</f>
        <v>#1d1c1c</v>
      </c>
      <c r="P63" s="57"/>
      <c r="Q63" s="133" t="str">
        <f>Colour_Background_2</f>
        <v>#f5f8fc</v>
      </c>
      <c r="R63" s="48" t="str">
        <f>IF(Table_Styles[[#This Row],[Background]]&lt;&gt;"",Table_Styles[[#This Row],[Background]],IF(Table_Styles[[#This Row],[Background Default]]&lt;&gt;"",Table_Styles[[#This Row],[Background Default]],""))</f>
        <v>#f5f8fc</v>
      </c>
      <c r="S63" s="57"/>
      <c r="T63" s="57" t="s">
        <v>439</v>
      </c>
      <c r="U63" s="48" t="str">
        <f>IF(Table_Styles[[#This Row],[Border]]&lt;&gt;"",Table_Styles[[#This Row],[Border]],IF(Table_Styles[[#This Row],[Border Default]]&lt;&gt;"",Table_Styles[[#This Row],[Border Default]],""))</f>
        <v>none</v>
      </c>
      <c r="V63" s="57"/>
      <c r="W63" s="57"/>
      <c r="X63" s="48" t="str">
        <f>IF(Table_Styles[[#This Row],[Border Radius]]&lt;&gt;"",Table_Styles[[#This Row],[Border Radius]],IF(Table_Styles[[#This Row],[Border Radius Default]]&lt;&gt;"",Table_Styles[[#This Row],[Border Radius Default]],""))</f>
        <v/>
      </c>
      <c r="Y63" s="57"/>
      <c r="Z63" s="57"/>
      <c r="AA63" s="48" t="str">
        <f>IF(Table_Styles[[#This Row],[MT]]&lt;&gt;"",Table_Styles[[#This Row],[MT]],IF(Table_Styles[[#This Row],[MT Default]]&lt;&gt;"",Table_Styles[[#This Row],[MT Default]],""))</f>
        <v/>
      </c>
      <c r="AB63" s="57"/>
      <c r="AC63" s="57"/>
      <c r="AD63" s="48" t="str">
        <f>IF(Table_Styles[[#This Row],[MR]]&lt;&gt;"",Table_Styles[[#This Row],[MR]],IF(Table_Styles[[#This Row],[MR Default]]&lt;&gt;"",Table_Styles[[#This Row],[MR Default]],""))</f>
        <v/>
      </c>
      <c r="AE63" s="57"/>
      <c r="AF63" s="57"/>
      <c r="AG63" s="48" t="str">
        <f>IF(Table_Styles[[#This Row],[MB]]&lt;&gt;"",Table_Styles[[#This Row],[MB]],IF(Table_Styles[[#This Row],[MB Default]]&lt;&gt;"",Table_Styles[[#This Row],[MB Default]],""))</f>
        <v/>
      </c>
      <c r="AH63" s="57"/>
      <c r="AI63" s="57"/>
      <c r="AJ63" s="48" t="str">
        <f>IF(Table_Styles[[#This Row],[ML]]&lt;&gt;"",Table_Styles[[#This Row],[ML]],IF(Table_Styles[[#This Row],[ML Default]]&lt;&gt;"",Table_Styles[[#This Row],[ML Default]],""))</f>
        <v/>
      </c>
      <c r="AK63" s="57"/>
      <c r="AL63" s="57"/>
      <c r="AM63" s="48" t="str">
        <f>IF(Table_Styles[[#This Row],[PT]]&lt;&gt;"",Table_Styles[[#This Row],[PT]],IF(Table_Styles[[#This Row],[PT Default]]&lt;&gt;"",Table_Styles[[#This Row],[PT Default]],""))</f>
        <v/>
      </c>
      <c r="AN63" s="57"/>
      <c r="AO63" s="133" t="s">
        <v>501</v>
      </c>
      <c r="AP63" s="48" t="str">
        <f>IF(Table_Styles[[#This Row],[PR]]&lt;&gt;"",Table_Styles[[#This Row],[PR]],IF(Table_Styles[[#This Row],[PR Default]]&lt;&gt;"",Table_Styles[[#This Row],[PR Default]],""))</f>
        <v>4px</v>
      </c>
      <c r="AQ63" s="57"/>
      <c r="AR63" s="133" t="s">
        <v>467</v>
      </c>
      <c r="AS63" s="48" t="str">
        <f>IF(Table_Styles[[#This Row],[PB]]&lt;&gt;"",Table_Styles[[#This Row],[PB]],IF(Table_Styles[[#This Row],[PB Default]]&lt;&gt;"",Table_Styles[[#This Row],[PB Default]],""))</f>
        <v>3px</v>
      </c>
      <c r="AT63" s="57"/>
      <c r="AU63" s="57"/>
      <c r="AV63" s="48" t="str">
        <f>IF(Table_Styles[[#This Row],[PL]]&lt;&gt;"",Table_Styles[[#This Row],[PL]],IF(Table_Styles[[#This Row],[PL Default]]&lt;&gt;"",Table_Styles[[#This Row],[PL Default]],""))</f>
        <v/>
      </c>
      <c r="AW63" s="57"/>
      <c r="AX63" s="57"/>
      <c r="AY63" s="48" t="str">
        <f>IF(Table_Styles[[#This Row],[BT]]&lt;&gt;"",Table_Styles[[#This Row],[BT]],IF(Table_Styles[[#This Row],[BT Default]]&lt;&gt;"",Table_Styles[[#This Row],[BT Default]],""))</f>
        <v/>
      </c>
      <c r="AZ63" s="57"/>
      <c r="BA63" s="57"/>
      <c r="BB63" s="48" t="str">
        <f>IF(Table_Styles[[#This Row],[BR]]&lt;&gt;"",Table_Styles[[#This Row],[BR]],IF(Table_Styles[[#This Row],[BR Default]]&lt;&gt;"",Table_Styles[[#This Row],[BR Default]],""))</f>
        <v/>
      </c>
      <c r="BC63" s="57"/>
      <c r="BD63" s="57"/>
      <c r="BE63" s="48" t="str">
        <f>IF(Table_Styles[[#This Row],[BB]]&lt;&gt;"",Table_Styles[[#This Row],[BB]],IF(Table_Styles[[#This Row],[BB Default]]&lt;&gt;"",Table_Styles[[#This Row],[BB Default]],""))</f>
        <v/>
      </c>
      <c r="BF63" s="57"/>
      <c r="BG63" s="57"/>
      <c r="BH63" s="48" t="str">
        <f>IF(Table_Styles[[#This Row],[BL]]&lt;&gt;"",Table_Styles[[#This Row],[BL]],IF(Table_Styles[[#This Row],[BL Default]]&lt;&gt;"",Table_Styles[[#This Row],[BL Default]],""))</f>
        <v/>
      </c>
      <c r="BI63" s="57"/>
      <c r="BJ63" s="57"/>
      <c r="BK63" s="48" t="str">
        <f>IF(Table_Styles[[#This Row],[Width]]&lt;&gt;"",Table_Styles[[#This Row],[Width]],IF(Table_Styles[[#This Row],[Width Default]]&lt;&gt;"",Table_Styles[[#This Row],[Width Default]],""))</f>
        <v/>
      </c>
      <c r="BL63" s="57"/>
      <c r="BM63" s="57"/>
      <c r="BN63" s="48" t="str">
        <f>IF(Table_Styles[[#This Row],[Height]]&lt;&gt;"",Table_Styles[[#This Row],[Height]],IF(Table_Styles[[#This Row],[Height Default]]&lt;&gt;"",Table_Styles[[#This Row],[Height Default]],""))</f>
        <v/>
      </c>
      <c r="BO63" s="48"/>
      <c r="BP63" s="48"/>
      <c r="BQ63" s="48" t="str">
        <f>IF(Table_Styles[[#This Row],[Top]]&lt;&gt;"",Table_Styles[[#This Row],[Top]],IF(Table_Styles[[#This Row],[Top Default]]&lt;&gt;"",Table_Styles[[#This Row],[Top Default]],""))</f>
        <v/>
      </c>
      <c r="BR63" s="48"/>
      <c r="BS63" s="48"/>
      <c r="BT63" s="48" t="str">
        <f>IF(Table_Styles[[#This Row],[Right]]&lt;&gt;"",Table_Styles[[#This Row],[Right]],IF(Table_Styles[[#This Row],[Right Default]]&lt;&gt;"",Table_Styles[[#This Row],[Right Default]],""))</f>
        <v/>
      </c>
      <c r="BU63" s="48"/>
      <c r="BV63" s="48"/>
      <c r="BW63" s="48" t="str">
        <f>IF(Table_Styles[[#This Row],[Bottom]]&lt;&gt;"",Table_Styles[[#This Row],[Bottom]],IF(Table_Styles[[#This Row],[Bottom Default]]&lt;&gt;"",Table_Styles[[#This Row],[Bottom Default]],""))</f>
        <v/>
      </c>
      <c r="BX63" s="48"/>
      <c r="BY63" s="48"/>
      <c r="BZ63" s="48" t="str">
        <f>IF(Table_Styles[[#This Row],[Left]]&lt;&gt;"",Table_Styles[[#This Row],[Left]],IF(Table_Styles[[#This Row],[Left Default]]&lt;&gt;"",Table_Styles[[#This Row],[Left Default]],""))</f>
        <v/>
      </c>
      <c r="CA63" s="57"/>
      <c r="CB63" s="101" t="str">
        <f>IF(AND(Table_Styles[[#This Row],[Selector]]&lt;&gt;"",Table_Styles[[#This Row],[Font Family Used]]&lt;&gt;"",Table_Styles[[#This Row],[Font Weight Used]]&lt;&gt;""),Table_Styles[[#This Row],[Font Family Used]]&amp;" "&amp;Table_Styles[[#This Row],[Font Weight Used]],"")</f>
        <v>Nunito 300</v>
      </c>
      <c r="CC63" s="101" t="str">
        <f ca="1">IF(AND(Table_Styles[[#This Row],[Selector]],COUNTIF(OFFSET(CC:CC,0,0,ROW()-1,1),"="&amp;Table_Styles[[#This Row],[Font]])=0),Table_Styles[[#This Row],[Font]],"")</f>
        <v/>
      </c>
      <c r="CD63" s="101" t="str">
        <f ca="1">IF(Table_Styles[[#This Row],[Unique Font]]&lt;&gt;"",
"{""fontFamily"":"""&amp;Table_Styles[[#This Row],[Font Family Used]]&amp;""",""fontWeight"":"&amp;Table_Styles[[#This Row],[Font Weight Used]]&amp;"}","")</f>
        <v/>
      </c>
      <c r="CE63"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#1d1c1c;background: #f5f8fc;border: none;padding-right: 4px;padding-bottom: 3px</v>
      </c>
      <c r="CF63" s="104" t="str">
        <f>IF(AND(Table_Styles[[#This Row],[Selector]]&lt;&gt;"", Table_Styles[[#This Row],[Config Properties]]&lt;&gt;""),
Table_Styles[[#This Row],[Selector]]&amp;" { "&amp;Table_Styles[[#This Row],[Config Properties]]&amp;" }","")</f>
        <v>.ui-widget-content .ui-state-default { font-family: 'Nunito';font-size: 13px;font-weight: 300;color: #1d1c1c;background: #f5f8fc;border: none;padding-right: 4px;padding-bottom: 3px }</v>
      </c>
      <c r="CG63" s="104" t="str">
        <f xml:space="preserve">
SUBSTITUTE(SUBSTITUTE(SUBSTITUTE(SUBSTITUTE(SUBSTITUTE(SUBSTITUTE(SUBSTITUTE(SUBSTITUTE(Table_Styles[[#This Row],[Config]],
" {","{"),
"{ ","{"),
" }","}"),
"} ","}"),
" ,",","),
", ",","),
" :",":"),
": ",":")</f>
        <v>.ui-widget-content .ui-state-default{font-family:'Nunito';font-size:13px;font-weight:300;color:#1d1c1c;background:#f5f8fc;border:none;padding-right:4px;padding-bottom:3px}</v>
      </c>
    </row>
    <row r="64" spans="2:85" ht="21" customHeight="1">
      <c r="B64" s="101" t="s">
        <v>510</v>
      </c>
      <c r="C64" s="175" t="s">
        <v>511</v>
      </c>
      <c r="D64" s="57"/>
      <c r="E64" s="58"/>
      <c r="F64" s="28" t="str">
        <f>IF(Table_Styles[[#This Row],[Font Family]]&lt;&gt;"",Table_Styles[[#This Row],[Font Family]],IF(Table_Styles[[#This Row],[Font Family Default]]&lt;&gt;"",Table_Styles[[#This Row],[Font Family Default]],""))</f>
        <v/>
      </c>
      <c r="G64" s="57"/>
      <c r="H64" s="133"/>
      <c r="I64" s="48" t="str">
        <f>IF(Table_Styles[[#This Row],[Font Size]]&lt;&gt;"",Table_Styles[[#This Row],[Font Size]],IF(Table_Styles[[#This Row],[Font Size Default]]&lt;&gt;"",Table_Styles[[#This Row],[Font Size Default]],""))</f>
        <v/>
      </c>
      <c r="J64" s="57"/>
      <c r="K64" s="58"/>
      <c r="L64" s="48" t="str">
        <f>IF(Table_Styles[[#This Row],[Font Weight]]&lt;&gt;"",Table_Styles[[#This Row],[Font Weight]],IF(Table_Styles[[#This Row],[Font Weight Default]]&lt;&gt;"",Table_Styles[[#This Row],[Font Weight Default]],""))</f>
        <v/>
      </c>
      <c r="M64" s="57"/>
      <c r="N64" s="57" t="str">
        <f>Colour_Foreground_1</f>
        <v>#1d1c1c</v>
      </c>
      <c r="O64" s="48" t="str">
        <f>IF(Table_Styles[[#This Row],[Colour]]&lt;&gt;"",Table_Styles[[#This Row],[Colour]],IF(Table_Styles[[#This Row],[Colour Default]]&lt;&gt;"",Table_Styles[[#This Row],[Colour Default]],""))</f>
        <v>#1d1c1c</v>
      </c>
      <c r="P64" s="57"/>
      <c r="Q64" s="133" t="str">
        <f>Colour_Background_3</f>
        <v>#d9e1e8</v>
      </c>
      <c r="R64" s="48" t="str">
        <f>IF(Table_Styles[[#This Row],[Background]]&lt;&gt;"",Table_Styles[[#This Row],[Background]],IF(Table_Styles[[#This Row],[Background Default]]&lt;&gt;"",Table_Styles[[#This Row],[Background Default]],""))</f>
        <v>#d9e1e8</v>
      </c>
      <c r="S64" s="57"/>
      <c r="T64" s="57" t="s">
        <v>439</v>
      </c>
      <c r="U64" s="48" t="str">
        <f>IF(Table_Styles[[#This Row],[Border]]&lt;&gt;"",Table_Styles[[#This Row],[Border]],IF(Table_Styles[[#This Row],[Border Default]]&lt;&gt;"",Table_Styles[[#This Row],[Border Default]],""))</f>
        <v>none</v>
      </c>
      <c r="V64" s="57"/>
      <c r="W64" s="57"/>
      <c r="X64" s="48" t="str">
        <f>IF(Table_Styles[[#This Row],[Border Radius]]&lt;&gt;"",Table_Styles[[#This Row],[Border Radius]],IF(Table_Styles[[#This Row],[Border Radius Default]]&lt;&gt;"",Table_Styles[[#This Row],[Border Radius Default]],""))</f>
        <v/>
      </c>
      <c r="Y64" s="57"/>
      <c r="Z64" s="57"/>
      <c r="AA64" s="48" t="str">
        <f>IF(Table_Styles[[#This Row],[MT]]&lt;&gt;"",Table_Styles[[#This Row],[MT]],IF(Table_Styles[[#This Row],[MT Default]]&lt;&gt;"",Table_Styles[[#This Row],[MT Default]],""))</f>
        <v/>
      </c>
      <c r="AB64" s="57"/>
      <c r="AC64" s="57"/>
      <c r="AD64" s="48" t="str">
        <f>IF(Table_Styles[[#This Row],[MR]]&lt;&gt;"",Table_Styles[[#This Row],[MR]],IF(Table_Styles[[#This Row],[MR Default]]&lt;&gt;"",Table_Styles[[#This Row],[MR Default]],""))</f>
        <v/>
      </c>
      <c r="AE64" s="57"/>
      <c r="AF64" s="57"/>
      <c r="AG64" s="48" t="str">
        <f>IF(Table_Styles[[#This Row],[MB]]&lt;&gt;"",Table_Styles[[#This Row],[MB]],IF(Table_Styles[[#This Row],[MB Default]]&lt;&gt;"",Table_Styles[[#This Row],[MB Default]],""))</f>
        <v/>
      </c>
      <c r="AH64" s="57"/>
      <c r="AI64" s="57"/>
      <c r="AJ64" s="48" t="str">
        <f>IF(Table_Styles[[#This Row],[ML]]&lt;&gt;"",Table_Styles[[#This Row],[ML]],IF(Table_Styles[[#This Row],[ML Default]]&lt;&gt;"",Table_Styles[[#This Row],[ML Default]],""))</f>
        <v/>
      </c>
      <c r="AK64" s="57"/>
      <c r="AL64" s="57"/>
      <c r="AM64" s="48" t="str">
        <f>IF(Table_Styles[[#This Row],[PT]]&lt;&gt;"",Table_Styles[[#This Row],[PT]],IF(Table_Styles[[#This Row],[PT Default]]&lt;&gt;"",Table_Styles[[#This Row],[PT Default]],""))</f>
        <v/>
      </c>
      <c r="AN64" s="57"/>
      <c r="AO64" s="57"/>
      <c r="AP64" s="48" t="str">
        <f>IF(Table_Styles[[#This Row],[PR]]&lt;&gt;"",Table_Styles[[#This Row],[PR]],IF(Table_Styles[[#This Row],[PR Default]]&lt;&gt;"",Table_Styles[[#This Row],[PR Default]],""))</f>
        <v/>
      </c>
      <c r="AQ64" s="57"/>
      <c r="AR64" s="57"/>
      <c r="AS64" s="48" t="str">
        <f>IF(Table_Styles[[#This Row],[PB]]&lt;&gt;"",Table_Styles[[#This Row],[PB]],IF(Table_Styles[[#This Row],[PB Default]]&lt;&gt;"",Table_Styles[[#This Row],[PB Default]],""))</f>
        <v/>
      </c>
      <c r="AT64" s="57"/>
      <c r="AU64" s="57"/>
      <c r="AV64" s="48" t="str">
        <f>IF(Table_Styles[[#This Row],[PL]]&lt;&gt;"",Table_Styles[[#This Row],[PL]],IF(Table_Styles[[#This Row],[PL Default]]&lt;&gt;"",Table_Styles[[#This Row],[PL Default]],""))</f>
        <v/>
      </c>
      <c r="AW64" s="57"/>
      <c r="AX64" s="57"/>
      <c r="AY64" s="48" t="str">
        <f>IF(Table_Styles[[#This Row],[BT]]&lt;&gt;"",Table_Styles[[#This Row],[BT]],IF(Table_Styles[[#This Row],[BT Default]]&lt;&gt;"",Table_Styles[[#This Row],[BT Default]],""))</f>
        <v/>
      </c>
      <c r="AZ64" s="57"/>
      <c r="BA64" s="57"/>
      <c r="BB64" s="48" t="str">
        <f>IF(Table_Styles[[#This Row],[BR]]&lt;&gt;"",Table_Styles[[#This Row],[BR]],IF(Table_Styles[[#This Row],[BR Default]]&lt;&gt;"",Table_Styles[[#This Row],[BR Default]],""))</f>
        <v/>
      </c>
      <c r="BC64" s="57"/>
      <c r="BD64" s="57"/>
      <c r="BE64" s="48" t="str">
        <f>IF(Table_Styles[[#This Row],[BB]]&lt;&gt;"",Table_Styles[[#This Row],[BB]],IF(Table_Styles[[#This Row],[BB Default]]&lt;&gt;"",Table_Styles[[#This Row],[BB Default]],""))</f>
        <v/>
      </c>
      <c r="BF64" s="57"/>
      <c r="BG64" s="57"/>
      <c r="BH64" s="48" t="str">
        <f>IF(Table_Styles[[#This Row],[BL]]&lt;&gt;"",Table_Styles[[#This Row],[BL]],IF(Table_Styles[[#This Row],[BL Default]]&lt;&gt;"",Table_Styles[[#This Row],[BL Default]],""))</f>
        <v/>
      </c>
      <c r="BI64" s="57"/>
      <c r="BJ64" s="57"/>
      <c r="BK64" s="48" t="str">
        <f>IF(Table_Styles[[#This Row],[Width]]&lt;&gt;"",Table_Styles[[#This Row],[Width]],IF(Table_Styles[[#This Row],[Width Default]]&lt;&gt;"",Table_Styles[[#This Row],[Width Default]],""))</f>
        <v/>
      </c>
      <c r="BL64" s="57"/>
      <c r="BM64" s="57"/>
      <c r="BN64" s="48" t="str">
        <f>IF(Table_Styles[[#This Row],[Height]]&lt;&gt;"",Table_Styles[[#This Row],[Height]],IF(Table_Styles[[#This Row],[Height Default]]&lt;&gt;"",Table_Styles[[#This Row],[Height Default]],""))</f>
        <v/>
      </c>
      <c r="BO64" s="48"/>
      <c r="BP64" s="48"/>
      <c r="BQ64" s="48" t="str">
        <f>IF(Table_Styles[[#This Row],[Top]]&lt;&gt;"",Table_Styles[[#This Row],[Top]],IF(Table_Styles[[#This Row],[Top Default]]&lt;&gt;"",Table_Styles[[#This Row],[Top Default]],""))</f>
        <v/>
      </c>
      <c r="BR64" s="48"/>
      <c r="BS64" s="48"/>
      <c r="BT64" s="48" t="str">
        <f>IF(Table_Styles[[#This Row],[Right]]&lt;&gt;"",Table_Styles[[#This Row],[Right]],IF(Table_Styles[[#This Row],[Right Default]]&lt;&gt;"",Table_Styles[[#This Row],[Right Default]],""))</f>
        <v/>
      </c>
      <c r="BU64" s="48"/>
      <c r="BV64" s="48"/>
      <c r="BW64" s="48" t="str">
        <f>IF(Table_Styles[[#This Row],[Bottom]]&lt;&gt;"",Table_Styles[[#This Row],[Bottom]],IF(Table_Styles[[#This Row],[Bottom Default]]&lt;&gt;"",Table_Styles[[#This Row],[Bottom Default]],""))</f>
        <v/>
      </c>
      <c r="BX64" s="48"/>
      <c r="BY64" s="48"/>
      <c r="BZ64" s="48" t="str">
        <f>IF(Table_Styles[[#This Row],[Left]]&lt;&gt;"",Table_Styles[[#This Row],[Left]],IF(Table_Styles[[#This Row],[Left Default]]&lt;&gt;"",Table_Styles[[#This Row],[Left Default]],""))</f>
        <v/>
      </c>
      <c r="CA64" s="57"/>
      <c r="CB64" s="101" t="str">
        <f>IF(AND(Table_Styles[[#This Row],[Selector]]&lt;&gt;"",Table_Styles[[#This Row],[Font Family Used]]&lt;&gt;"",Table_Styles[[#This Row],[Font Weight Used]]&lt;&gt;""),Table_Styles[[#This Row],[Font Family Used]]&amp;" "&amp;Table_Styles[[#This Row],[Font Weight Used]],"")</f>
        <v/>
      </c>
      <c r="CC64" s="101" t="str">
        <f ca="1">IF(AND(Table_Styles[[#This Row],[Selector]],COUNTIF(OFFSET(CC:CC,0,0,ROW()-1,1),"="&amp;Table_Styles[[#This Row],[Font]])=0),Table_Styles[[#This Row],[Font]],"")</f>
        <v/>
      </c>
      <c r="CD64" s="101" t="str">
        <f ca="1">IF(Table_Styles[[#This Row],[Unique Font]]&lt;&gt;"",
"{""fontFamily"":"""&amp;Table_Styles[[#This Row],[Font Family Used]]&amp;""",""fontWeight"":"&amp;Table_Styles[[#This Row],[Font Weight Used]]&amp;"}","")</f>
        <v/>
      </c>
      <c r="CE64"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#d9e1e8;border: none</v>
      </c>
      <c r="CF64" s="104" t="str">
        <f>IF(AND(Table_Styles[[#This Row],[Selector]]&lt;&gt;"", Table_Styles[[#This Row],[Config Properties]]&lt;&gt;""),
Table_Styles[[#This Row],[Selector]]&amp;" { "&amp;Table_Styles[[#This Row],[Config Properties]]&amp;" }","")</f>
        <v>.ui-widget-content .ui-state-hover { color: #1d1c1c;background: #d9e1e8;border: none }</v>
      </c>
      <c r="CG64" s="104" t="str">
        <f xml:space="preserve">
SUBSTITUTE(SUBSTITUTE(SUBSTITUTE(SUBSTITUTE(SUBSTITUTE(SUBSTITUTE(SUBSTITUTE(SUBSTITUTE(Table_Styles[[#This Row],[Config]],
" {","{"),
"{ ","{"),
" }","}"),
"} ","}"),
" ,",","),
", ",","),
" :",":"),
": ",":")</f>
        <v>.ui-widget-content .ui-state-hover{color:#1d1c1c;background:#d9e1e8;border:none}</v>
      </c>
    </row>
    <row r="65" spans="2:85" ht="21" customHeight="1">
      <c r="B65" s="101" t="s">
        <v>512</v>
      </c>
      <c r="C65" s="175" t="s">
        <v>513</v>
      </c>
      <c r="D65" s="57"/>
      <c r="E65" s="58"/>
      <c r="F65" s="48" t="str">
        <f>IF(Table_Styles[[#This Row],[Font Family]]&lt;&gt;"",Table_Styles[[#This Row],[Font Family]],IF(Table_Styles[[#This Row],[Font Family Default]]&lt;&gt;"",Table_Styles[[#This Row],[Font Family Default]],""))</f>
        <v/>
      </c>
      <c r="G65" s="57"/>
      <c r="H65" s="133"/>
      <c r="I65" s="48" t="str">
        <f>IF(Table_Styles[[#This Row],[Font Size]]&lt;&gt;"",Table_Styles[[#This Row],[Font Size]],IF(Table_Styles[[#This Row],[Font Size Default]]&lt;&gt;"",Table_Styles[[#This Row],[Font Size Default]],""))</f>
        <v/>
      </c>
      <c r="J65" s="57"/>
      <c r="K65" s="58"/>
      <c r="L65" s="48" t="str">
        <f>IF(Table_Styles[[#This Row],[Font Weight]]&lt;&gt;"",Table_Styles[[#This Row],[Font Weight]],IF(Table_Styles[[#This Row],[Font Weight Default]]&lt;&gt;"",Table_Styles[[#This Row],[Font Weight Default]],""))</f>
        <v/>
      </c>
      <c r="M65" s="57"/>
      <c r="N65" s="57" t="str">
        <f>Colour_Background_1</f>
        <v>#FFFFFF</v>
      </c>
      <c r="O65" s="48" t="str">
        <f>IF(Table_Styles[[#This Row],[Colour]]&lt;&gt;"",Table_Styles[[#This Row],[Colour]],IF(Table_Styles[[#This Row],[Colour Default]]&lt;&gt;"",Table_Styles[[#This Row],[Colour Default]],""))</f>
        <v>#FFFFFF</v>
      </c>
      <c r="P65" s="57"/>
      <c r="Q65" s="57" t="str">
        <f>Colour_Foreground_2</f>
        <v>#4e4e4f</v>
      </c>
      <c r="R65" s="48" t="str">
        <f>IF(Table_Styles[[#This Row],[Background]]&lt;&gt;"",Table_Styles[[#This Row],[Background]],IF(Table_Styles[[#This Row],[Background Default]]&lt;&gt;"",Table_Styles[[#This Row],[Background Default]],""))</f>
        <v>#4e4e4f</v>
      </c>
      <c r="S65" s="57"/>
      <c r="T65" s="57" t="s">
        <v>439</v>
      </c>
      <c r="U65" s="48" t="str">
        <f>IF(Table_Styles[[#This Row],[Border]]&lt;&gt;"",Table_Styles[[#This Row],[Border]],IF(Table_Styles[[#This Row],[Border Default]]&lt;&gt;"",Table_Styles[[#This Row],[Border Default]],""))</f>
        <v>none</v>
      </c>
      <c r="V65" s="57"/>
      <c r="W65" s="57"/>
      <c r="X65" s="48" t="str">
        <f>IF(Table_Styles[[#This Row],[Border Radius]]&lt;&gt;"",Table_Styles[[#This Row],[Border Radius]],IF(Table_Styles[[#This Row],[Border Radius Default]]&lt;&gt;"",Table_Styles[[#This Row],[Border Radius Default]],""))</f>
        <v/>
      </c>
      <c r="Y65" s="57"/>
      <c r="Z65" s="57"/>
      <c r="AA65" s="48" t="str">
        <f>IF(Table_Styles[[#This Row],[MT]]&lt;&gt;"",Table_Styles[[#This Row],[MT]],IF(Table_Styles[[#This Row],[MT Default]]&lt;&gt;"",Table_Styles[[#This Row],[MT Default]],""))</f>
        <v/>
      </c>
      <c r="AB65" s="57"/>
      <c r="AC65" s="57"/>
      <c r="AD65" s="48" t="str">
        <f>IF(Table_Styles[[#This Row],[MR]]&lt;&gt;"",Table_Styles[[#This Row],[MR]],IF(Table_Styles[[#This Row],[MR Default]]&lt;&gt;"",Table_Styles[[#This Row],[MR Default]],""))</f>
        <v/>
      </c>
      <c r="AE65" s="57"/>
      <c r="AF65" s="57"/>
      <c r="AG65" s="48" t="str">
        <f>IF(Table_Styles[[#This Row],[MB]]&lt;&gt;"",Table_Styles[[#This Row],[MB]],IF(Table_Styles[[#This Row],[MB Default]]&lt;&gt;"",Table_Styles[[#This Row],[MB Default]],""))</f>
        <v/>
      </c>
      <c r="AH65" s="57"/>
      <c r="AI65" s="57"/>
      <c r="AJ65" s="48" t="str">
        <f>IF(Table_Styles[[#This Row],[ML]]&lt;&gt;"",Table_Styles[[#This Row],[ML]],IF(Table_Styles[[#This Row],[ML Default]]&lt;&gt;"",Table_Styles[[#This Row],[ML Default]],""))</f>
        <v/>
      </c>
      <c r="AK65" s="57"/>
      <c r="AL65" s="57"/>
      <c r="AM65" s="48" t="str">
        <f>IF(Table_Styles[[#This Row],[PT]]&lt;&gt;"",Table_Styles[[#This Row],[PT]],IF(Table_Styles[[#This Row],[PT Default]]&lt;&gt;"",Table_Styles[[#This Row],[PT Default]],""))</f>
        <v/>
      </c>
      <c r="AN65" s="57"/>
      <c r="AO65" s="57"/>
      <c r="AP65" s="48" t="str">
        <f>IF(Table_Styles[[#This Row],[PR]]&lt;&gt;"",Table_Styles[[#This Row],[PR]],IF(Table_Styles[[#This Row],[PR Default]]&lt;&gt;"",Table_Styles[[#This Row],[PR Default]],""))</f>
        <v/>
      </c>
      <c r="AQ65" s="57"/>
      <c r="AR65" s="57"/>
      <c r="AS65" s="48" t="str">
        <f>IF(Table_Styles[[#This Row],[PB]]&lt;&gt;"",Table_Styles[[#This Row],[PB]],IF(Table_Styles[[#This Row],[PB Default]]&lt;&gt;"",Table_Styles[[#This Row],[PB Default]],""))</f>
        <v/>
      </c>
      <c r="AT65" s="57"/>
      <c r="AU65" s="57"/>
      <c r="AV65" s="48" t="str">
        <f>IF(Table_Styles[[#This Row],[PL]]&lt;&gt;"",Table_Styles[[#This Row],[PL]],IF(Table_Styles[[#This Row],[PL Default]]&lt;&gt;"",Table_Styles[[#This Row],[PL Default]],""))</f>
        <v/>
      </c>
      <c r="AW65" s="57"/>
      <c r="AX65" s="57"/>
      <c r="AY65" s="48" t="str">
        <f>IF(Table_Styles[[#This Row],[BT]]&lt;&gt;"",Table_Styles[[#This Row],[BT]],IF(Table_Styles[[#This Row],[BT Default]]&lt;&gt;"",Table_Styles[[#This Row],[BT Default]],""))</f>
        <v/>
      </c>
      <c r="AZ65" s="57"/>
      <c r="BA65" s="57"/>
      <c r="BB65" s="48" t="str">
        <f>IF(Table_Styles[[#This Row],[BR]]&lt;&gt;"",Table_Styles[[#This Row],[BR]],IF(Table_Styles[[#This Row],[BR Default]]&lt;&gt;"",Table_Styles[[#This Row],[BR Default]],""))</f>
        <v/>
      </c>
      <c r="BC65" s="57"/>
      <c r="BD65" s="57"/>
      <c r="BE65" s="48" t="str">
        <f>IF(Table_Styles[[#This Row],[BB]]&lt;&gt;"",Table_Styles[[#This Row],[BB]],IF(Table_Styles[[#This Row],[BB Default]]&lt;&gt;"",Table_Styles[[#This Row],[BB Default]],""))</f>
        <v/>
      </c>
      <c r="BF65" s="57"/>
      <c r="BG65" s="57"/>
      <c r="BH65" s="48" t="str">
        <f>IF(Table_Styles[[#This Row],[BL]]&lt;&gt;"",Table_Styles[[#This Row],[BL]],IF(Table_Styles[[#This Row],[BL Default]]&lt;&gt;"",Table_Styles[[#This Row],[BL Default]],""))</f>
        <v/>
      </c>
      <c r="BI65" s="57"/>
      <c r="BJ65" s="57"/>
      <c r="BK65" s="48" t="str">
        <f>IF(Table_Styles[[#This Row],[Width]]&lt;&gt;"",Table_Styles[[#This Row],[Width]],IF(Table_Styles[[#This Row],[Width Default]]&lt;&gt;"",Table_Styles[[#This Row],[Width Default]],""))</f>
        <v/>
      </c>
      <c r="BL65" s="57"/>
      <c r="BM65" s="57"/>
      <c r="BN65" s="48" t="str">
        <f>IF(Table_Styles[[#This Row],[Height]]&lt;&gt;"",Table_Styles[[#This Row],[Height]],IF(Table_Styles[[#This Row],[Height Default]]&lt;&gt;"",Table_Styles[[#This Row],[Height Default]],""))</f>
        <v/>
      </c>
      <c r="BO65" s="48"/>
      <c r="BP65" s="48"/>
      <c r="BQ65" s="48" t="str">
        <f>IF(Table_Styles[[#This Row],[Top]]&lt;&gt;"",Table_Styles[[#This Row],[Top]],IF(Table_Styles[[#This Row],[Top Default]]&lt;&gt;"",Table_Styles[[#This Row],[Top Default]],""))</f>
        <v/>
      </c>
      <c r="BR65" s="48"/>
      <c r="BS65" s="48"/>
      <c r="BT65" s="48" t="str">
        <f>IF(Table_Styles[[#This Row],[Right]]&lt;&gt;"",Table_Styles[[#This Row],[Right]],IF(Table_Styles[[#This Row],[Right Default]]&lt;&gt;"",Table_Styles[[#This Row],[Right Default]],""))</f>
        <v/>
      </c>
      <c r="BU65" s="48"/>
      <c r="BV65" s="48"/>
      <c r="BW65" s="48" t="str">
        <f>IF(Table_Styles[[#This Row],[Bottom]]&lt;&gt;"",Table_Styles[[#This Row],[Bottom]],IF(Table_Styles[[#This Row],[Bottom Default]]&lt;&gt;"",Table_Styles[[#This Row],[Bottom Default]],""))</f>
        <v/>
      </c>
      <c r="BX65" s="48"/>
      <c r="BY65" s="48"/>
      <c r="BZ65" s="48" t="str">
        <f>IF(Table_Styles[[#This Row],[Left]]&lt;&gt;"",Table_Styles[[#This Row],[Left]],IF(Table_Styles[[#This Row],[Left Default]]&lt;&gt;"",Table_Styles[[#This Row],[Left Default]],""))</f>
        <v/>
      </c>
      <c r="CA65" s="57"/>
      <c r="CB65" s="101" t="str">
        <f>IF(AND(Table_Styles[[#This Row],[Selector]]&lt;&gt;"",Table_Styles[[#This Row],[Font Family Used]]&lt;&gt;"",Table_Styles[[#This Row],[Font Weight Used]]&lt;&gt;""),Table_Styles[[#This Row],[Font Family Used]]&amp;" "&amp;Table_Styles[[#This Row],[Font Weight Used]],"")</f>
        <v/>
      </c>
      <c r="CC65" s="101" t="str">
        <f ca="1">IF(AND(Table_Styles[[#This Row],[Selector]],COUNTIF(OFFSET(CC:CC,0,0,ROW()-1,1),"="&amp;Table_Styles[[#This Row],[Font]])=0),Table_Styles[[#This Row],[Font]],"")</f>
        <v/>
      </c>
      <c r="CD65" s="101" t="str">
        <f ca="1">IF(Table_Styles[[#This Row],[Unique Font]]&lt;&gt;"",
"{""fontFamily"":"""&amp;Table_Styles[[#This Row],[Font Family Used]]&amp;""",""fontWeight"":"&amp;Table_Styles[[#This Row],[Font Weight Used]]&amp;"}","")</f>
        <v/>
      </c>
      <c r="CE65"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#4e4e4f;border: none</v>
      </c>
      <c r="CF65" s="104" t="str">
        <f>IF(AND(Table_Styles[[#This Row],[Selector]]&lt;&gt;"", Table_Styles[[#This Row],[Config Properties]]&lt;&gt;""),
Table_Styles[[#This Row],[Selector]]&amp;" { "&amp;Table_Styles[[#This Row],[Config Properties]]&amp;" }","")</f>
        <v>.ui-widget-content .ui-state-highlight { color: #FFFFFF;background: #4e4e4f;border: none }</v>
      </c>
      <c r="CG65" s="104" t="str">
        <f xml:space="preserve">
SUBSTITUTE(SUBSTITUTE(SUBSTITUTE(SUBSTITUTE(SUBSTITUTE(SUBSTITUTE(SUBSTITUTE(SUBSTITUTE(Table_Styles[[#This Row],[Config]],
" {","{"),
"{ ","{"),
" }","}"),
"} ","}"),
" ,",","),
", ",","),
" :",":"),
": ",":")</f>
        <v>.ui-widget-content .ui-state-highlight{color:#FFFFFF;background:#4e4e4f;border:none}</v>
      </c>
    </row>
    <row r="66" spans="2:85" ht="21" customHeight="1">
      <c r="B66" s="101" t="s">
        <v>514</v>
      </c>
      <c r="C66" s="175" t="s">
        <v>515</v>
      </c>
      <c r="D66" s="57"/>
      <c r="E66" s="58"/>
      <c r="F66" s="48" t="str">
        <f>IF(Table_Styles[[#This Row],[Font Family]]&lt;&gt;"",Table_Styles[[#This Row],[Font Family]],IF(Table_Styles[[#This Row],[Font Family Default]]&lt;&gt;"",Table_Styles[[#This Row],[Font Family Default]],""))</f>
        <v/>
      </c>
      <c r="G66" s="57"/>
      <c r="H66" s="133"/>
      <c r="I66" s="48" t="str">
        <f>IF(Table_Styles[[#This Row],[Font Size]]&lt;&gt;"",Table_Styles[[#This Row],[Font Size]],IF(Table_Styles[[#This Row],[Font Size Default]]&lt;&gt;"",Table_Styles[[#This Row],[Font Size Default]],""))</f>
        <v/>
      </c>
      <c r="J66" s="57"/>
      <c r="K66" s="58"/>
      <c r="L66" s="48" t="str">
        <f>IF(Table_Styles[[#This Row],[Font Weight]]&lt;&gt;"",Table_Styles[[#This Row],[Font Weight]],IF(Table_Styles[[#This Row],[Font Weight Default]]&lt;&gt;"",Table_Styles[[#This Row],[Font Weight Default]],""))</f>
        <v/>
      </c>
      <c r="M66" s="57"/>
      <c r="N66" s="57" t="str">
        <f>Colour_Background_1</f>
        <v>#FFFFFF</v>
      </c>
      <c r="O66" s="48" t="str">
        <f>IF(Table_Styles[[#This Row],[Colour]]&lt;&gt;"",Table_Styles[[#This Row],[Colour]],IF(Table_Styles[[#This Row],[Colour Default]]&lt;&gt;"",Table_Styles[[#This Row],[Colour Default]],""))</f>
        <v>#FFFFFF</v>
      </c>
      <c r="P66" s="57"/>
      <c r="Q66" s="57" t="str">
        <f>Colour_Accent_1</f>
        <v>#777777</v>
      </c>
      <c r="R66" s="48" t="str">
        <f>IF(Table_Styles[[#This Row],[Background]]&lt;&gt;"",Table_Styles[[#This Row],[Background]],IF(Table_Styles[[#This Row],[Background Default]]&lt;&gt;"",Table_Styles[[#This Row],[Background Default]],""))</f>
        <v>#777777</v>
      </c>
      <c r="S66" s="57"/>
      <c r="T66" s="57" t="s">
        <v>439</v>
      </c>
      <c r="U66" s="48" t="str">
        <f>IF(Table_Styles[[#This Row],[Border]]&lt;&gt;"",Table_Styles[[#This Row],[Border]],IF(Table_Styles[[#This Row],[Border Default]]&lt;&gt;"",Table_Styles[[#This Row],[Border Default]],""))</f>
        <v>none</v>
      </c>
      <c r="V66" s="57"/>
      <c r="W66" s="57"/>
      <c r="X66" s="48" t="str">
        <f>IF(Table_Styles[[#This Row],[Border Radius]]&lt;&gt;"",Table_Styles[[#This Row],[Border Radius]],IF(Table_Styles[[#This Row],[Border Radius Default]]&lt;&gt;"",Table_Styles[[#This Row],[Border Radius Default]],""))</f>
        <v/>
      </c>
      <c r="Y66" s="57"/>
      <c r="Z66" s="57"/>
      <c r="AA66" s="48" t="str">
        <f>IF(Table_Styles[[#This Row],[MT]]&lt;&gt;"",Table_Styles[[#This Row],[MT]],IF(Table_Styles[[#This Row],[MT Default]]&lt;&gt;"",Table_Styles[[#This Row],[MT Default]],""))</f>
        <v/>
      </c>
      <c r="AB66" s="57"/>
      <c r="AC66" s="57"/>
      <c r="AD66" s="48" t="str">
        <f>IF(Table_Styles[[#This Row],[MR]]&lt;&gt;"",Table_Styles[[#This Row],[MR]],IF(Table_Styles[[#This Row],[MR Default]]&lt;&gt;"",Table_Styles[[#This Row],[MR Default]],""))</f>
        <v/>
      </c>
      <c r="AE66" s="57"/>
      <c r="AF66" s="57"/>
      <c r="AG66" s="48" t="str">
        <f>IF(Table_Styles[[#This Row],[MB]]&lt;&gt;"",Table_Styles[[#This Row],[MB]],IF(Table_Styles[[#This Row],[MB Default]]&lt;&gt;"",Table_Styles[[#This Row],[MB Default]],""))</f>
        <v/>
      </c>
      <c r="AH66" s="57"/>
      <c r="AI66" s="57"/>
      <c r="AJ66" s="48" t="str">
        <f>IF(Table_Styles[[#This Row],[ML]]&lt;&gt;"",Table_Styles[[#This Row],[ML]],IF(Table_Styles[[#This Row],[ML Default]]&lt;&gt;"",Table_Styles[[#This Row],[ML Default]],""))</f>
        <v/>
      </c>
      <c r="AK66" s="57"/>
      <c r="AL66" s="57"/>
      <c r="AM66" s="48" t="str">
        <f>IF(Table_Styles[[#This Row],[PT]]&lt;&gt;"",Table_Styles[[#This Row],[PT]],IF(Table_Styles[[#This Row],[PT Default]]&lt;&gt;"",Table_Styles[[#This Row],[PT Default]],""))</f>
        <v/>
      </c>
      <c r="AN66" s="57"/>
      <c r="AO66" s="57"/>
      <c r="AP66" s="48" t="str">
        <f>IF(Table_Styles[[#This Row],[PR]]&lt;&gt;"",Table_Styles[[#This Row],[PR]],IF(Table_Styles[[#This Row],[PR Default]]&lt;&gt;"",Table_Styles[[#This Row],[PR Default]],""))</f>
        <v/>
      </c>
      <c r="AQ66" s="57"/>
      <c r="AR66" s="57"/>
      <c r="AS66" s="48" t="str">
        <f>IF(Table_Styles[[#This Row],[PB]]&lt;&gt;"",Table_Styles[[#This Row],[PB]],IF(Table_Styles[[#This Row],[PB Default]]&lt;&gt;"",Table_Styles[[#This Row],[PB Default]],""))</f>
        <v/>
      </c>
      <c r="AT66" s="57"/>
      <c r="AU66" s="57"/>
      <c r="AV66" s="48" t="str">
        <f>IF(Table_Styles[[#This Row],[PL]]&lt;&gt;"",Table_Styles[[#This Row],[PL]],IF(Table_Styles[[#This Row],[PL Default]]&lt;&gt;"",Table_Styles[[#This Row],[PL Default]],""))</f>
        <v/>
      </c>
      <c r="AW66" s="57"/>
      <c r="AX66" s="57"/>
      <c r="AY66" s="48" t="str">
        <f>IF(Table_Styles[[#This Row],[BT]]&lt;&gt;"",Table_Styles[[#This Row],[BT]],IF(Table_Styles[[#This Row],[BT Default]]&lt;&gt;"",Table_Styles[[#This Row],[BT Default]],""))</f>
        <v/>
      </c>
      <c r="AZ66" s="57"/>
      <c r="BA66" s="57"/>
      <c r="BB66" s="48" t="str">
        <f>IF(Table_Styles[[#This Row],[BR]]&lt;&gt;"",Table_Styles[[#This Row],[BR]],IF(Table_Styles[[#This Row],[BR Default]]&lt;&gt;"",Table_Styles[[#This Row],[BR Default]],""))</f>
        <v/>
      </c>
      <c r="BC66" s="57"/>
      <c r="BD66" s="57"/>
      <c r="BE66" s="48" t="str">
        <f>IF(Table_Styles[[#This Row],[BB]]&lt;&gt;"",Table_Styles[[#This Row],[BB]],IF(Table_Styles[[#This Row],[BB Default]]&lt;&gt;"",Table_Styles[[#This Row],[BB Default]],""))</f>
        <v/>
      </c>
      <c r="BF66" s="57"/>
      <c r="BG66" s="57"/>
      <c r="BH66" s="48" t="str">
        <f>IF(Table_Styles[[#This Row],[BL]]&lt;&gt;"",Table_Styles[[#This Row],[BL]],IF(Table_Styles[[#This Row],[BL Default]]&lt;&gt;"",Table_Styles[[#This Row],[BL Default]],""))</f>
        <v/>
      </c>
      <c r="BI66" s="57"/>
      <c r="BJ66" s="57"/>
      <c r="BK66" s="48" t="str">
        <f>IF(Table_Styles[[#This Row],[Width]]&lt;&gt;"",Table_Styles[[#This Row],[Width]],IF(Table_Styles[[#This Row],[Width Default]]&lt;&gt;"",Table_Styles[[#This Row],[Width Default]],""))</f>
        <v/>
      </c>
      <c r="BL66" s="57"/>
      <c r="BM66" s="57"/>
      <c r="BN66" s="48" t="str">
        <f>IF(Table_Styles[[#This Row],[Height]]&lt;&gt;"",Table_Styles[[#This Row],[Height]],IF(Table_Styles[[#This Row],[Height Default]]&lt;&gt;"",Table_Styles[[#This Row],[Height Default]],""))</f>
        <v/>
      </c>
      <c r="BO66" s="48"/>
      <c r="BP66" s="48"/>
      <c r="BQ66" s="48" t="str">
        <f>IF(Table_Styles[[#This Row],[Top]]&lt;&gt;"",Table_Styles[[#This Row],[Top]],IF(Table_Styles[[#This Row],[Top Default]]&lt;&gt;"",Table_Styles[[#This Row],[Top Default]],""))</f>
        <v/>
      </c>
      <c r="BR66" s="48"/>
      <c r="BS66" s="48"/>
      <c r="BT66" s="48" t="str">
        <f>IF(Table_Styles[[#This Row],[Right]]&lt;&gt;"",Table_Styles[[#This Row],[Right]],IF(Table_Styles[[#This Row],[Right Default]]&lt;&gt;"",Table_Styles[[#This Row],[Right Default]],""))</f>
        <v/>
      </c>
      <c r="BU66" s="48"/>
      <c r="BV66" s="48"/>
      <c r="BW66" s="48" t="str">
        <f>IF(Table_Styles[[#This Row],[Bottom]]&lt;&gt;"",Table_Styles[[#This Row],[Bottom]],IF(Table_Styles[[#This Row],[Bottom Default]]&lt;&gt;"",Table_Styles[[#This Row],[Bottom Default]],""))</f>
        <v/>
      </c>
      <c r="BX66" s="48"/>
      <c r="BY66" s="48"/>
      <c r="BZ66" s="48" t="str">
        <f>IF(Table_Styles[[#This Row],[Left]]&lt;&gt;"",Table_Styles[[#This Row],[Left]],IF(Table_Styles[[#This Row],[Left Default]]&lt;&gt;"",Table_Styles[[#This Row],[Left Default]],""))</f>
        <v/>
      </c>
      <c r="CA66" s="57"/>
      <c r="CB66" s="101" t="str">
        <f>IF(AND(Table_Styles[[#This Row],[Selector]]&lt;&gt;"",Table_Styles[[#This Row],[Font Family Used]]&lt;&gt;"",Table_Styles[[#This Row],[Font Weight Used]]&lt;&gt;""),Table_Styles[[#This Row],[Font Family Used]]&amp;" "&amp;Table_Styles[[#This Row],[Font Weight Used]],"")</f>
        <v/>
      </c>
      <c r="CC66" s="101" t="str">
        <f ca="1">IF(AND(Table_Styles[[#This Row],[Selector]],COUNTIF(OFFSET(CC:CC,0,0,ROW()-1,1),"="&amp;Table_Styles[[#This Row],[Font]])=0),Table_Styles[[#This Row],[Font]],"")</f>
        <v/>
      </c>
      <c r="CD66" s="101" t="str">
        <f ca="1">IF(Table_Styles[[#This Row],[Unique Font]]&lt;&gt;"",
"{""fontFamily"":"""&amp;Table_Styles[[#This Row],[Font Family Used]]&amp;""",""fontWeight"":"&amp;Table_Styles[[#This Row],[Font Weight Used]]&amp;"}","")</f>
        <v/>
      </c>
      <c r="CE66"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#777777;border: none</v>
      </c>
      <c r="CF66" s="104" t="str">
        <f>IF(AND(Table_Styles[[#This Row],[Selector]]&lt;&gt;"", Table_Styles[[#This Row],[Config Properties]]&lt;&gt;""),
Table_Styles[[#This Row],[Selector]]&amp;" { "&amp;Table_Styles[[#This Row],[Config Properties]]&amp;" }","")</f>
        <v>.ui-widget-content .ui-state-active { color: #FFFFFF;background: #777777;border: none }</v>
      </c>
      <c r="CG66" s="104" t="str">
        <f xml:space="preserve">
SUBSTITUTE(SUBSTITUTE(SUBSTITUTE(SUBSTITUTE(SUBSTITUTE(SUBSTITUTE(SUBSTITUTE(SUBSTITUTE(Table_Styles[[#This Row],[Config]],
" {","{"),
"{ ","{"),
" }","}"),
"} ","}"),
" ,",","),
", ",","),
" :",":"),
": ",":")</f>
        <v>.ui-widget-content .ui-state-active{color:#FFFFFF;background:#777777;border:none}</v>
      </c>
    </row>
    <row r="67" spans="2:85" ht="21.6" thickBot="1">
      <c r="B67" s="107" t="s">
        <v>79</v>
      </c>
      <c r="C67" s="107"/>
      <c r="D67" s="123"/>
      <c r="E67" s="123"/>
      <c r="F67" s="107" t="str">
        <f>IF(Table_Styles[[#This Row],[Font Family]]&lt;&gt;"",Table_Styles[[#This Row],[Font Family]],IF(Table_Styles[[#This Row],[Font Family Default]]&lt;&gt;"",Table_Styles[[#This Row],[Font Family Default]],""))</f>
        <v/>
      </c>
      <c r="G67" s="123"/>
      <c r="H67" s="123"/>
      <c r="I67" s="107" t="str">
        <f>IF(Table_Styles[[#This Row],[Font Size]]&lt;&gt;"",Table_Styles[[#This Row],[Font Size]],IF(Table_Styles[[#This Row],[Font Size Default]]&lt;&gt;"",Table_Styles[[#This Row],[Font Size Default]],""))</f>
        <v/>
      </c>
      <c r="J67" s="123"/>
      <c r="K67" s="123"/>
      <c r="L67" s="107" t="str">
        <f>IF(Table_Styles[[#This Row],[Font Weight]]&lt;&gt;"",Table_Styles[[#This Row],[Font Weight]],IF(Table_Styles[[#This Row],[Font Weight Default]]&lt;&gt;"",Table_Styles[[#This Row],[Font Weight Default]],""))</f>
        <v/>
      </c>
      <c r="M67" s="123"/>
      <c r="N67" s="123"/>
      <c r="O67" s="107" t="str">
        <f>IF(Table_Styles[[#This Row],[Colour]]&lt;&gt;"",Table_Styles[[#This Row],[Colour]],IF(Table_Styles[[#This Row],[Colour Default]]&lt;&gt;"",Table_Styles[[#This Row],[Colour Default]],""))</f>
        <v/>
      </c>
      <c r="P67" s="123"/>
      <c r="Q67" s="123"/>
      <c r="R67" s="107" t="str">
        <f>IF(Table_Styles[[#This Row],[Background]]&lt;&gt;"",Table_Styles[[#This Row],[Background]],IF(Table_Styles[[#This Row],[Background Default]]&lt;&gt;"",Table_Styles[[#This Row],[Background Default]],""))</f>
        <v/>
      </c>
      <c r="S67" s="123"/>
      <c r="T67" s="123"/>
      <c r="U67" s="107" t="str">
        <f>IF(Table_Styles[[#This Row],[Border]]&lt;&gt;"",Table_Styles[[#This Row],[Border]],IF(Table_Styles[[#This Row],[Border Default]]&lt;&gt;"",Table_Styles[[#This Row],[Border Default]],""))</f>
        <v/>
      </c>
      <c r="V67" s="123"/>
      <c r="W67" s="123"/>
      <c r="X67" s="107" t="str">
        <f>IF(Table_Styles[[#This Row],[Border Radius]]&lt;&gt;"",Table_Styles[[#This Row],[Border Radius]],IF(Table_Styles[[#This Row],[Border Radius Default]]&lt;&gt;"",Table_Styles[[#This Row],[Border Radius Default]],""))</f>
        <v/>
      </c>
      <c r="Y67" s="123"/>
      <c r="Z67" s="123"/>
      <c r="AA67" s="107" t="str">
        <f>IF(Table_Styles[[#This Row],[MT]]&lt;&gt;"",Table_Styles[[#This Row],[MT]],IF(Table_Styles[[#This Row],[MT Default]]&lt;&gt;"",Table_Styles[[#This Row],[MT Default]],""))</f>
        <v/>
      </c>
      <c r="AB67" s="123"/>
      <c r="AC67" s="123"/>
      <c r="AD67" s="107" t="str">
        <f>IF(Table_Styles[[#This Row],[MR]]&lt;&gt;"",Table_Styles[[#This Row],[MR]],IF(Table_Styles[[#This Row],[MR Default]]&lt;&gt;"",Table_Styles[[#This Row],[MR Default]],""))</f>
        <v/>
      </c>
      <c r="AE67" s="123"/>
      <c r="AF67" s="123"/>
      <c r="AG67" s="107" t="str">
        <f>IF(Table_Styles[[#This Row],[MB]]&lt;&gt;"",Table_Styles[[#This Row],[MB]],IF(Table_Styles[[#This Row],[MB Default]]&lt;&gt;"",Table_Styles[[#This Row],[MB Default]],""))</f>
        <v/>
      </c>
      <c r="AH67" s="123"/>
      <c r="AI67" s="123"/>
      <c r="AJ67" s="107" t="str">
        <f>IF(Table_Styles[[#This Row],[ML]]&lt;&gt;"",Table_Styles[[#This Row],[ML]],IF(Table_Styles[[#This Row],[ML Default]]&lt;&gt;"",Table_Styles[[#This Row],[ML Default]],""))</f>
        <v/>
      </c>
      <c r="AK67" s="123"/>
      <c r="AL67" s="123"/>
      <c r="AM67" s="107" t="str">
        <f>IF(Table_Styles[[#This Row],[PT]]&lt;&gt;"",Table_Styles[[#This Row],[PT]],IF(Table_Styles[[#This Row],[PT Default]]&lt;&gt;"",Table_Styles[[#This Row],[PT Default]],""))</f>
        <v/>
      </c>
      <c r="AN67" s="123"/>
      <c r="AO67" s="123"/>
      <c r="AP67" s="107" t="str">
        <f>IF(Table_Styles[[#This Row],[PR]]&lt;&gt;"",Table_Styles[[#This Row],[PR]],IF(Table_Styles[[#This Row],[PR Default]]&lt;&gt;"",Table_Styles[[#This Row],[PR Default]],""))</f>
        <v/>
      </c>
      <c r="AQ67" s="123"/>
      <c r="AR67" s="123"/>
      <c r="AS67" s="107" t="str">
        <f>IF(Table_Styles[[#This Row],[PB]]&lt;&gt;"",Table_Styles[[#This Row],[PB]],IF(Table_Styles[[#This Row],[PB Default]]&lt;&gt;"",Table_Styles[[#This Row],[PB Default]],""))</f>
        <v/>
      </c>
      <c r="AT67" s="123"/>
      <c r="AU67" s="123"/>
      <c r="AV67" s="107" t="str">
        <f>IF(Table_Styles[[#This Row],[PL]]&lt;&gt;"",Table_Styles[[#This Row],[PL]],IF(Table_Styles[[#This Row],[PL Default]]&lt;&gt;"",Table_Styles[[#This Row],[PL Default]],""))</f>
        <v/>
      </c>
      <c r="AW67" s="123"/>
      <c r="AX67" s="123"/>
      <c r="AY67" s="107" t="str">
        <f>IF(Table_Styles[[#This Row],[BT]]&lt;&gt;"",Table_Styles[[#This Row],[BT]],IF(Table_Styles[[#This Row],[BT Default]]&lt;&gt;"",Table_Styles[[#This Row],[BT Default]],""))</f>
        <v/>
      </c>
      <c r="AZ67" s="123"/>
      <c r="BA67" s="123"/>
      <c r="BB67" s="107" t="str">
        <f>IF(Table_Styles[[#This Row],[BR]]&lt;&gt;"",Table_Styles[[#This Row],[BR]],IF(Table_Styles[[#This Row],[BR Default]]&lt;&gt;"",Table_Styles[[#This Row],[BR Default]],""))</f>
        <v/>
      </c>
      <c r="BC67" s="123"/>
      <c r="BD67" s="123"/>
      <c r="BE67" s="107" t="str">
        <f>IF(Table_Styles[[#This Row],[BB]]&lt;&gt;"",Table_Styles[[#This Row],[BB]],IF(Table_Styles[[#This Row],[BB Default]]&lt;&gt;"",Table_Styles[[#This Row],[BB Default]],""))</f>
        <v/>
      </c>
      <c r="BF67" s="123"/>
      <c r="BG67" s="123"/>
      <c r="BH67" s="107" t="str">
        <f>IF(Table_Styles[[#This Row],[BL]]&lt;&gt;"",Table_Styles[[#This Row],[BL]],IF(Table_Styles[[#This Row],[BL Default]]&lt;&gt;"",Table_Styles[[#This Row],[BL Default]],""))</f>
        <v/>
      </c>
      <c r="BI67" s="123"/>
      <c r="BJ67" s="123"/>
      <c r="BK67" s="107" t="str">
        <f>IF(Table_Styles[[#This Row],[Width]]&lt;&gt;"",Table_Styles[[#This Row],[Width]],IF(Table_Styles[[#This Row],[Width Default]]&lt;&gt;"",Table_Styles[[#This Row],[Width Default]],""))</f>
        <v/>
      </c>
      <c r="BL67" s="123"/>
      <c r="BM67" s="123"/>
      <c r="BN67" s="107" t="str">
        <f>IF(Table_Styles[[#This Row],[Height]]&lt;&gt;"",Table_Styles[[#This Row],[Height]],IF(Table_Styles[[#This Row],[Height Default]]&lt;&gt;"",Table_Styles[[#This Row],[Height Default]],""))</f>
        <v/>
      </c>
      <c r="BO67" s="107"/>
      <c r="BP67" s="107"/>
      <c r="BQ67" s="107" t="str">
        <f>IF(Table_Styles[[#This Row],[Top]]&lt;&gt;"",Table_Styles[[#This Row],[Top]],IF(Table_Styles[[#This Row],[Top Default]]&lt;&gt;"",Table_Styles[[#This Row],[Top Default]],""))</f>
        <v/>
      </c>
      <c r="BR67" s="107"/>
      <c r="BS67" s="107"/>
      <c r="BT67" s="107" t="str">
        <f>IF(Table_Styles[[#This Row],[Right]]&lt;&gt;"",Table_Styles[[#This Row],[Right]],IF(Table_Styles[[#This Row],[Right Default]]&lt;&gt;"",Table_Styles[[#This Row],[Right Default]],""))</f>
        <v/>
      </c>
      <c r="BU67" s="107"/>
      <c r="BV67" s="107"/>
      <c r="BW67" s="107" t="str">
        <f>IF(Table_Styles[[#This Row],[Bottom]]&lt;&gt;"",Table_Styles[[#This Row],[Bottom]],IF(Table_Styles[[#This Row],[Bottom Default]]&lt;&gt;"",Table_Styles[[#This Row],[Bottom Default]],""))</f>
        <v/>
      </c>
      <c r="BX67" s="107"/>
      <c r="BY67" s="107"/>
      <c r="BZ67" s="107" t="str">
        <f>IF(Table_Styles[[#This Row],[Left]]&lt;&gt;"",Table_Styles[[#This Row],[Left]],IF(Table_Styles[[#This Row],[Left Default]]&lt;&gt;"",Table_Styles[[#This Row],[Left Default]],""))</f>
        <v/>
      </c>
      <c r="CA67" s="123"/>
      <c r="CB67" s="107" t="str">
        <f>IF(AND(Table_Styles[[#This Row],[Selector]]&lt;&gt;"",Table_Styles[[#This Row],[Font Family Used]]&lt;&gt;"",Table_Styles[[#This Row],[Font Weight Used]]&lt;&gt;""),Table_Styles[[#This Row],[Font Family Used]]&amp;" "&amp;Table_Styles[[#This Row],[Font Weight Used]],"")</f>
        <v/>
      </c>
      <c r="CC67" s="107" t="str">
        <f ca="1">IF(AND(Table_Styles[[#This Row],[Selector]],COUNTIF(OFFSET(CC:CC,0,0,ROW()-1,1),"="&amp;Table_Styles[[#This Row],[Font]])=0),Table_Styles[[#This Row],[Font]],"")</f>
        <v/>
      </c>
      <c r="CD67" s="107" t="str">
        <f ca="1">IF(Table_Styles[[#This Row],[Unique Font]]&lt;&gt;"",
"{""fontFamily"":"""&amp;Table_Styles[[#This Row],[Font Family Used]]&amp;""",""fontWeight"":"&amp;Table_Styles[[#This Row],[Font Weight Used]]&amp;"}","")</f>
        <v/>
      </c>
      <c r="CE67"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67" s="107" t="str">
        <f>IF(AND(Table_Styles[[#This Row],[Selector]]&lt;&gt;"", Table_Styles[[#This Row],[Config Properties]]&lt;&gt;""),
Table_Styles[[#This Row],[Selector]]&amp;" { "&amp;Table_Styles[[#This Row],[Config Properties]]&amp;" }","")</f>
        <v/>
      </c>
      <c r="CG67" s="107" t="str">
        <f xml:space="preserve">
SUBSTITUTE(SUBSTITUTE(SUBSTITUTE(SUBSTITUTE(SUBSTITUTE(SUBSTITUTE(SUBSTITUTE(SUBSTITUTE(Table_Styles[[#This Row],[Config]],
" {","{"),
"{ ","{"),
" }","}"),
"} ","}"),
" ,",","),
", ",","),
" :",":"),
": ",":")</f>
        <v/>
      </c>
    </row>
    <row r="68" spans="2:85" ht="21" customHeight="1">
      <c r="B68" s="102" t="s">
        <v>499</v>
      </c>
      <c r="C68" s="103" t="s">
        <v>516</v>
      </c>
      <c r="D68" s="58"/>
      <c r="E68" s="58"/>
      <c r="F68" s="24" t="str">
        <f>IF(Table_Styles[[#This Row],[Font Family]]&lt;&gt;"",Table_Styles[[#This Row],[Font Family]],IF(Table_Styles[[#This Row],[Font Family Default]]&lt;&gt;"",Table_Styles[[#This Row],[Font Family Default]],""))</f>
        <v/>
      </c>
      <c r="G68" s="58"/>
      <c r="H68" s="58"/>
      <c r="I68" s="24" t="str">
        <f>IF(Table_Styles[[#This Row],[Font Size]]&lt;&gt;"",Table_Styles[[#This Row],[Font Size]],IF(Table_Styles[[#This Row],[Font Size Default]]&lt;&gt;"",Table_Styles[[#This Row],[Font Size Default]],""))</f>
        <v/>
      </c>
      <c r="J68" s="58"/>
      <c r="K68" s="58"/>
      <c r="L68" s="24" t="str">
        <f>IF(Table_Styles[[#This Row],[Font Weight]]&lt;&gt;"",Table_Styles[[#This Row],[Font Weight]],IF(Table_Styles[[#This Row],[Font Weight Default]]&lt;&gt;"",Table_Styles[[#This Row],[Font Weight Default]],""))</f>
        <v/>
      </c>
      <c r="M68" s="58"/>
      <c r="N68" s="58"/>
      <c r="O68" s="24" t="str">
        <f>IF(Table_Styles[[#This Row],[Colour]]&lt;&gt;"",Table_Styles[[#This Row],[Colour]],IF(Table_Styles[[#This Row],[Colour Default]]&lt;&gt;"",Table_Styles[[#This Row],[Colour Default]],""))</f>
        <v/>
      </c>
      <c r="P68" s="58"/>
      <c r="Q68" s="58"/>
      <c r="R68" s="24" t="str">
        <f>IF(Table_Styles[[#This Row],[Background]]&lt;&gt;"",Table_Styles[[#This Row],[Background]],IF(Table_Styles[[#This Row],[Background Default]]&lt;&gt;"",Table_Styles[[#This Row],[Background Default]],""))</f>
        <v/>
      </c>
      <c r="S68" s="28"/>
      <c r="T68" s="58"/>
      <c r="U68" s="24" t="str">
        <f>IF(Table_Styles[[#This Row],[Border]]&lt;&gt;"",Table_Styles[[#This Row],[Border]],IF(Table_Styles[[#This Row],[Border Default]]&lt;&gt;"",Table_Styles[[#This Row],[Border Default]],""))</f>
        <v/>
      </c>
      <c r="V68" s="58"/>
      <c r="W68" s="58"/>
      <c r="X68" s="24" t="str">
        <f>IF(Table_Styles[[#This Row],[Border Radius]]&lt;&gt;"",Table_Styles[[#This Row],[Border Radius]],IF(Table_Styles[[#This Row],[Border Radius Default]]&lt;&gt;"",Table_Styles[[#This Row],[Border Radius Default]],""))</f>
        <v/>
      </c>
      <c r="Y68" s="58"/>
      <c r="Z68" s="60" t="s">
        <v>422</v>
      </c>
      <c r="AA68" s="24" t="str">
        <f>IF(Table_Styles[[#This Row],[MT]]&lt;&gt;"",Table_Styles[[#This Row],[MT]],IF(Table_Styles[[#This Row],[MT Default]]&lt;&gt;"",Table_Styles[[#This Row],[MT Default]],""))</f>
        <v>10px</v>
      </c>
      <c r="AB68" s="58"/>
      <c r="AC68" s="58"/>
      <c r="AD68" s="24" t="str">
        <f>IF(Table_Styles[[#This Row],[MR]]&lt;&gt;"",Table_Styles[[#This Row],[MR]],IF(Table_Styles[[#This Row],[MR Default]]&lt;&gt;"",Table_Styles[[#This Row],[MR Default]],""))</f>
        <v/>
      </c>
      <c r="AE68" s="58"/>
      <c r="AF68" s="58"/>
      <c r="AG68" s="24" t="str">
        <f>IF(Table_Styles[[#This Row],[MB]]&lt;&gt;"",Table_Styles[[#This Row],[MB]],IF(Table_Styles[[#This Row],[MB Default]]&lt;&gt;"",Table_Styles[[#This Row],[MB Default]],""))</f>
        <v/>
      </c>
      <c r="AH68" s="58"/>
      <c r="AI68" s="58"/>
      <c r="AJ68" s="24" t="str">
        <f>IF(Table_Styles[[#This Row],[ML]]&lt;&gt;"",Table_Styles[[#This Row],[ML]],IF(Table_Styles[[#This Row],[ML Default]]&lt;&gt;"",Table_Styles[[#This Row],[ML Default]],""))</f>
        <v/>
      </c>
      <c r="AK68" s="58"/>
      <c r="AL68" s="58"/>
      <c r="AM68" s="24" t="str">
        <f>IF(Table_Styles[[#This Row],[PT]]&lt;&gt;"",Table_Styles[[#This Row],[PT]],IF(Table_Styles[[#This Row],[PT Default]]&lt;&gt;"",Table_Styles[[#This Row],[PT Default]],""))</f>
        <v/>
      </c>
      <c r="AN68" s="58"/>
      <c r="AO68" s="58"/>
      <c r="AP68" s="24" t="str">
        <f>IF(Table_Styles[[#This Row],[PR]]&lt;&gt;"",Table_Styles[[#This Row],[PR]],IF(Table_Styles[[#This Row],[PR Default]]&lt;&gt;"",Table_Styles[[#This Row],[PR Default]],""))</f>
        <v/>
      </c>
      <c r="AQ68" s="58"/>
      <c r="AR68" s="58"/>
      <c r="AS68" s="24" t="str">
        <f>IF(Table_Styles[[#This Row],[PB]]&lt;&gt;"",Table_Styles[[#This Row],[PB]],IF(Table_Styles[[#This Row],[PB Default]]&lt;&gt;"",Table_Styles[[#This Row],[PB Default]],""))</f>
        <v/>
      </c>
      <c r="AT68" s="58"/>
      <c r="AU68" s="58"/>
      <c r="AV68" s="24" t="str">
        <f>IF(Table_Styles[[#This Row],[PL]]&lt;&gt;"",Table_Styles[[#This Row],[PL]],IF(Table_Styles[[#This Row],[PL Default]]&lt;&gt;"",Table_Styles[[#This Row],[PL Default]],""))</f>
        <v/>
      </c>
      <c r="AW68" s="58"/>
      <c r="AX68" s="58"/>
      <c r="AY68" s="24" t="str">
        <f>IF(Table_Styles[[#This Row],[BT]]&lt;&gt;"",Table_Styles[[#This Row],[BT]],IF(Table_Styles[[#This Row],[BT Default]]&lt;&gt;"",Table_Styles[[#This Row],[BT Default]],""))</f>
        <v/>
      </c>
      <c r="AZ68" s="58"/>
      <c r="BA68" s="58"/>
      <c r="BB68" s="24" t="str">
        <f>IF(Table_Styles[[#This Row],[BR]]&lt;&gt;"",Table_Styles[[#This Row],[BR]],IF(Table_Styles[[#This Row],[BR Default]]&lt;&gt;"",Table_Styles[[#This Row],[BR Default]],""))</f>
        <v/>
      </c>
      <c r="BC68" s="58"/>
      <c r="BD68" s="58"/>
      <c r="BE68" s="24" t="str">
        <f>IF(Table_Styles[[#This Row],[BB]]&lt;&gt;"",Table_Styles[[#This Row],[BB]],IF(Table_Styles[[#This Row],[BB Default]]&lt;&gt;"",Table_Styles[[#This Row],[BB Default]],""))</f>
        <v/>
      </c>
      <c r="BF68" s="58"/>
      <c r="BG68" s="58"/>
      <c r="BH68" s="24" t="str">
        <f>IF(Table_Styles[[#This Row],[BL]]&lt;&gt;"",Table_Styles[[#This Row],[BL]],IF(Table_Styles[[#This Row],[BL Default]]&lt;&gt;"",Table_Styles[[#This Row],[BL Default]],""))</f>
        <v/>
      </c>
      <c r="BI68" s="58"/>
      <c r="BJ68" s="58"/>
      <c r="BK68" s="24" t="str">
        <f>IF(Table_Styles[[#This Row],[Width]]&lt;&gt;"",Table_Styles[[#This Row],[Width]],IF(Table_Styles[[#This Row],[Width Default]]&lt;&gt;"",Table_Styles[[#This Row],[Width Default]],""))</f>
        <v/>
      </c>
      <c r="BL68" s="58"/>
      <c r="BM68" s="60"/>
      <c r="BN68" s="24" t="str">
        <f>IF(Table_Styles[[#This Row],[Height]]&lt;&gt;"",Table_Styles[[#This Row],[Height]],IF(Table_Styles[[#This Row],[Height Default]]&lt;&gt;"",Table_Styles[[#This Row],[Height Default]],""))</f>
        <v/>
      </c>
      <c r="BO68" s="24"/>
      <c r="BP68" s="24"/>
      <c r="BQ68" s="24" t="str">
        <f>IF(Table_Styles[[#This Row],[Top]]&lt;&gt;"",Table_Styles[[#This Row],[Top]],IF(Table_Styles[[#This Row],[Top Default]]&lt;&gt;"",Table_Styles[[#This Row],[Top Default]],""))</f>
        <v/>
      </c>
      <c r="BR68" s="24"/>
      <c r="BS68" s="24"/>
      <c r="BT68" s="24" t="str">
        <f>IF(Table_Styles[[#This Row],[Right]]&lt;&gt;"",Table_Styles[[#This Row],[Right]],IF(Table_Styles[[#This Row],[Right Default]]&lt;&gt;"",Table_Styles[[#This Row],[Right Default]],""))</f>
        <v/>
      </c>
      <c r="BU68" s="24"/>
      <c r="BV68" s="24"/>
      <c r="BW68" s="24" t="str">
        <f>IF(Table_Styles[[#This Row],[Bottom]]&lt;&gt;"",Table_Styles[[#This Row],[Bottom]],IF(Table_Styles[[#This Row],[Bottom Default]]&lt;&gt;"",Table_Styles[[#This Row],[Bottom Default]],""))</f>
        <v/>
      </c>
      <c r="BX68" s="24"/>
      <c r="BY68" s="24"/>
      <c r="BZ68" s="24" t="str">
        <f>IF(Table_Styles[[#This Row],[Left]]&lt;&gt;"",Table_Styles[[#This Row],[Left]],IF(Table_Styles[[#This Row],[Left Default]]&lt;&gt;"",Table_Styles[[#This Row],[Left Default]],""))</f>
        <v/>
      </c>
      <c r="CA68" s="58"/>
      <c r="CB68" s="99" t="str">
        <f>IF(AND(Table_Styles[[#This Row],[Selector]]&lt;&gt;"",Table_Styles[[#This Row],[Font Family Used]]&lt;&gt;"",Table_Styles[[#This Row],[Font Weight Used]]&lt;&gt;""),Table_Styles[[#This Row],[Font Family Used]]&amp;" "&amp;Table_Styles[[#This Row],[Font Weight Used]],"")</f>
        <v/>
      </c>
      <c r="CC68" s="99" t="str">
        <f ca="1">IF(AND(Table_Styles[[#This Row],[Selector]],COUNTIF(OFFSET(CC:CC,0,0,ROW()-1,1),"="&amp;Table_Styles[[#This Row],[Font]])=0),Table_Styles[[#This Row],[Font]],"")</f>
        <v/>
      </c>
      <c r="CD68" s="99" t="str">
        <f ca="1">IF(Table_Styles[[#This Row],[Unique Font]]&lt;&gt;"",
"{""fontFamily"":"""&amp;Table_Styles[[#This Row],[Font Family Used]]&amp;""",""fontWeight"":"&amp;Table_Styles[[#This Row],[Font Weight Used]]&amp;"}","")</f>
        <v/>
      </c>
      <c r="CE68"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68" s="99" t="str">
        <f>IF(AND(Table_Styles[[#This Row],[Selector]]&lt;&gt;"", Table_Styles[[#This Row],[Config Properties]]&lt;&gt;""),
Table_Styles[[#This Row],[Selector]]&amp;" { "&amp;Table_Styles[[#This Row],[Config Properties]]&amp;" }","")</f>
        <v>formly-field radio-field { margin-top: 10px }</v>
      </c>
      <c r="CG68" s="99" t="str">
        <f xml:space="preserve">
SUBSTITUTE(SUBSTITUTE(SUBSTITUTE(SUBSTITUTE(SUBSTITUTE(SUBSTITUTE(SUBSTITUTE(SUBSTITUTE(Table_Styles[[#This Row],[Config]],
" {","{"),
"{ ","{"),
" }","}"),
"} ","}"),
" ,",","),
", ",","),
" :",":"),
": ",":")</f>
        <v>formly-field radio-field{margin-top:10px}</v>
      </c>
    </row>
    <row r="69" spans="2:85" ht="21" customHeight="1">
      <c r="B69" s="102" t="s">
        <v>18</v>
      </c>
      <c r="C69" s="175" t="s">
        <v>517</v>
      </c>
      <c r="D69" s="57"/>
      <c r="E69" s="58" t="str">
        <f>Settings_Styling_Font_Body_Text</f>
        <v>Nunito</v>
      </c>
      <c r="F69" s="48" t="str">
        <f>IF(Table_Styles[[#This Row],[Font Family]]&lt;&gt;"",Table_Styles[[#This Row],[Font Family]],IF(Table_Styles[[#This Row],[Font Family Default]]&lt;&gt;"",Table_Styles[[#This Row],[Font Family Default]],""))</f>
        <v>Nunito</v>
      </c>
      <c r="G69" s="57"/>
      <c r="H69" s="177" t="s">
        <v>401</v>
      </c>
      <c r="I69" s="48" t="str">
        <f>IF(Table_Styles[[#This Row],[Font Size]]&lt;&gt;"",Table_Styles[[#This Row],[Font Size]],IF(Table_Styles[[#This Row],[Font Size Default]]&lt;&gt;"",Table_Styles[[#This Row],[Font Size Default]],""))</f>
        <v>15px</v>
      </c>
      <c r="J69" s="57"/>
      <c r="K69" s="58">
        <f>Settings_Styling_Font_Weight_Body_Text</f>
        <v>300</v>
      </c>
      <c r="L69" s="48">
        <f>IF(Table_Styles[[#This Row],[Font Weight]]&lt;&gt;"",Table_Styles[[#This Row],[Font Weight]],IF(Table_Styles[[#This Row],[Font Weight Default]]&lt;&gt;"",Table_Styles[[#This Row],[Font Weight Default]],""))</f>
        <v>300</v>
      </c>
      <c r="M69" s="57"/>
      <c r="N69" s="58" t="str">
        <f>Colour_Foreground_1</f>
        <v>#1d1c1c</v>
      </c>
      <c r="O69" s="48" t="str">
        <f>IF(Table_Styles[[#This Row],[Colour]]&lt;&gt;"",Table_Styles[[#This Row],[Colour]],IF(Table_Styles[[#This Row],[Colour Default]]&lt;&gt;"",Table_Styles[[#This Row],[Colour Default]],""))</f>
        <v>#1d1c1c</v>
      </c>
      <c r="P69" s="57"/>
      <c r="Q69" s="57"/>
      <c r="R69" s="48" t="str">
        <f>IF(Table_Styles[[#This Row],[Background]]&lt;&gt;"",Table_Styles[[#This Row],[Background]],IF(Table_Styles[[#This Row],[Background Default]]&lt;&gt;"",Table_Styles[[#This Row],[Background Default]],""))</f>
        <v/>
      </c>
      <c r="S69" s="57"/>
      <c r="T69" s="57"/>
      <c r="U69" s="48" t="str">
        <f>IF(Table_Styles[[#This Row],[Border]]&lt;&gt;"",Table_Styles[[#This Row],[Border]],IF(Table_Styles[[#This Row],[Border Default]]&lt;&gt;"",Table_Styles[[#This Row],[Border Default]],""))</f>
        <v/>
      </c>
      <c r="V69" s="57"/>
      <c r="W69" s="57"/>
      <c r="X69" s="48" t="str">
        <f>IF(Table_Styles[[#This Row],[Border Radius]]&lt;&gt;"",Table_Styles[[#This Row],[Border Radius]],IF(Table_Styles[[#This Row],[Border Radius Default]]&lt;&gt;"",Table_Styles[[#This Row],[Border Radius Default]],""))</f>
        <v/>
      </c>
      <c r="Y69" s="57"/>
      <c r="Z69" s="57"/>
      <c r="AA69" s="48" t="str">
        <f>IF(Table_Styles[[#This Row],[MT]]&lt;&gt;"",Table_Styles[[#This Row],[MT]],IF(Table_Styles[[#This Row],[MT Default]]&lt;&gt;"",Table_Styles[[#This Row],[MT Default]],""))</f>
        <v/>
      </c>
      <c r="AB69" s="57"/>
      <c r="AC69" s="57"/>
      <c r="AD69" s="48" t="str">
        <f>IF(Table_Styles[[#This Row],[MR]]&lt;&gt;"",Table_Styles[[#This Row],[MR]],IF(Table_Styles[[#This Row],[MR Default]]&lt;&gt;"",Table_Styles[[#This Row],[MR Default]],""))</f>
        <v/>
      </c>
      <c r="AE69" s="57"/>
      <c r="AF69" s="133" t="s">
        <v>467</v>
      </c>
      <c r="AG69" s="48" t="str">
        <f>IF(Table_Styles[[#This Row],[MB]]&lt;&gt;"",Table_Styles[[#This Row],[MB]],IF(Table_Styles[[#This Row],[MB Default]]&lt;&gt;"",Table_Styles[[#This Row],[MB Default]],""))</f>
        <v>3px</v>
      </c>
      <c r="AH69" s="57"/>
      <c r="AI69" s="133" t="s">
        <v>422</v>
      </c>
      <c r="AJ69" s="48" t="str">
        <f>IF(Table_Styles[[#This Row],[ML]]&lt;&gt;"",Table_Styles[[#This Row],[ML]],IF(Table_Styles[[#This Row],[ML Default]]&lt;&gt;"",Table_Styles[[#This Row],[ML Default]],""))</f>
        <v>10px</v>
      </c>
      <c r="AK69" s="57"/>
      <c r="AL69" s="57"/>
      <c r="AM69" s="48" t="str">
        <f>IF(Table_Styles[[#This Row],[PT]]&lt;&gt;"",Table_Styles[[#This Row],[PT]],IF(Table_Styles[[#This Row],[PT Default]]&lt;&gt;"",Table_Styles[[#This Row],[PT Default]],""))</f>
        <v/>
      </c>
      <c r="AN69" s="57"/>
      <c r="AO69" s="57"/>
      <c r="AP69" s="48" t="str">
        <f>IF(Table_Styles[[#This Row],[PR]]&lt;&gt;"",Table_Styles[[#This Row],[PR]],IF(Table_Styles[[#This Row],[PR Default]]&lt;&gt;"",Table_Styles[[#This Row],[PR Default]],""))</f>
        <v/>
      </c>
      <c r="AQ69" s="57"/>
      <c r="AR69" s="57"/>
      <c r="AS69" s="48" t="str">
        <f>IF(Table_Styles[[#This Row],[PB]]&lt;&gt;"",Table_Styles[[#This Row],[PB]],IF(Table_Styles[[#This Row],[PB Default]]&lt;&gt;"",Table_Styles[[#This Row],[PB Default]],""))</f>
        <v/>
      </c>
      <c r="AT69" s="57"/>
      <c r="AU69" s="57"/>
      <c r="AV69" s="48" t="str">
        <f>IF(Table_Styles[[#This Row],[PL]]&lt;&gt;"",Table_Styles[[#This Row],[PL]],IF(Table_Styles[[#This Row],[PL Default]]&lt;&gt;"",Table_Styles[[#This Row],[PL Default]],""))</f>
        <v/>
      </c>
      <c r="AW69" s="57"/>
      <c r="AX69" s="57"/>
      <c r="AY69" s="48" t="str">
        <f>IF(Table_Styles[[#This Row],[BT]]&lt;&gt;"",Table_Styles[[#This Row],[BT]],IF(Table_Styles[[#This Row],[BT Default]]&lt;&gt;"",Table_Styles[[#This Row],[BT Default]],""))</f>
        <v/>
      </c>
      <c r="AZ69" s="57"/>
      <c r="BA69" s="57"/>
      <c r="BB69" s="48" t="str">
        <f>IF(Table_Styles[[#This Row],[BR]]&lt;&gt;"",Table_Styles[[#This Row],[BR]],IF(Table_Styles[[#This Row],[BR Default]]&lt;&gt;"",Table_Styles[[#This Row],[BR Default]],""))</f>
        <v/>
      </c>
      <c r="BC69" s="57"/>
      <c r="BD69" s="57"/>
      <c r="BE69" s="48" t="str">
        <f>IF(Table_Styles[[#This Row],[BB]]&lt;&gt;"",Table_Styles[[#This Row],[BB]],IF(Table_Styles[[#This Row],[BB Default]]&lt;&gt;"",Table_Styles[[#This Row],[BB Default]],""))</f>
        <v/>
      </c>
      <c r="BF69" s="57"/>
      <c r="BG69" s="57"/>
      <c r="BH69" s="48" t="str">
        <f>IF(Table_Styles[[#This Row],[BL]]&lt;&gt;"",Table_Styles[[#This Row],[BL]],IF(Table_Styles[[#This Row],[BL Default]]&lt;&gt;"",Table_Styles[[#This Row],[BL Default]],""))</f>
        <v/>
      </c>
      <c r="BI69" s="57"/>
      <c r="BJ69" s="57"/>
      <c r="BK69" s="48" t="str">
        <f>IF(Table_Styles[[#This Row],[Width]]&lt;&gt;"",Table_Styles[[#This Row],[Width]],IF(Table_Styles[[#This Row],[Width Default]]&lt;&gt;"",Table_Styles[[#This Row],[Width Default]],""))</f>
        <v/>
      </c>
      <c r="BL69" s="57"/>
      <c r="BM69" s="57"/>
      <c r="BN69" s="48" t="str">
        <f>IF(Table_Styles[[#This Row],[Height]]&lt;&gt;"",Table_Styles[[#This Row],[Height]],IF(Table_Styles[[#This Row],[Height Default]]&lt;&gt;"",Table_Styles[[#This Row],[Height Default]],""))</f>
        <v/>
      </c>
      <c r="BO69" s="48"/>
      <c r="BP69" s="48"/>
      <c r="BQ69" s="48" t="str">
        <f>IF(Table_Styles[[#This Row],[Top]]&lt;&gt;"",Table_Styles[[#This Row],[Top]],IF(Table_Styles[[#This Row],[Top Default]]&lt;&gt;"",Table_Styles[[#This Row],[Top Default]],""))</f>
        <v/>
      </c>
      <c r="BR69" s="48"/>
      <c r="BS69" s="48"/>
      <c r="BT69" s="48" t="str">
        <f>IF(Table_Styles[[#This Row],[Right]]&lt;&gt;"",Table_Styles[[#This Row],[Right]],IF(Table_Styles[[#This Row],[Right Default]]&lt;&gt;"",Table_Styles[[#This Row],[Right Default]],""))</f>
        <v/>
      </c>
      <c r="BU69" s="48"/>
      <c r="BV69" s="48"/>
      <c r="BW69" s="48" t="str">
        <f>IF(Table_Styles[[#This Row],[Bottom]]&lt;&gt;"",Table_Styles[[#This Row],[Bottom]],IF(Table_Styles[[#This Row],[Bottom Default]]&lt;&gt;"",Table_Styles[[#This Row],[Bottom Default]],""))</f>
        <v/>
      </c>
      <c r="BX69" s="48"/>
      <c r="BY69" s="48"/>
      <c r="BZ69" s="48" t="str">
        <f>IF(Table_Styles[[#This Row],[Left]]&lt;&gt;"",Table_Styles[[#This Row],[Left]],IF(Table_Styles[[#This Row],[Left Default]]&lt;&gt;"",Table_Styles[[#This Row],[Left Default]],""))</f>
        <v/>
      </c>
      <c r="CA69" s="57"/>
      <c r="CB69" s="104" t="str">
        <f>IF(AND(Table_Styles[[#This Row],[Selector]]&lt;&gt;"",Table_Styles[[#This Row],[Font Family Used]]&lt;&gt;"",Table_Styles[[#This Row],[Font Weight Used]]&lt;&gt;""),Table_Styles[[#This Row],[Font Family Used]]&amp;" "&amp;Table_Styles[[#This Row],[Font Weight Used]],"")</f>
        <v>Nunito 300</v>
      </c>
      <c r="CC69" s="104" t="str">
        <f ca="1">IF(AND(Table_Styles[[#This Row],[Selector]],COUNTIF(OFFSET(CC:CC,0,0,ROW()-1,1),"="&amp;Table_Styles[[#This Row],[Font]])=0),Table_Styles[[#This Row],[Font]],"")</f>
        <v/>
      </c>
      <c r="CD69" s="104" t="str">
        <f ca="1">IF(Table_Styles[[#This Row],[Unique Font]]&lt;&gt;"",
"{""fontFamily"":"""&amp;Table_Styles[[#This Row],[Font Family Used]]&amp;""",""fontWeight"":"&amp;Table_Styles[[#This Row],[Font Weight Used]]&amp;"}","")</f>
        <v/>
      </c>
      <c r="CE69"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#1d1c1c;margin-bottom: 3px;margin-left: 10px</v>
      </c>
      <c r="CF69" s="104" t="str">
        <f>IF(AND(Table_Styles[[#This Row],[Selector]]&lt;&gt;"", Table_Styles[[#This Row],[Config Properties]]&lt;&gt;""),
Table_Styles[[#This Row],[Selector]]&amp;" { "&amp;Table_Styles[[#This Row],[Config Properties]]&amp;" }","")</f>
        <v>formly-field .radio label { font-family: 'Nunito';font-size: 15px;font-weight: 300;color: #1d1c1c;margin-bottom: 3px;margin-left: 10px }</v>
      </c>
      <c r="CG69" s="104" t="str">
        <f xml:space="preserve">
SUBSTITUTE(SUBSTITUTE(SUBSTITUTE(SUBSTITUTE(SUBSTITUTE(SUBSTITUTE(SUBSTITUTE(SUBSTITUTE(Table_Styles[[#This Row],[Config]],
" {","{"),
"{ ","{"),
" }","}"),
"} ","}"),
" ,",","),
", ",","),
" :",":"),
": ",":")</f>
        <v>formly-field .radio label{font-family:'Nunito';font-size:15px;font-weight:300;color:#1d1c1c;margin-bottom:3px;margin-left:10px}</v>
      </c>
    </row>
    <row r="70" spans="2:85" ht="21" customHeight="1">
      <c r="B70" s="101" t="s">
        <v>79</v>
      </c>
      <c r="C70" s="175" t="s">
        <v>518</v>
      </c>
      <c r="D70" s="57"/>
      <c r="E70" s="58"/>
      <c r="F70" s="48" t="str">
        <f>IF(Table_Styles[[#This Row],[Font Family]]&lt;&gt;"",Table_Styles[[#This Row],[Font Family]],IF(Table_Styles[[#This Row],[Font Family Default]]&lt;&gt;"",Table_Styles[[#This Row],[Font Family Default]],""))</f>
        <v/>
      </c>
      <c r="G70" s="57"/>
      <c r="H70" s="133"/>
      <c r="I70" s="48" t="str">
        <f>IF(Table_Styles[[#This Row],[Font Size]]&lt;&gt;"",Table_Styles[[#This Row],[Font Size]],IF(Table_Styles[[#This Row],[Font Size Default]]&lt;&gt;"",Table_Styles[[#This Row],[Font Size Default]],""))</f>
        <v/>
      </c>
      <c r="J70" s="57"/>
      <c r="K70" s="58"/>
      <c r="L70" s="48" t="str">
        <f>IF(Table_Styles[[#This Row],[Font Weight]]&lt;&gt;"",Table_Styles[[#This Row],[Font Weight]],IF(Table_Styles[[#This Row],[Font Weight Default]]&lt;&gt;"",Table_Styles[[#This Row],[Font Weight Default]],""))</f>
        <v/>
      </c>
      <c r="M70" s="57"/>
      <c r="N70" s="57"/>
      <c r="O70" s="48" t="str">
        <f>IF(Table_Styles[[#This Row],[Colour]]&lt;&gt;"",Table_Styles[[#This Row],[Colour]],IF(Table_Styles[[#This Row],[Colour Default]]&lt;&gt;"",Table_Styles[[#This Row],[Colour Default]],""))</f>
        <v/>
      </c>
      <c r="P70" s="48" t="str">
        <f>Colour_Background_2</f>
        <v>#f5f8fc</v>
      </c>
      <c r="Q70" s="58" t="str">
        <f>Colour_Background_1</f>
        <v>#FFFFFF</v>
      </c>
      <c r="R70" s="48" t="str">
        <f>IF(Table_Styles[[#This Row],[Background]]&lt;&gt;"",Table_Styles[[#This Row],[Background]],IF(Table_Styles[[#This Row],[Background Default]]&lt;&gt;"",Table_Styles[[#This Row],[Background Default]],""))</f>
        <v>#f5f8fc</v>
      </c>
      <c r="S70" s="28" t="str">
        <f>"1px solid "&amp;Colour_Borders</f>
        <v>1px solid #c8c8c8</v>
      </c>
      <c r="T70" s="57"/>
      <c r="U70" s="48" t="str">
        <f>IF(Table_Styles[[#This Row],[Border]]&lt;&gt;"",Table_Styles[[#This Row],[Border]],IF(Table_Styles[[#This Row],[Border Default]]&lt;&gt;"",Table_Styles[[#This Row],[Border Default]],""))</f>
        <v>1px solid #c8c8c8</v>
      </c>
      <c r="V70" s="57"/>
      <c r="W70" s="133" t="s">
        <v>519</v>
      </c>
      <c r="X70" s="48" t="str">
        <f>IF(Table_Styles[[#This Row],[Border Radius]]&lt;&gt;"",Table_Styles[[#This Row],[Border Radius]],IF(Table_Styles[[#This Row],[Border Radius Default]]&lt;&gt;"",Table_Styles[[#This Row],[Border Radius Default]],""))</f>
        <v>100%</v>
      </c>
      <c r="Y70" s="57"/>
      <c r="Z70" s="177" t="s">
        <v>487</v>
      </c>
      <c r="AA70" s="48" t="str">
        <f>IF(Table_Styles[[#This Row],[MT]]&lt;&gt;"",Table_Styles[[#This Row],[MT]],IF(Table_Styles[[#This Row],[MT Default]]&lt;&gt;"",Table_Styles[[#This Row],[MT Default]],""))</f>
        <v>2px</v>
      </c>
      <c r="AB70" s="57"/>
      <c r="AC70" s="57"/>
      <c r="AD70" s="48" t="str">
        <f>IF(Table_Styles[[#This Row],[MR]]&lt;&gt;"",Table_Styles[[#This Row],[MR]],IF(Table_Styles[[#This Row],[MR Default]]&lt;&gt;"",Table_Styles[[#This Row],[MR Default]],""))</f>
        <v/>
      </c>
      <c r="AE70" s="57"/>
      <c r="AF70" s="57"/>
      <c r="AG70" s="48" t="str">
        <f>IF(Table_Styles[[#This Row],[MB]]&lt;&gt;"",Table_Styles[[#This Row],[MB]],IF(Table_Styles[[#This Row],[MB Default]]&lt;&gt;"",Table_Styles[[#This Row],[MB Default]],""))</f>
        <v/>
      </c>
      <c r="AH70" s="57"/>
      <c r="AI70" s="57"/>
      <c r="AJ70" s="48" t="str">
        <f>IF(Table_Styles[[#This Row],[ML]]&lt;&gt;"",Table_Styles[[#This Row],[ML]],IF(Table_Styles[[#This Row],[ML Default]]&lt;&gt;"",Table_Styles[[#This Row],[ML Default]],""))</f>
        <v/>
      </c>
      <c r="AK70" s="57"/>
      <c r="AL70" s="57"/>
      <c r="AM70" s="48" t="str">
        <f>IF(Table_Styles[[#This Row],[PT]]&lt;&gt;"",Table_Styles[[#This Row],[PT]],IF(Table_Styles[[#This Row],[PT Default]]&lt;&gt;"",Table_Styles[[#This Row],[PT Default]],""))</f>
        <v/>
      </c>
      <c r="AN70" s="57"/>
      <c r="AO70" s="57"/>
      <c r="AP70" s="48" t="str">
        <f>IF(Table_Styles[[#This Row],[PR]]&lt;&gt;"",Table_Styles[[#This Row],[PR]],IF(Table_Styles[[#This Row],[PR Default]]&lt;&gt;"",Table_Styles[[#This Row],[PR Default]],""))</f>
        <v/>
      </c>
      <c r="AQ70" s="57"/>
      <c r="AR70" s="57"/>
      <c r="AS70" s="48" t="str">
        <f>IF(Table_Styles[[#This Row],[PB]]&lt;&gt;"",Table_Styles[[#This Row],[PB]],IF(Table_Styles[[#This Row],[PB Default]]&lt;&gt;"",Table_Styles[[#This Row],[PB Default]],""))</f>
        <v/>
      </c>
      <c r="AT70" s="57"/>
      <c r="AU70" s="57"/>
      <c r="AV70" s="48" t="str">
        <f>IF(Table_Styles[[#This Row],[PL]]&lt;&gt;"",Table_Styles[[#This Row],[PL]],IF(Table_Styles[[#This Row],[PL Default]]&lt;&gt;"",Table_Styles[[#This Row],[PL Default]],""))</f>
        <v/>
      </c>
      <c r="AW70" s="57"/>
      <c r="AX70" s="57"/>
      <c r="AY70" s="48" t="str">
        <f>IF(Table_Styles[[#This Row],[BT]]&lt;&gt;"",Table_Styles[[#This Row],[BT]],IF(Table_Styles[[#This Row],[BT Default]]&lt;&gt;"",Table_Styles[[#This Row],[BT Default]],""))</f>
        <v/>
      </c>
      <c r="AZ70" s="57"/>
      <c r="BA70" s="57"/>
      <c r="BB70" s="48" t="str">
        <f>IF(Table_Styles[[#This Row],[BR]]&lt;&gt;"",Table_Styles[[#This Row],[BR]],IF(Table_Styles[[#This Row],[BR Default]]&lt;&gt;"",Table_Styles[[#This Row],[BR Default]],""))</f>
        <v/>
      </c>
      <c r="BC70" s="57"/>
      <c r="BD70" s="57"/>
      <c r="BE70" s="48" t="str">
        <f>IF(Table_Styles[[#This Row],[BB]]&lt;&gt;"",Table_Styles[[#This Row],[BB]],IF(Table_Styles[[#This Row],[BB Default]]&lt;&gt;"",Table_Styles[[#This Row],[BB Default]],""))</f>
        <v/>
      </c>
      <c r="BF70" s="57"/>
      <c r="BG70" s="57"/>
      <c r="BH70" s="48" t="str">
        <f>IF(Table_Styles[[#This Row],[BL]]&lt;&gt;"",Table_Styles[[#This Row],[BL]],IF(Table_Styles[[#This Row],[BL Default]]&lt;&gt;"",Table_Styles[[#This Row],[BL Default]],""))</f>
        <v/>
      </c>
      <c r="BI70" s="57"/>
      <c r="BJ70" s="133" t="s">
        <v>497</v>
      </c>
      <c r="BK70" s="48" t="str">
        <f>IF(Table_Styles[[#This Row],[Width]]&lt;&gt;"",Table_Styles[[#This Row],[Width]],IF(Table_Styles[[#This Row],[Width Default]]&lt;&gt;"",Table_Styles[[#This Row],[Width Default]],""))</f>
        <v>16px</v>
      </c>
      <c r="BL70" s="57"/>
      <c r="BM70" s="133" t="s">
        <v>497</v>
      </c>
      <c r="BN70" s="48" t="str">
        <f>IF(Table_Styles[[#This Row],[Height]]&lt;&gt;"",Table_Styles[[#This Row],[Height]],IF(Table_Styles[[#This Row],[Height Default]]&lt;&gt;"",Table_Styles[[#This Row],[Height Default]],""))</f>
        <v>16px</v>
      </c>
      <c r="BO70" s="48"/>
      <c r="BP70" s="48"/>
      <c r="BQ70" s="48" t="str">
        <f>IF(Table_Styles[[#This Row],[Top]]&lt;&gt;"",Table_Styles[[#This Row],[Top]],IF(Table_Styles[[#This Row],[Top Default]]&lt;&gt;"",Table_Styles[[#This Row],[Top Default]],""))</f>
        <v/>
      </c>
      <c r="BR70" s="48"/>
      <c r="BS70" s="48"/>
      <c r="BT70" s="48" t="str">
        <f>IF(Table_Styles[[#This Row],[Right]]&lt;&gt;"",Table_Styles[[#This Row],[Right]],IF(Table_Styles[[#This Row],[Right Default]]&lt;&gt;"",Table_Styles[[#This Row],[Right Default]],""))</f>
        <v/>
      </c>
      <c r="BU70" s="48"/>
      <c r="BV70" s="48"/>
      <c r="BW70" s="48" t="str">
        <f>IF(Table_Styles[[#This Row],[Bottom]]&lt;&gt;"",Table_Styles[[#This Row],[Bottom]],IF(Table_Styles[[#This Row],[Bottom Default]]&lt;&gt;"",Table_Styles[[#This Row],[Bottom Default]],""))</f>
        <v/>
      </c>
      <c r="BX70" s="48"/>
      <c r="BY70" s="48"/>
      <c r="BZ70" s="48" t="str">
        <f>IF(Table_Styles[[#This Row],[Left]]&lt;&gt;"",Table_Styles[[#This Row],[Left]],IF(Table_Styles[[#This Row],[Left Default]]&lt;&gt;"",Table_Styles[[#This Row],[Left Default]],""))</f>
        <v/>
      </c>
      <c r="CA70" s="57"/>
      <c r="CB70" s="104" t="str">
        <f>IF(AND(Table_Styles[[#This Row],[Selector]]&lt;&gt;"",Table_Styles[[#This Row],[Font Family Used]]&lt;&gt;"",Table_Styles[[#This Row],[Font Weight Used]]&lt;&gt;""),Table_Styles[[#This Row],[Font Family Used]]&amp;" "&amp;Table_Styles[[#This Row],[Font Weight Used]],"")</f>
        <v/>
      </c>
      <c r="CC70" s="104" t="str">
        <f ca="1">IF(AND(Table_Styles[[#This Row],[Selector]],COUNTIF(OFFSET(CC:CC,0,0,ROW()-1,1),"="&amp;Table_Styles[[#This Row],[Font]])=0),Table_Styles[[#This Row],[Font]],"")</f>
        <v/>
      </c>
      <c r="CD70" s="104" t="str">
        <f ca="1">IF(Table_Styles[[#This Row],[Unique Font]]&lt;&gt;"",
"{""fontFamily"":"""&amp;Table_Styles[[#This Row],[Font Family Used]]&amp;""",""fontWeight"":"&amp;Table_Styles[[#This Row],[Font Weight Used]]&amp;"}","")</f>
        <v/>
      </c>
      <c r="CE70"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#f5f8fc;border: 1px solid #c8c8c8;border-radius: 100%;margin-top: 2px;width: 16px;height: 16px</v>
      </c>
      <c r="CF70" s="104" t="str">
        <f>IF(AND(Table_Styles[[#This Row],[Selector]]&lt;&gt;"", Table_Styles[[#This Row],[Config Properties]]&lt;&gt;""),
Table_Styles[[#This Row],[Selector]]&amp;" { "&amp;Table_Styles[[#This Row],[Config Properties]]&amp;" }","")</f>
        <v>formly-field .radio input[type=radio] ~ .check { background: #f5f8fc;border: 1px solid #c8c8c8;border-radius: 100%;margin-top: 2px;width: 16px;height: 16px }</v>
      </c>
      <c r="CG70" s="104" t="str">
        <f xml:space="preserve">
SUBSTITUTE(SUBSTITUTE(SUBSTITUTE(SUBSTITUTE(SUBSTITUTE(SUBSTITUTE(SUBSTITUTE(SUBSTITUTE(Table_Styles[[#This Row],[Config]],
" {","{"),
"{ ","{"),
" }","}"),
"} ","}"),
" ,",","),
", ",","),
" :",":"),
": ",":")</f>
        <v>formly-field .radio input[type=radio] ~ .check{background:#f5f8fc;border:1px solid #c8c8c8;border-radius:100%;margin-top:2px;width:16px;height:16px}</v>
      </c>
    </row>
    <row r="71" spans="2:85" ht="21" customHeight="1">
      <c r="B71" s="101" t="s">
        <v>520</v>
      </c>
      <c r="C71" s="175" t="s">
        <v>521</v>
      </c>
      <c r="D71" s="57"/>
      <c r="E71" s="58"/>
      <c r="F71" s="48" t="str">
        <f>IF(Table_Styles[[#This Row],[Font Family]]&lt;&gt;"",Table_Styles[[#This Row],[Font Family]],IF(Table_Styles[[#This Row],[Font Family Default]]&lt;&gt;"",Table_Styles[[#This Row],[Font Family Default]],""))</f>
        <v/>
      </c>
      <c r="G71" s="57"/>
      <c r="H71" s="133"/>
      <c r="I71" s="48" t="str">
        <f>IF(Table_Styles[[#This Row],[Font Size]]&lt;&gt;"",Table_Styles[[#This Row],[Font Size]],IF(Table_Styles[[#This Row],[Font Size Default]]&lt;&gt;"",Table_Styles[[#This Row],[Font Size Default]],""))</f>
        <v/>
      </c>
      <c r="J71" s="57"/>
      <c r="K71" s="58"/>
      <c r="L71" s="48" t="str">
        <f>IF(Table_Styles[[#This Row],[Font Weight]]&lt;&gt;"",Table_Styles[[#This Row],[Font Weight]],IF(Table_Styles[[#This Row],[Font Weight Default]]&lt;&gt;"",Table_Styles[[#This Row],[Font Weight Default]],""))</f>
        <v/>
      </c>
      <c r="M71" s="57"/>
      <c r="N71" s="57"/>
      <c r="O71" s="48" t="str">
        <f>IF(Table_Styles[[#This Row],[Colour]]&lt;&gt;"",Table_Styles[[#This Row],[Colour]],IF(Table_Styles[[#This Row],[Colour Default]]&lt;&gt;"",Table_Styles[[#This Row],[Colour Default]],""))</f>
        <v/>
      </c>
      <c r="P71" s="216" t="str">
        <f>Colour_Foreground_2</f>
        <v>#4e4e4f</v>
      </c>
      <c r="Q71" s="173" t="str">
        <f>Colour_Accent_1</f>
        <v>#777777</v>
      </c>
      <c r="R71" s="48" t="str">
        <f>IF(Table_Styles[[#This Row],[Background]]&lt;&gt;"",Table_Styles[[#This Row],[Background]],IF(Table_Styles[[#This Row],[Background Default]]&lt;&gt;"",Table_Styles[[#This Row],[Background Default]],""))</f>
        <v>#4e4e4f</v>
      </c>
      <c r="S71" s="57"/>
      <c r="T71" s="57"/>
      <c r="U71" s="48" t="str">
        <f>IF(Table_Styles[[#This Row],[Border]]&lt;&gt;"",Table_Styles[[#This Row],[Border]],IF(Table_Styles[[#This Row],[Border Default]]&lt;&gt;"",Table_Styles[[#This Row],[Border Default]],""))</f>
        <v/>
      </c>
      <c r="V71" s="57"/>
      <c r="W71" s="133" t="s">
        <v>519</v>
      </c>
      <c r="X71" s="48" t="str">
        <f>IF(Table_Styles[[#This Row],[Border Radius]]&lt;&gt;"",Table_Styles[[#This Row],[Border Radius]],IF(Table_Styles[[#This Row],[Border Radius Default]]&lt;&gt;"",Table_Styles[[#This Row],[Border Radius Default]],""))</f>
        <v>100%</v>
      </c>
      <c r="Y71" s="133" t="s">
        <v>467</v>
      </c>
      <c r="Z71" s="177" t="s">
        <v>501</v>
      </c>
      <c r="AA71" s="48" t="str">
        <f>IF(Table_Styles[[#This Row],[MT]]&lt;&gt;"",Table_Styles[[#This Row],[MT]],IF(Table_Styles[[#This Row],[MT Default]]&lt;&gt;"",Table_Styles[[#This Row],[MT Default]],""))</f>
        <v>3px</v>
      </c>
      <c r="AB71" s="57"/>
      <c r="AC71" s="57"/>
      <c r="AD71" s="48" t="str">
        <f>IF(Table_Styles[[#This Row],[MR]]&lt;&gt;"",Table_Styles[[#This Row],[MR]],IF(Table_Styles[[#This Row],[MR Default]]&lt;&gt;"",Table_Styles[[#This Row],[MR Default]],""))</f>
        <v/>
      </c>
      <c r="AE71" s="57"/>
      <c r="AF71" s="57"/>
      <c r="AG71" s="48" t="str">
        <f>IF(Table_Styles[[#This Row],[MB]]&lt;&gt;"",Table_Styles[[#This Row],[MB]],IF(Table_Styles[[#This Row],[MB Default]]&lt;&gt;"",Table_Styles[[#This Row],[MB Default]],""))</f>
        <v/>
      </c>
      <c r="AH71" s="133" t="s">
        <v>467</v>
      </c>
      <c r="AI71" s="133" t="s">
        <v>501</v>
      </c>
      <c r="AJ71" s="48" t="str">
        <f>IF(Table_Styles[[#This Row],[ML]]&lt;&gt;"",Table_Styles[[#This Row],[ML]],IF(Table_Styles[[#This Row],[ML Default]]&lt;&gt;"",Table_Styles[[#This Row],[ML Default]],""))</f>
        <v>3px</v>
      </c>
      <c r="AK71" s="57"/>
      <c r="AL71" s="57"/>
      <c r="AM71" s="48" t="str">
        <f>IF(Table_Styles[[#This Row],[PT]]&lt;&gt;"",Table_Styles[[#This Row],[PT]],IF(Table_Styles[[#This Row],[PT Default]]&lt;&gt;"",Table_Styles[[#This Row],[PT Default]],""))</f>
        <v/>
      </c>
      <c r="AN71" s="57"/>
      <c r="AO71" s="57"/>
      <c r="AP71" s="48" t="str">
        <f>IF(Table_Styles[[#This Row],[PR]]&lt;&gt;"",Table_Styles[[#This Row],[PR]],IF(Table_Styles[[#This Row],[PR Default]]&lt;&gt;"",Table_Styles[[#This Row],[PR Default]],""))</f>
        <v/>
      </c>
      <c r="AQ71" s="57"/>
      <c r="AR71" s="57"/>
      <c r="AS71" s="48" t="str">
        <f>IF(Table_Styles[[#This Row],[PB]]&lt;&gt;"",Table_Styles[[#This Row],[PB]],IF(Table_Styles[[#This Row],[PB Default]]&lt;&gt;"",Table_Styles[[#This Row],[PB Default]],""))</f>
        <v/>
      </c>
      <c r="AT71" s="57"/>
      <c r="AU71" s="57"/>
      <c r="AV71" s="48" t="str">
        <f>IF(Table_Styles[[#This Row],[PL]]&lt;&gt;"",Table_Styles[[#This Row],[PL]],IF(Table_Styles[[#This Row],[PL Default]]&lt;&gt;"",Table_Styles[[#This Row],[PL Default]],""))</f>
        <v/>
      </c>
      <c r="AW71" s="57"/>
      <c r="AX71" s="57"/>
      <c r="AY71" s="48" t="str">
        <f>IF(Table_Styles[[#This Row],[BT]]&lt;&gt;"",Table_Styles[[#This Row],[BT]],IF(Table_Styles[[#This Row],[BT Default]]&lt;&gt;"",Table_Styles[[#This Row],[BT Default]],""))</f>
        <v/>
      </c>
      <c r="AZ71" s="57"/>
      <c r="BA71" s="57"/>
      <c r="BB71" s="48" t="str">
        <f>IF(Table_Styles[[#This Row],[BR]]&lt;&gt;"",Table_Styles[[#This Row],[BR]],IF(Table_Styles[[#This Row],[BR Default]]&lt;&gt;"",Table_Styles[[#This Row],[BR Default]],""))</f>
        <v/>
      </c>
      <c r="BC71" s="57"/>
      <c r="BD71" s="57"/>
      <c r="BE71" s="48" t="str">
        <f>IF(Table_Styles[[#This Row],[BB]]&lt;&gt;"",Table_Styles[[#This Row],[BB]],IF(Table_Styles[[#This Row],[BB Default]]&lt;&gt;"",Table_Styles[[#This Row],[BB Default]],""))</f>
        <v/>
      </c>
      <c r="BF71" s="57"/>
      <c r="BG71" s="57"/>
      <c r="BH71" s="48" t="str">
        <f>IF(Table_Styles[[#This Row],[BL]]&lt;&gt;"",Table_Styles[[#This Row],[BL]],IF(Table_Styles[[#This Row],[BL Default]]&lt;&gt;"",Table_Styles[[#This Row],[BL Default]],""))</f>
        <v/>
      </c>
      <c r="BI71" s="57"/>
      <c r="BJ71" s="133" t="s">
        <v>522</v>
      </c>
      <c r="BK71" s="48" t="str">
        <f>IF(Table_Styles[[#This Row],[Width]]&lt;&gt;"",Table_Styles[[#This Row],[Width]],IF(Table_Styles[[#This Row],[Width Default]]&lt;&gt;"",Table_Styles[[#This Row],[Width Default]],""))</f>
        <v>8px</v>
      </c>
      <c r="BL71" s="57"/>
      <c r="BM71" s="133" t="s">
        <v>522</v>
      </c>
      <c r="BN71" s="48" t="str">
        <f>IF(Table_Styles[[#This Row],[Height]]&lt;&gt;"",Table_Styles[[#This Row],[Height]],IF(Table_Styles[[#This Row],[Height Default]]&lt;&gt;"",Table_Styles[[#This Row],[Height Default]],""))</f>
        <v>8px</v>
      </c>
      <c r="BO71" s="48"/>
      <c r="BP71" s="48"/>
      <c r="BQ71" s="48" t="str">
        <f>IF(Table_Styles[[#This Row],[Top]]&lt;&gt;"",Table_Styles[[#This Row],[Top]],IF(Table_Styles[[#This Row],[Top Default]]&lt;&gt;"",Table_Styles[[#This Row],[Top Default]],""))</f>
        <v/>
      </c>
      <c r="BR71" s="48"/>
      <c r="BS71" s="48"/>
      <c r="BT71" s="48" t="str">
        <f>IF(Table_Styles[[#This Row],[Right]]&lt;&gt;"",Table_Styles[[#This Row],[Right]],IF(Table_Styles[[#This Row],[Right Default]]&lt;&gt;"",Table_Styles[[#This Row],[Right Default]],""))</f>
        <v/>
      </c>
      <c r="BU71" s="48"/>
      <c r="BV71" s="48"/>
      <c r="BW71" s="48" t="str">
        <f>IF(Table_Styles[[#This Row],[Bottom]]&lt;&gt;"",Table_Styles[[#This Row],[Bottom]],IF(Table_Styles[[#This Row],[Bottom Default]]&lt;&gt;"",Table_Styles[[#This Row],[Bottom Default]],""))</f>
        <v/>
      </c>
      <c r="BX71" s="48"/>
      <c r="BY71" s="48"/>
      <c r="BZ71" s="48" t="str">
        <f>IF(Table_Styles[[#This Row],[Left]]&lt;&gt;"",Table_Styles[[#This Row],[Left]],IF(Table_Styles[[#This Row],[Left Default]]&lt;&gt;"",Table_Styles[[#This Row],[Left Default]],""))</f>
        <v/>
      </c>
      <c r="CA71" s="57"/>
      <c r="CB71" s="104" t="str">
        <f>IF(AND(Table_Styles[[#This Row],[Selector]]&lt;&gt;"",Table_Styles[[#This Row],[Font Family Used]]&lt;&gt;"",Table_Styles[[#This Row],[Font Weight Used]]&lt;&gt;""),Table_Styles[[#This Row],[Font Family Used]]&amp;" "&amp;Table_Styles[[#This Row],[Font Weight Used]],"")</f>
        <v/>
      </c>
      <c r="CC71" s="104" t="str">
        <f ca="1">IF(AND(Table_Styles[[#This Row],[Selector]],COUNTIF(OFFSET(CC:CC,0,0,ROW()-1,1),"="&amp;Table_Styles[[#This Row],[Font]])=0),Table_Styles[[#This Row],[Font]],"")</f>
        <v/>
      </c>
      <c r="CD71" s="104" t="str">
        <f ca="1">IF(Table_Styles[[#This Row],[Unique Font]]&lt;&gt;"",
"{""fontFamily"":"""&amp;Table_Styles[[#This Row],[Font Family Used]]&amp;""",""fontWeight"":"&amp;Table_Styles[[#This Row],[Font Weight Used]]&amp;"}","")</f>
        <v/>
      </c>
      <c r="CE71"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#4e4e4f;border-radius: 100%;margin-top: 3px;margin-left: 3px;width: 8px;height: 8px</v>
      </c>
      <c r="CF71" s="104" t="str">
        <f>IF(AND(Table_Styles[[#This Row],[Selector]]&lt;&gt;"", Table_Styles[[#This Row],[Config Properties]]&lt;&gt;""),
Table_Styles[[#This Row],[Selector]]&amp;" { "&amp;Table_Styles[[#This Row],[Config Properties]]&amp;" }","")</f>
        <v>formly-field .radio input[type=radio]:checked ~ .check .inside { background: #4e4e4f;border-radius: 100%;margin-top: 3px;margin-left: 3px;width: 8px;height: 8px }</v>
      </c>
      <c r="CG71" s="104" t="str">
        <f xml:space="preserve">
SUBSTITUTE(SUBSTITUTE(SUBSTITUTE(SUBSTITUTE(SUBSTITUTE(SUBSTITUTE(SUBSTITUTE(SUBSTITUTE(Table_Styles[[#This Row],[Config]],
" {","{"),
"{ ","{"),
" }","}"),
"} ","}"),
" ,",","),
", ",","),
" :",":"),
": ",":")</f>
        <v>formly-field .radio input[type=radio]:checked ~ .check .inside{background:#4e4e4f;border-radius:100%;margin-top:3px;margin-left:3px;width:8px;height:8px}</v>
      </c>
    </row>
    <row r="72" spans="2:85" ht="21.6" thickBot="1">
      <c r="B72" s="107" t="s">
        <v>523</v>
      </c>
      <c r="C72" s="107"/>
      <c r="D72" s="107"/>
      <c r="E72" s="67"/>
      <c r="F72" s="67" t="str">
        <f>IF(Table_Styles[[#This Row],[Font Family]]&lt;&gt;"",Table_Styles[[#This Row],[Font Family]],IF(Table_Styles[[#This Row],[Font Family Default]]&lt;&gt;"",Table_Styles[[#This Row],[Font Family Default]],""))</f>
        <v/>
      </c>
      <c r="G72" s="107"/>
      <c r="H72" s="67"/>
      <c r="I72" s="67" t="str">
        <f>IF(Table_Styles[[#This Row],[Font Size]]&lt;&gt;"",Table_Styles[[#This Row],[Font Size]],IF(Table_Styles[[#This Row],[Font Size Default]]&lt;&gt;"",Table_Styles[[#This Row],[Font Size Default]],""))</f>
        <v/>
      </c>
      <c r="J72" s="107"/>
      <c r="K72" s="67"/>
      <c r="L72" s="67" t="str">
        <f>IF(Table_Styles[[#This Row],[Font Weight]]&lt;&gt;"",Table_Styles[[#This Row],[Font Weight]],IF(Table_Styles[[#This Row],[Font Weight Default]]&lt;&gt;"",Table_Styles[[#This Row],[Font Weight Default]],""))</f>
        <v/>
      </c>
      <c r="M72" s="107"/>
      <c r="N72" s="67"/>
      <c r="O72" s="67" t="str">
        <f>IF(Table_Styles[[#This Row],[Colour]]&lt;&gt;"",Table_Styles[[#This Row],[Colour]],IF(Table_Styles[[#This Row],[Colour Default]]&lt;&gt;"",Table_Styles[[#This Row],[Colour Default]],""))</f>
        <v/>
      </c>
      <c r="P72" s="107"/>
      <c r="Q72" s="67"/>
      <c r="R72" s="67" t="str">
        <f>IF(Table_Styles[[#This Row],[Background]]&lt;&gt;"",Table_Styles[[#This Row],[Background]],IF(Table_Styles[[#This Row],[Background Default]]&lt;&gt;"",Table_Styles[[#This Row],[Background Default]],""))</f>
        <v/>
      </c>
      <c r="S72" s="107"/>
      <c r="T72" s="67"/>
      <c r="U72" s="67" t="str">
        <f>IF(Table_Styles[[#This Row],[Border]]&lt;&gt;"",Table_Styles[[#This Row],[Border]],IF(Table_Styles[[#This Row],[Border Default]]&lt;&gt;"",Table_Styles[[#This Row],[Border Default]],""))</f>
        <v/>
      </c>
      <c r="V72" s="67"/>
      <c r="W72" s="67"/>
      <c r="X72" s="67" t="str">
        <f>IF(Table_Styles[[#This Row],[Border Radius]]&lt;&gt;"",Table_Styles[[#This Row],[Border Radius]],IF(Table_Styles[[#This Row],[Border Radius Default]]&lt;&gt;"",Table_Styles[[#This Row],[Border Radius Default]],""))</f>
        <v/>
      </c>
      <c r="Y72" s="107"/>
      <c r="Z72" s="67"/>
      <c r="AA72" s="67" t="str">
        <f>IF(Table_Styles[[#This Row],[MT]]&lt;&gt;"",Table_Styles[[#This Row],[MT]],IF(Table_Styles[[#This Row],[MT Default]]&lt;&gt;"",Table_Styles[[#This Row],[MT Default]],""))</f>
        <v/>
      </c>
      <c r="AB72" s="107"/>
      <c r="AC72" s="67"/>
      <c r="AD72" s="67" t="str">
        <f>IF(Table_Styles[[#This Row],[MR]]&lt;&gt;"",Table_Styles[[#This Row],[MR]],IF(Table_Styles[[#This Row],[MR Default]]&lt;&gt;"",Table_Styles[[#This Row],[MR Default]],""))</f>
        <v/>
      </c>
      <c r="AE72" s="107"/>
      <c r="AF72" s="67"/>
      <c r="AG72" s="67" t="str">
        <f>IF(Table_Styles[[#This Row],[MB]]&lt;&gt;"",Table_Styles[[#This Row],[MB]],IF(Table_Styles[[#This Row],[MB Default]]&lt;&gt;"",Table_Styles[[#This Row],[MB Default]],""))</f>
        <v/>
      </c>
      <c r="AH72" s="107"/>
      <c r="AI72" s="67"/>
      <c r="AJ72" s="67" t="str">
        <f>IF(Table_Styles[[#This Row],[ML]]&lt;&gt;"",Table_Styles[[#This Row],[ML]],IF(Table_Styles[[#This Row],[ML Default]]&lt;&gt;"",Table_Styles[[#This Row],[ML Default]],""))</f>
        <v/>
      </c>
      <c r="AK72" s="107"/>
      <c r="AL72" s="67"/>
      <c r="AM72" s="67" t="str">
        <f>IF(Table_Styles[[#This Row],[PT]]&lt;&gt;"",Table_Styles[[#This Row],[PT]],IF(Table_Styles[[#This Row],[PT Default]]&lt;&gt;"",Table_Styles[[#This Row],[PT Default]],""))</f>
        <v/>
      </c>
      <c r="AN72" s="107"/>
      <c r="AO72" s="67"/>
      <c r="AP72" s="67" t="str">
        <f>IF(Table_Styles[[#This Row],[PR]]&lt;&gt;"",Table_Styles[[#This Row],[PR]],IF(Table_Styles[[#This Row],[PR Default]]&lt;&gt;"",Table_Styles[[#This Row],[PR Default]],""))</f>
        <v/>
      </c>
      <c r="AQ72" s="107"/>
      <c r="AR72" s="67"/>
      <c r="AS72" s="67" t="str">
        <f>IF(Table_Styles[[#This Row],[PB]]&lt;&gt;"",Table_Styles[[#This Row],[PB]],IF(Table_Styles[[#This Row],[PB Default]]&lt;&gt;"",Table_Styles[[#This Row],[PB Default]],""))</f>
        <v/>
      </c>
      <c r="AT72" s="107"/>
      <c r="AU72" s="67"/>
      <c r="AV72" s="67" t="str">
        <f>IF(Table_Styles[[#This Row],[PL]]&lt;&gt;"",Table_Styles[[#This Row],[PL]],IF(Table_Styles[[#This Row],[PL Default]]&lt;&gt;"",Table_Styles[[#This Row],[PL Default]],""))</f>
        <v/>
      </c>
      <c r="AW72" s="107"/>
      <c r="AX72" s="67"/>
      <c r="AY72" s="67" t="str">
        <f>IF(Table_Styles[[#This Row],[BT]]&lt;&gt;"",Table_Styles[[#This Row],[BT]],IF(Table_Styles[[#This Row],[BT Default]]&lt;&gt;"",Table_Styles[[#This Row],[BT Default]],""))</f>
        <v/>
      </c>
      <c r="AZ72" s="107"/>
      <c r="BA72" s="67"/>
      <c r="BB72" s="67" t="str">
        <f>IF(Table_Styles[[#This Row],[BR]]&lt;&gt;"",Table_Styles[[#This Row],[BR]],IF(Table_Styles[[#This Row],[BR Default]]&lt;&gt;"",Table_Styles[[#This Row],[BR Default]],""))</f>
        <v/>
      </c>
      <c r="BC72" s="107"/>
      <c r="BD72" s="67"/>
      <c r="BE72" s="67" t="str">
        <f>IF(Table_Styles[[#This Row],[BB]]&lt;&gt;"",Table_Styles[[#This Row],[BB]],IF(Table_Styles[[#This Row],[BB Default]]&lt;&gt;"",Table_Styles[[#This Row],[BB Default]],""))</f>
        <v/>
      </c>
      <c r="BF72" s="107"/>
      <c r="BG72" s="67"/>
      <c r="BH72" s="67" t="str">
        <f>IF(Table_Styles[[#This Row],[BL]]&lt;&gt;"",Table_Styles[[#This Row],[BL]],IF(Table_Styles[[#This Row],[BL Default]]&lt;&gt;"",Table_Styles[[#This Row],[BL Default]],""))</f>
        <v/>
      </c>
      <c r="BI72" s="67"/>
      <c r="BJ72" s="67"/>
      <c r="BK72" s="67" t="str">
        <f>IF(Table_Styles[[#This Row],[Width]]&lt;&gt;"",Table_Styles[[#This Row],[Width]],IF(Table_Styles[[#This Row],[Width Default]]&lt;&gt;"",Table_Styles[[#This Row],[Width Default]],""))</f>
        <v/>
      </c>
      <c r="BL72" s="67"/>
      <c r="BM72" s="67"/>
      <c r="BN72" s="67" t="str">
        <f>IF(Table_Styles[[#This Row],[Height]]&lt;&gt;"",Table_Styles[[#This Row],[Height]],IF(Table_Styles[[#This Row],[Height Default]]&lt;&gt;"",Table_Styles[[#This Row],[Height Default]],""))</f>
        <v/>
      </c>
      <c r="BO72" s="67"/>
      <c r="BP72" s="67"/>
      <c r="BQ72" s="67" t="str">
        <f>IF(Table_Styles[[#This Row],[Top]]&lt;&gt;"",Table_Styles[[#This Row],[Top]],IF(Table_Styles[[#This Row],[Top Default]]&lt;&gt;"",Table_Styles[[#This Row],[Top Default]],""))</f>
        <v/>
      </c>
      <c r="BR72" s="67"/>
      <c r="BS72" s="67"/>
      <c r="BT72" s="67" t="str">
        <f>IF(Table_Styles[[#This Row],[Right]]&lt;&gt;"",Table_Styles[[#This Row],[Right]],IF(Table_Styles[[#This Row],[Right Default]]&lt;&gt;"",Table_Styles[[#This Row],[Right Default]],""))</f>
        <v/>
      </c>
      <c r="BU72" s="67"/>
      <c r="BV72" s="67"/>
      <c r="BW72" s="67" t="str">
        <f>IF(Table_Styles[[#This Row],[Bottom]]&lt;&gt;"",Table_Styles[[#This Row],[Bottom]],IF(Table_Styles[[#This Row],[Bottom Default]]&lt;&gt;"",Table_Styles[[#This Row],[Bottom Default]],""))</f>
        <v/>
      </c>
      <c r="BX72" s="67"/>
      <c r="BY72" s="67"/>
      <c r="BZ72" s="67" t="str">
        <f>IF(Table_Styles[[#This Row],[Left]]&lt;&gt;"",Table_Styles[[#This Row],[Left]],IF(Table_Styles[[#This Row],[Left Default]]&lt;&gt;"",Table_Styles[[#This Row],[Left Default]],""))</f>
        <v/>
      </c>
      <c r="CA72" s="107"/>
      <c r="CB72" s="107" t="str">
        <f>IF(AND(Table_Styles[[#This Row],[Selector]]&lt;&gt;"",Table_Styles[[#This Row],[Font Family Used]]&lt;&gt;"",Table_Styles[[#This Row],[Font Weight Used]]&lt;&gt;""),Table_Styles[[#This Row],[Font Family Used]]&amp;" "&amp;Table_Styles[[#This Row],[Font Weight Used]],"")</f>
        <v/>
      </c>
      <c r="CC72" s="107" t="str">
        <f ca="1">IF(AND(Table_Styles[[#This Row],[Selector]],COUNTIF(OFFSET(CC:CC,0,0,ROW()-1,1),"="&amp;Table_Styles[[#This Row],[Font]])=0),Table_Styles[[#This Row],[Font]],"")</f>
        <v/>
      </c>
      <c r="CD72" s="107" t="str">
        <f ca="1">IF(Table_Styles[[#This Row],[Unique Font]]&lt;&gt;"",
"{""fontFamily"":"""&amp;Table_Styles[[#This Row],[Font Family Used]]&amp;""",""fontWeight"":"&amp;Table_Styles[[#This Row],[Font Weight Used]]&amp;"}","")</f>
        <v/>
      </c>
      <c r="CE72"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2" s="107" t="str">
        <f>IF(AND(Table_Styles[[#This Row],[Selector]]&lt;&gt;"", Table_Styles[[#This Row],[Config Properties]]&lt;&gt;""),
Table_Styles[[#This Row],[Selector]]&amp;" { "&amp;Table_Styles[[#This Row],[Config Properties]]&amp;" }","")</f>
        <v/>
      </c>
      <c r="CG72" s="107" t="str">
        <f xml:space="preserve">
SUBSTITUTE(SUBSTITUTE(SUBSTITUTE(SUBSTITUTE(SUBSTITUTE(SUBSTITUTE(SUBSTITUTE(SUBSTITUTE(Table_Styles[[#This Row],[Config]],
" {","{"),
"{ ","{"),
" }","}"),
"} ","}"),
" ,",","),
", ",","),
" :",":"),
": ",":")</f>
        <v/>
      </c>
    </row>
    <row r="73" spans="2:85" ht="21" customHeight="1">
      <c r="B73" s="101" t="s">
        <v>499</v>
      </c>
      <c r="C73" s="103" t="s">
        <v>524</v>
      </c>
      <c r="D73" s="143"/>
      <c r="E73" s="58"/>
      <c r="F73" s="48" t="str">
        <f>IF(Table_Styles[[#This Row],[Font Family]]&lt;&gt;"",Table_Styles[[#This Row],[Font Family]],IF(Table_Styles[[#This Row],[Font Family Default]]&lt;&gt;"",Table_Styles[[#This Row],[Font Family Default]],""))</f>
        <v/>
      </c>
      <c r="G73" s="143"/>
      <c r="H73" s="133"/>
      <c r="I73" s="48" t="str">
        <f>IF(Table_Styles[[#This Row],[Font Size]]&lt;&gt;"",Table_Styles[[#This Row],[Font Size]],IF(Table_Styles[[#This Row],[Font Size Default]]&lt;&gt;"",Table_Styles[[#This Row],[Font Size Default]],""))</f>
        <v/>
      </c>
      <c r="J73" s="143"/>
      <c r="K73" s="58"/>
      <c r="L73" s="48" t="str">
        <f>IF(Table_Styles[[#This Row],[Font Weight]]&lt;&gt;"",Table_Styles[[#This Row],[Font Weight]],IF(Table_Styles[[#This Row],[Font Weight Default]]&lt;&gt;"",Table_Styles[[#This Row],[Font Weight Default]],""))</f>
        <v/>
      </c>
      <c r="M73" s="143"/>
      <c r="N73" s="57"/>
      <c r="O73" s="48" t="str">
        <f>IF(Table_Styles[[#This Row],[Colour]]&lt;&gt;"",Table_Styles[[#This Row],[Colour]],IF(Table_Styles[[#This Row],[Colour Default]]&lt;&gt;"",Table_Styles[[#This Row],[Colour Default]],""))</f>
        <v/>
      </c>
      <c r="P73" s="143"/>
      <c r="Q73" s="173"/>
      <c r="R73" s="48" t="str">
        <f>IF(Table_Styles[[#This Row],[Background]]&lt;&gt;"",Table_Styles[[#This Row],[Background]],IF(Table_Styles[[#This Row],[Background Default]]&lt;&gt;"",Table_Styles[[#This Row],[Background Default]],""))</f>
        <v/>
      </c>
      <c r="S73" s="143"/>
      <c r="T73" s="57"/>
      <c r="U73" s="48" t="str">
        <f>IF(Table_Styles[[#This Row],[Border]]&lt;&gt;"",Table_Styles[[#This Row],[Border]],IF(Table_Styles[[#This Row],[Border Default]]&lt;&gt;"",Table_Styles[[#This Row],[Border Default]],""))</f>
        <v/>
      </c>
      <c r="V73" s="57"/>
      <c r="W73" s="133"/>
      <c r="X73" s="48" t="str">
        <f>IF(Table_Styles[[#This Row],[Border Radius]]&lt;&gt;"",Table_Styles[[#This Row],[Border Radius]],IF(Table_Styles[[#This Row],[Border Radius Default]]&lt;&gt;"",Table_Styles[[#This Row],[Border Radius Default]],""))</f>
        <v/>
      </c>
      <c r="Y73" s="143"/>
      <c r="Z73" s="177"/>
      <c r="AA73" s="48" t="str">
        <f>IF(Table_Styles[[#This Row],[MT]]&lt;&gt;"",Table_Styles[[#This Row],[MT]],IF(Table_Styles[[#This Row],[MT Default]]&lt;&gt;"",Table_Styles[[#This Row],[MT Default]],""))</f>
        <v/>
      </c>
      <c r="AB73" s="143"/>
      <c r="AC73" s="57"/>
      <c r="AD73" s="48" t="str">
        <f>IF(Table_Styles[[#This Row],[MR]]&lt;&gt;"",Table_Styles[[#This Row],[MR]],IF(Table_Styles[[#This Row],[MR Default]]&lt;&gt;"",Table_Styles[[#This Row],[MR Default]],""))</f>
        <v/>
      </c>
      <c r="AE73" s="143"/>
      <c r="AF73" s="57"/>
      <c r="AG73" s="48" t="str">
        <f>IF(Table_Styles[[#This Row],[MB]]&lt;&gt;"",Table_Styles[[#This Row],[MB]],IF(Table_Styles[[#This Row],[MB Default]]&lt;&gt;"",Table_Styles[[#This Row],[MB Default]],""))</f>
        <v/>
      </c>
      <c r="AH73" s="143"/>
      <c r="AI73" s="133"/>
      <c r="AJ73" s="48" t="str">
        <f>IF(Table_Styles[[#This Row],[ML]]&lt;&gt;"",Table_Styles[[#This Row],[ML]],IF(Table_Styles[[#This Row],[ML Default]]&lt;&gt;"",Table_Styles[[#This Row],[ML Default]],""))</f>
        <v/>
      </c>
      <c r="AK73" s="143"/>
      <c r="AL73" s="57"/>
      <c r="AM73" s="48" t="str">
        <f>IF(Table_Styles[[#This Row],[PT]]&lt;&gt;"",Table_Styles[[#This Row],[PT]],IF(Table_Styles[[#This Row],[PT Default]]&lt;&gt;"",Table_Styles[[#This Row],[PT Default]],""))</f>
        <v/>
      </c>
      <c r="AN73" s="143"/>
      <c r="AO73" s="57"/>
      <c r="AP73" s="48" t="str">
        <f>IF(Table_Styles[[#This Row],[PR]]&lt;&gt;"",Table_Styles[[#This Row],[PR]],IF(Table_Styles[[#This Row],[PR Default]]&lt;&gt;"",Table_Styles[[#This Row],[PR Default]],""))</f>
        <v/>
      </c>
      <c r="AQ73" s="143"/>
      <c r="AR73" s="57"/>
      <c r="AS73" s="48" t="str">
        <f>IF(Table_Styles[[#This Row],[PB]]&lt;&gt;"",Table_Styles[[#This Row],[PB]],IF(Table_Styles[[#This Row],[PB Default]]&lt;&gt;"",Table_Styles[[#This Row],[PB Default]],""))</f>
        <v/>
      </c>
      <c r="AT73" s="143"/>
      <c r="AU73" s="57"/>
      <c r="AV73" s="48" t="str">
        <f>IF(Table_Styles[[#This Row],[PL]]&lt;&gt;"",Table_Styles[[#This Row],[PL]],IF(Table_Styles[[#This Row],[PL Default]]&lt;&gt;"",Table_Styles[[#This Row],[PL Default]],""))</f>
        <v/>
      </c>
      <c r="AW73" s="143"/>
      <c r="AX73" s="57"/>
      <c r="AY73" s="48" t="str">
        <f>IF(Table_Styles[[#This Row],[BT]]&lt;&gt;"",Table_Styles[[#This Row],[BT]],IF(Table_Styles[[#This Row],[BT Default]]&lt;&gt;"",Table_Styles[[#This Row],[BT Default]],""))</f>
        <v/>
      </c>
      <c r="AZ73" s="143"/>
      <c r="BA73" s="57"/>
      <c r="BB73" s="48" t="str">
        <f>IF(Table_Styles[[#This Row],[BR]]&lt;&gt;"",Table_Styles[[#This Row],[BR]],IF(Table_Styles[[#This Row],[BR Default]]&lt;&gt;"",Table_Styles[[#This Row],[BR Default]],""))</f>
        <v/>
      </c>
      <c r="BC73" s="143"/>
      <c r="BD73" s="57"/>
      <c r="BE73" s="48" t="str">
        <f>IF(Table_Styles[[#This Row],[BB]]&lt;&gt;"",Table_Styles[[#This Row],[BB]],IF(Table_Styles[[#This Row],[BB Default]]&lt;&gt;"",Table_Styles[[#This Row],[BB Default]],""))</f>
        <v/>
      </c>
      <c r="BF73" s="143"/>
      <c r="BG73" s="57"/>
      <c r="BH73" s="48" t="str">
        <f>IF(Table_Styles[[#This Row],[BL]]&lt;&gt;"",Table_Styles[[#This Row],[BL]],IF(Table_Styles[[#This Row],[BL Default]]&lt;&gt;"",Table_Styles[[#This Row],[BL Default]],""))</f>
        <v/>
      </c>
      <c r="BI73" s="57"/>
      <c r="BJ73" s="133"/>
      <c r="BK73" s="48" t="str">
        <f>IF(Table_Styles[[#This Row],[Width]]&lt;&gt;"",Table_Styles[[#This Row],[Width]],IF(Table_Styles[[#This Row],[Width Default]]&lt;&gt;"",Table_Styles[[#This Row],[Width Default]],""))</f>
        <v/>
      </c>
      <c r="BL73" s="57"/>
      <c r="BM73" s="133"/>
      <c r="BN73" s="48" t="str">
        <f>IF(Table_Styles[[#This Row],[Height]]&lt;&gt;"",Table_Styles[[#This Row],[Height]],IF(Table_Styles[[#This Row],[Height Default]]&lt;&gt;"",Table_Styles[[#This Row],[Height Default]],""))</f>
        <v/>
      </c>
      <c r="BO73" s="48"/>
      <c r="BP73" s="48"/>
      <c r="BQ73" s="48" t="str">
        <f>IF(Table_Styles[[#This Row],[Top]]&lt;&gt;"",Table_Styles[[#This Row],[Top]],IF(Table_Styles[[#This Row],[Top Default]]&lt;&gt;"",Table_Styles[[#This Row],[Top Default]],""))</f>
        <v/>
      </c>
      <c r="BR73" s="48"/>
      <c r="BS73" s="48"/>
      <c r="BT73" s="48" t="str">
        <f>IF(Table_Styles[[#This Row],[Right]]&lt;&gt;"",Table_Styles[[#This Row],[Right]],IF(Table_Styles[[#This Row],[Right Default]]&lt;&gt;"",Table_Styles[[#This Row],[Right Default]],""))</f>
        <v/>
      </c>
      <c r="BU73" s="48"/>
      <c r="BV73" s="48"/>
      <c r="BW73" s="48" t="str">
        <f>IF(Table_Styles[[#This Row],[Bottom]]&lt;&gt;"",Table_Styles[[#This Row],[Bottom]],IF(Table_Styles[[#This Row],[Bottom Default]]&lt;&gt;"",Table_Styles[[#This Row],[Bottom Default]],""))</f>
        <v/>
      </c>
      <c r="BX73" s="48"/>
      <c r="BY73" s="48"/>
      <c r="BZ73" s="48" t="str">
        <f>IF(Table_Styles[[#This Row],[Left]]&lt;&gt;"",Table_Styles[[#This Row],[Left]],IF(Table_Styles[[#This Row],[Left Default]]&lt;&gt;"",Table_Styles[[#This Row],[Left Default]],""))</f>
        <v/>
      </c>
      <c r="CA73" s="143"/>
      <c r="CB73" s="104" t="str">
        <f>IF(AND(Table_Styles[[#This Row],[Selector]]&lt;&gt;"",Table_Styles[[#This Row],[Font Family Used]]&lt;&gt;"",Table_Styles[[#This Row],[Font Weight Used]]&lt;&gt;""),Table_Styles[[#This Row],[Font Family Used]]&amp;" "&amp;Table_Styles[[#This Row],[Font Weight Used]],"")</f>
        <v/>
      </c>
      <c r="CC73" s="104" t="str">
        <f ca="1">IF(AND(Table_Styles[[#This Row],[Selector]],COUNTIF(OFFSET(CC:CC,0,0,ROW()-1,1),"="&amp;Table_Styles[[#This Row],[Font]])=0),Table_Styles[[#This Row],[Font]],"")</f>
        <v/>
      </c>
      <c r="CD73" s="104" t="str">
        <f ca="1">IF(Table_Styles[[#This Row],[Unique Font]]&lt;&gt;"",
"{""fontFamily"":"""&amp;Table_Styles[[#This Row],[Font Family Used]]&amp;""",""fontWeight"":"&amp;Table_Styles[[#This Row],[Font Weight Used]]&amp;"}","")</f>
        <v/>
      </c>
      <c r="CE73"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3" s="104" t="str">
        <f>IF(AND(Table_Styles[[#This Row],[Selector]]&lt;&gt;"", Table_Styles[[#This Row],[Config Properties]]&lt;&gt;""),
Table_Styles[[#This Row],[Selector]]&amp;" { "&amp;Table_Styles[[#This Row],[Config Properties]]&amp;" }","")</f>
        <v/>
      </c>
      <c r="CG73" s="104" t="str">
        <f xml:space="preserve">
SUBSTITUTE(SUBSTITUTE(SUBSTITUTE(SUBSTITUTE(SUBSTITUTE(SUBSTITUTE(SUBSTITUTE(SUBSTITUTE(Table_Styles[[#This Row],[Config]],
" {","{"),
"{ ","{"),
" }","}"),
"} ","}"),
" ,",","),
", ",","),
" :",":"),
": ",":")</f>
        <v/>
      </c>
    </row>
    <row r="74" spans="2:85" ht="21" customHeight="1">
      <c r="B74" s="101" t="s">
        <v>18</v>
      </c>
      <c r="C74" s="175" t="s">
        <v>525</v>
      </c>
      <c r="D74" s="143"/>
      <c r="E74" s="58" t="str">
        <f>Settings_Styling_Font_Body_Text</f>
        <v>Nunito</v>
      </c>
      <c r="F74" s="48" t="str">
        <f>IF(Table_Styles[[#This Row],[Font Family]]&lt;&gt;"",Table_Styles[[#This Row],[Font Family]],IF(Table_Styles[[#This Row],[Font Family Default]]&lt;&gt;"",Table_Styles[[#This Row],[Font Family Default]],""))</f>
        <v>Nunito</v>
      </c>
      <c r="G74" s="143"/>
      <c r="H74" s="177" t="s">
        <v>401</v>
      </c>
      <c r="I74" s="48" t="str">
        <f>IF(Table_Styles[[#This Row],[Font Size]]&lt;&gt;"",Table_Styles[[#This Row],[Font Size]],IF(Table_Styles[[#This Row],[Font Size Default]]&lt;&gt;"",Table_Styles[[#This Row],[Font Size Default]],""))</f>
        <v>15px</v>
      </c>
      <c r="J74" s="143"/>
      <c r="K74" s="58">
        <f>Settings_Styling_Font_Weight_Body_Text</f>
        <v>300</v>
      </c>
      <c r="L74" s="48">
        <f>IF(Table_Styles[[#This Row],[Font Weight]]&lt;&gt;"",Table_Styles[[#This Row],[Font Weight]],IF(Table_Styles[[#This Row],[Font Weight Default]]&lt;&gt;"",Table_Styles[[#This Row],[Font Weight Default]],""))</f>
        <v>300</v>
      </c>
      <c r="M74" s="143"/>
      <c r="N74" s="58" t="str">
        <f>Colour_Foreground_1</f>
        <v>#1d1c1c</v>
      </c>
      <c r="O74" s="48" t="str">
        <f>IF(Table_Styles[[#This Row],[Colour]]&lt;&gt;"",Table_Styles[[#This Row],[Colour]],IF(Table_Styles[[#This Row],[Colour Default]]&lt;&gt;"",Table_Styles[[#This Row],[Colour Default]],""))</f>
        <v>#1d1c1c</v>
      </c>
      <c r="P74" s="143"/>
      <c r="Q74" s="173"/>
      <c r="R74" s="48" t="str">
        <f>IF(Table_Styles[[#This Row],[Background]]&lt;&gt;"",Table_Styles[[#This Row],[Background]],IF(Table_Styles[[#This Row],[Background Default]]&lt;&gt;"",Table_Styles[[#This Row],[Background Default]],""))</f>
        <v/>
      </c>
      <c r="S74" s="143"/>
      <c r="T74" s="57"/>
      <c r="U74" s="48" t="str">
        <f>IF(Table_Styles[[#This Row],[Border]]&lt;&gt;"",Table_Styles[[#This Row],[Border]],IF(Table_Styles[[#This Row],[Border Default]]&lt;&gt;"",Table_Styles[[#This Row],[Border Default]],""))</f>
        <v/>
      </c>
      <c r="V74" s="57"/>
      <c r="W74" s="133"/>
      <c r="X74" s="48" t="str">
        <f>IF(Table_Styles[[#This Row],[Border Radius]]&lt;&gt;"",Table_Styles[[#This Row],[Border Radius]],IF(Table_Styles[[#This Row],[Border Radius Default]]&lt;&gt;"",Table_Styles[[#This Row],[Border Radius Default]],""))</f>
        <v/>
      </c>
      <c r="Y74" s="143"/>
      <c r="Z74" s="177"/>
      <c r="AA74" s="48" t="str">
        <f>IF(Table_Styles[[#This Row],[MT]]&lt;&gt;"",Table_Styles[[#This Row],[MT]],IF(Table_Styles[[#This Row],[MT Default]]&lt;&gt;"",Table_Styles[[#This Row],[MT Default]],""))</f>
        <v/>
      </c>
      <c r="AB74" s="143"/>
      <c r="AC74" s="57"/>
      <c r="AD74" s="48" t="str">
        <f>IF(Table_Styles[[#This Row],[MR]]&lt;&gt;"",Table_Styles[[#This Row],[MR]],IF(Table_Styles[[#This Row],[MR Default]]&lt;&gt;"",Table_Styles[[#This Row],[MR Default]],""))</f>
        <v/>
      </c>
      <c r="AE74" s="143"/>
      <c r="AF74" s="57"/>
      <c r="AG74" s="48" t="str">
        <f>IF(Table_Styles[[#This Row],[MB]]&lt;&gt;"",Table_Styles[[#This Row],[MB]],IF(Table_Styles[[#This Row],[MB Default]]&lt;&gt;"",Table_Styles[[#This Row],[MB Default]],""))</f>
        <v/>
      </c>
      <c r="AH74" s="143"/>
      <c r="AI74" s="133" t="s">
        <v>422</v>
      </c>
      <c r="AJ74" s="48" t="str">
        <f>IF(Table_Styles[[#This Row],[ML]]&lt;&gt;"",Table_Styles[[#This Row],[ML]],IF(Table_Styles[[#This Row],[ML Default]]&lt;&gt;"",Table_Styles[[#This Row],[ML Default]],""))</f>
        <v>10px</v>
      </c>
      <c r="AK74" s="143"/>
      <c r="AL74" s="57"/>
      <c r="AM74" s="48" t="str">
        <f>IF(Table_Styles[[#This Row],[PT]]&lt;&gt;"",Table_Styles[[#This Row],[PT]],IF(Table_Styles[[#This Row],[PT Default]]&lt;&gt;"",Table_Styles[[#This Row],[PT Default]],""))</f>
        <v/>
      </c>
      <c r="AN74" s="143"/>
      <c r="AO74" s="57"/>
      <c r="AP74" s="48" t="str">
        <f>IF(Table_Styles[[#This Row],[PR]]&lt;&gt;"",Table_Styles[[#This Row],[PR]],IF(Table_Styles[[#This Row],[PR Default]]&lt;&gt;"",Table_Styles[[#This Row],[PR Default]],""))</f>
        <v/>
      </c>
      <c r="AQ74" s="143"/>
      <c r="AR74" s="57"/>
      <c r="AS74" s="48" t="str">
        <f>IF(Table_Styles[[#This Row],[PB]]&lt;&gt;"",Table_Styles[[#This Row],[PB]],IF(Table_Styles[[#This Row],[PB Default]]&lt;&gt;"",Table_Styles[[#This Row],[PB Default]],""))</f>
        <v/>
      </c>
      <c r="AT74" s="143"/>
      <c r="AU74" s="57"/>
      <c r="AV74" s="48" t="str">
        <f>IF(Table_Styles[[#This Row],[PL]]&lt;&gt;"",Table_Styles[[#This Row],[PL]],IF(Table_Styles[[#This Row],[PL Default]]&lt;&gt;"",Table_Styles[[#This Row],[PL Default]],""))</f>
        <v/>
      </c>
      <c r="AW74" s="143"/>
      <c r="AX74" s="57"/>
      <c r="AY74" s="48" t="str">
        <f>IF(Table_Styles[[#This Row],[BT]]&lt;&gt;"",Table_Styles[[#This Row],[BT]],IF(Table_Styles[[#This Row],[BT Default]]&lt;&gt;"",Table_Styles[[#This Row],[BT Default]],""))</f>
        <v/>
      </c>
      <c r="AZ74" s="143"/>
      <c r="BA74" s="57"/>
      <c r="BB74" s="48" t="str">
        <f>IF(Table_Styles[[#This Row],[BR]]&lt;&gt;"",Table_Styles[[#This Row],[BR]],IF(Table_Styles[[#This Row],[BR Default]]&lt;&gt;"",Table_Styles[[#This Row],[BR Default]],""))</f>
        <v/>
      </c>
      <c r="BC74" s="143"/>
      <c r="BD74" s="57"/>
      <c r="BE74" s="48" t="str">
        <f>IF(Table_Styles[[#This Row],[BB]]&lt;&gt;"",Table_Styles[[#This Row],[BB]],IF(Table_Styles[[#This Row],[BB Default]]&lt;&gt;"",Table_Styles[[#This Row],[BB Default]],""))</f>
        <v/>
      </c>
      <c r="BF74" s="143"/>
      <c r="BG74" s="57"/>
      <c r="BH74" s="48" t="str">
        <f>IF(Table_Styles[[#This Row],[BL]]&lt;&gt;"",Table_Styles[[#This Row],[BL]],IF(Table_Styles[[#This Row],[BL Default]]&lt;&gt;"",Table_Styles[[#This Row],[BL Default]],""))</f>
        <v/>
      </c>
      <c r="BI74" s="57"/>
      <c r="BJ74" s="133"/>
      <c r="BK74" s="48" t="str">
        <f>IF(Table_Styles[[#This Row],[Width]]&lt;&gt;"",Table_Styles[[#This Row],[Width]],IF(Table_Styles[[#This Row],[Width Default]]&lt;&gt;"",Table_Styles[[#This Row],[Width Default]],""))</f>
        <v/>
      </c>
      <c r="BL74" s="57"/>
      <c r="BM74" s="133"/>
      <c r="BN74" s="48" t="str">
        <f>IF(Table_Styles[[#This Row],[Height]]&lt;&gt;"",Table_Styles[[#This Row],[Height]],IF(Table_Styles[[#This Row],[Height Default]]&lt;&gt;"",Table_Styles[[#This Row],[Height Default]],""))</f>
        <v/>
      </c>
      <c r="BO74" s="48"/>
      <c r="BP74" s="48"/>
      <c r="BQ74" s="48" t="str">
        <f>IF(Table_Styles[[#This Row],[Top]]&lt;&gt;"",Table_Styles[[#This Row],[Top]],IF(Table_Styles[[#This Row],[Top Default]]&lt;&gt;"",Table_Styles[[#This Row],[Top Default]],""))</f>
        <v/>
      </c>
      <c r="BR74" s="48"/>
      <c r="BS74" s="48"/>
      <c r="BT74" s="48" t="str">
        <f>IF(Table_Styles[[#This Row],[Right]]&lt;&gt;"",Table_Styles[[#This Row],[Right]],IF(Table_Styles[[#This Row],[Right Default]]&lt;&gt;"",Table_Styles[[#This Row],[Right Default]],""))</f>
        <v/>
      </c>
      <c r="BU74" s="48"/>
      <c r="BV74" s="48"/>
      <c r="BW74" s="48" t="str">
        <f>IF(Table_Styles[[#This Row],[Bottom]]&lt;&gt;"",Table_Styles[[#This Row],[Bottom]],IF(Table_Styles[[#This Row],[Bottom Default]]&lt;&gt;"",Table_Styles[[#This Row],[Bottom Default]],""))</f>
        <v/>
      </c>
      <c r="BX74" s="48"/>
      <c r="BY74" s="48"/>
      <c r="BZ74" s="48" t="str">
        <f>IF(Table_Styles[[#This Row],[Left]]&lt;&gt;"",Table_Styles[[#This Row],[Left]],IF(Table_Styles[[#This Row],[Left Default]]&lt;&gt;"",Table_Styles[[#This Row],[Left Default]],""))</f>
        <v/>
      </c>
      <c r="CA74" s="143"/>
      <c r="CB74" s="104" t="str">
        <f>IF(AND(Table_Styles[[#This Row],[Selector]]&lt;&gt;"",Table_Styles[[#This Row],[Font Family Used]]&lt;&gt;"",Table_Styles[[#This Row],[Font Weight Used]]&lt;&gt;""),Table_Styles[[#This Row],[Font Family Used]]&amp;" "&amp;Table_Styles[[#This Row],[Font Weight Used]],"")</f>
        <v>Nunito 300</v>
      </c>
      <c r="CC74" s="104" t="str">
        <f ca="1">IF(AND(Table_Styles[[#This Row],[Selector]],COUNTIF(OFFSET(CC:CC,0,0,ROW()-1,1),"="&amp;Table_Styles[[#This Row],[Font]])=0),Table_Styles[[#This Row],[Font]],"")</f>
        <v/>
      </c>
      <c r="CD74" s="104" t="str">
        <f ca="1">IF(Table_Styles[[#This Row],[Unique Font]]&lt;&gt;"",
"{""fontFamily"":"""&amp;Table_Styles[[#This Row],[Font Family Used]]&amp;""",""fontWeight"":"&amp;Table_Styles[[#This Row],[Font Weight Used]]&amp;"}","")</f>
        <v/>
      </c>
      <c r="CE74"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#1d1c1c;margin-left: 10px</v>
      </c>
      <c r="CF74" s="104" t="str">
        <f>IF(AND(Table_Styles[[#This Row],[Selector]]&lt;&gt;"", Table_Styles[[#This Row],[Config Properties]]&lt;&gt;""),
Table_Styles[[#This Row],[Selector]]&amp;" { "&amp;Table_Styles[[#This Row],[Config Properties]]&amp;" }","")</f>
        <v>formly-field .checkbox label { font-family: 'Nunito';font-size: 15px;font-weight: 300;color: #1d1c1c;margin-left: 10px }</v>
      </c>
      <c r="CG74" s="104" t="str">
        <f xml:space="preserve">
SUBSTITUTE(SUBSTITUTE(SUBSTITUTE(SUBSTITUTE(SUBSTITUTE(SUBSTITUTE(SUBSTITUTE(SUBSTITUTE(Table_Styles[[#This Row],[Config]],
" {","{"),
"{ ","{"),
" }","}"),
"} ","}"),
" ,",","),
", ",","),
" :",":"),
": ",":")</f>
        <v>formly-field .checkbox label{font-family:'Nunito';font-size:15px;font-weight:300;color:#1d1c1c;margin-left:10px}</v>
      </c>
    </row>
    <row r="75" spans="2:85" ht="21" customHeight="1">
      <c r="B75" s="101" t="s">
        <v>523</v>
      </c>
      <c r="C75" s="175" t="s">
        <v>526</v>
      </c>
      <c r="D75" s="143"/>
      <c r="E75" s="58"/>
      <c r="F75" s="48" t="str">
        <f>IF(Table_Styles[[#This Row],[Font Family]]&lt;&gt;"",Table_Styles[[#This Row],[Font Family]],IF(Table_Styles[[#This Row],[Font Family Default]]&lt;&gt;"",Table_Styles[[#This Row],[Font Family Default]],""))</f>
        <v/>
      </c>
      <c r="G75" s="143"/>
      <c r="H75" s="133"/>
      <c r="I75" s="48" t="str">
        <f>IF(Table_Styles[[#This Row],[Font Size]]&lt;&gt;"",Table_Styles[[#This Row],[Font Size]],IF(Table_Styles[[#This Row],[Font Size Default]]&lt;&gt;"",Table_Styles[[#This Row],[Font Size Default]],""))</f>
        <v/>
      </c>
      <c r="J75" s="143"/>
      <c r="K75" s="58"/>
      <c r="L75" s="48" t="str">
        <f>IF(Table_Styles[[#This Row],[Font Weight]]&lt;&gt;"",Table_Styles[[#This Row],[Font Weight]],IF(Table_Styles[[#This Row],[Font Weight Default]]&lt;&gt;"",Table_Styles[[#This Row],[Font Weight Default]],""))</f>
        <v/>
      </c>
      <c r="M75" s="143"/>
      <c r="N75" s="57"/>
      <c r="O75" s="48" t="str">
        <f>IF(Table_Styles[[#This Row],[Colour]]&lt;&gt;"",Table_Styles[[#This Row],[Colour]],IF(Table_Styles[[#This Row],[Colour Default]]&lt;&gt;"",Table_Styles[[#This Row],[Colour Default]],""))</f>
        <v/>
      </c>
      <c r="P75" s="143"/>
      <c r="Q75" s="58" t="str">
        <f>Colour_Background_1</f>
        <v>#FFFFFF</v>
      </c>
      <c r="R75" s="48" t="str">
        <f>IF(Table_Styles[[#This Row],[Background]]&lt;&gt;"",Table_Styles[[#This Row],[Background]],IF(Table_Styles[[#This Row],[Background Default]]&lt;&gt;"",Table_Styles[[#This Row],[Background Default]],""))</f>
        <v>#FFFFFF</v>
      </c>
      <c r="S75" s="143"/>
      <c r="T75" s="57"/>
      <c r="U75" s="48" t="str">
        <f>IF(Table_Styles[[#This Row],[Border]]&lt;&gt;"",Table_Styles[[#This Row],[Border]],IF(Table_Styles[[#This Row],[Border Default]]&lt;&gt;"",Table_Styles[[#This Row],[Border Default]],""))</f>
        <v/>
      </c>
      <c r="V75" s="57"/>
      <c r="W75" s="133"/>
      <c r="X75" s="48" t="str">
        <f>IF(Table_Styles[[#This Row],[Border Radius]]&lt;&gt;"",Table_Styles[[#This Row],[Border Radius]],IF(Table_Styles[[#This Row],[Border Radius Default]]&lt;&gt;"",Table_Styles[[#This Row],[Border Radius Default]],""))</f>
        <v/>
      </c>
      <c r="Y75" s="143"/>
      <c r="Z75" s="177"/>
      <c r="AA75" s="48" t="str">
        <f>IF(Table_Styles[[#This Row],[MT]]&lt;&gt;"",Table_Styles[[#This Row],[MT]],IF(Table_Styles[[#This Row],[MT Default]]&lt;&gt;"",Table_Styles[[#This Row],[MT Default]],""))</f>
        <v/>
      </c>
      <c r="AB75" s="143"/>
      <c r="AC75" s="57"/>
      <c r="AD75" s="48" t="str">
        <f>IF(Table_Styles[[#This Row],[MR]]&lt;&gt;"",Table_Styles[[#This Row],[MR]],IF(Table_Styles[[#This Row],[MR Default]]&lt;&gt;"",Table_Styles[[#This Row],[MR Default]],""))</f>
        <v/>
      </c>
      <c r="AE75" s="143"/>
      <c r="AF75" s="57"/>
      <c r="AG75" s="48" t="str">
        <f>IF(Table_Styles[[#This Row],[MB]]&lt;&gt;"",Table_Styles[[#This Row],[MB]],IF(Table_Styles[[#This Row],[MB Default]]&lt;&gt;"",Table_Styles[[#This Row],[MB Default]],""))</f>
        <v/>
      </c>
      <c r="AH75" s="143"/>
      <c r="AI75" s="133"/>
      <c r="AJ75" s="48" t="str">
        <f>IF(Table_Styles[[#This Row],[ML]]&lt;&gt;"",Table_Styles[[#This Row],[ML]],IF(Table_Styles[[#This Row],[ML Default]]&lt;&gt;"",Table_Styles[[#This Row],[ML Default]],""))</f>
        <v/>
      </c>
      <c r="AK75" s="143"/>
      <c r="AL75" s="57"/>
      <c r="AM75" s="48" t="str">
        <f>IF(Table_Styles[[#This Row],[PT]]&lt;&gt;"",Table_Styles[[#This Row],[PT]],IF(Table_Styles[[#This Row],[PT Default]]&lt;&gt;"",Table_Styles[[#This Row],[PT Default]],""))</f>
        <v/>
      </c>
      <c r="AN75" s="143"/>
      <c r="AO75" s="57"/>
      <c r="AP75" s="48" t="str">
        <f>IF(Table_Styles[[#This Row],[PR]]&lt;&gt;"",Table_Styles[[#This Row],[PR]],IF(Table_Styles[[#This Row],[PR Default]]&lt;&gt;"",Table_Styles[[#This Row],[PR Default]],""))</f>
        <v/>
      </c>
      <c r="AQ75" s="143"/>
      <c r="AR75" s="57"/>
      <c r="AS75" s="48" t="str">
        <f>IF(Table_Styles[[#This Row],[PB]]&lt;&gt;"",Table_Styles[[#This Row],[PB]],IF(Table_Styles[[#This Row],[PB Default]]&lt;&gt;"",Table_Styles[[#This Row],[PB Default]],""))</f>
        <v/>
      </c>
      <c r="AT75" s="143"/>
      <c r="AU75" s="57"/>
      <c r="AV75" s="48" t="str">
        <f>IF(Table_Styles[[#This Row],[PL]]&lt;&gt;"",Table_Styles[[#This Row],[PL]],IF(Table_Styles[[#This Row],[PL Default]]&lt;&gt;"",Table_Styles[[#This Row],[PL Default]],""))</f>
        <v/>
      </c>
      <c r="AW75" s="143"/>
      <c r="AX75" s="57"/>
      <c r="AY75" s="48" t="str">
        <f>IF(Table_Styles[[#This Row],[BT]]&lt;&gt;"",Table_Styles[[#This Row],[BT]],IF(Table_Styles[[#This Row],[BT Default]]&lt;&gt;"",Table_Styles[[#This Row],[BT Default]],""))</f>
        <v/>
      </c>
      <c r="AZ75" s="143"/>
      <c r="BA75" s="57"/>
      <c r="BB75" s="48" t="str">
        <f>IF(Table_Styles[[#This Row],[BR]]&lt;&gt;"",Table_Styles[[#This Row],[BR]],IF(Table_Styles[[#This Row],[BR Default]]&lt;&gt;"",Table_Styles[[#This Row],[BR Default]],""))</f>
        <v/>
      </c>
      <c r="BC75" s="143"/>
      <c r="BD75" s="57"/>
      <c r="BE75" s="48" t="str">
        <f>IF(Table_Styles[[#This Row],[BB]]&lt;&gt;"",Table_Styles[[#This Row],[BB]],IF(Table_Styles[[#This Row],[BB Default]]&lt;&gt;"",Table_Styles[[#This Row],[BB Default]],""))</f>
        <v/>
      </c>
      <c r="BF75" s="143"/>
      <c r="BG75" s="57"/>
      <c r="BH75" s="48" t="str">
        <f>IF(Table_Styles[[#This Row],[BL]]&lt;&gt;"",Table_Styles[[#This Row],[BL]],IF(Table_Styles[[#This Row],[BL Default]]&lt;&gt;"",Table_Styles[[#This Row],[BL Default]],""))</f>
        <v/>
      </c>
      <c r="BI75" s="57"/>
      <c r="BJ75" s="133" t="s">
        <v>527</v>
      </c>
      <c r="BK75" s="48" t="str">
        <f>IF(Table_Styles[[#This Row],[Width]]&lt;&gt;"",Table_Styles[[#This Row],[Width]],IF(Table_Styles[[#This Row],[Width Default]]&lt;&gt;"",Table_Styles[[#This Row],[Width Default]],""))</f>
        <v>17px</v>
      </c>
      <c r="BL75" s="57"/>
      <c r="BM75" s="133" t="s">
        <v>527</v>
      </c>
      <c r="BN75" s="48" t="str">
        <f>IF(Table_Styles[[#This Row],[Height]]&lt;&gt;"",Table_Styles[[#This Row],[Height]],IF(Table_Styles[[#This Row],[Height Default]]&lt;&gt;"",Table_Styles[[#This Row],[Height Default]],""))</f>
        <v>17px</v>
      </c>
      <c r="BO75" s="48"/>
      <c r="BP75" s="48" t="s">
        <v>487</v>
      </c>
      <c r="BQ75" s="48" t="str">
        <f>IF(Table_Styles[[#This Row],[Top]]&lt;&gt;"",Table_Styles[[#This Row],[Top]],IF(Table_Styles[[#This Row],[Top Default]]&lt;&gt;"",Table_Styles[[#This Row],[Top Default]],""))</f>
        <v>2px</v>
      </c>
      <c r="BR75" s="48"/>
      <c r="BS75" s="48"/>
      <c r="BT75" s="48" t="str">
        <f>IF(Table_Styles[[#This Row],[Right]]&lt;&gt;"",Table_Styles[[#This Row],[Right]],IF(Table_Styles[[#This Row],[Right Default]]&lt;&gt;"",Table_Styles[[#This Row],[Right Default]],""))</f>
        <v/>
      </c>
      <c r="BU75" s="48"/>
      <c r="BV75" s="48"/>
      <c r="BW75" s="48" t="str">
        <f>IF(Table_Styles[[#This Row],[Bottom]]&lt;&gt;"",Table_Styles[[#This Row],[Bottom]],IF(Table_Styles[[#This Row],[Bottom Default]]&lt;&gt;"",Table_Styles[[#This Row],[Bottom Default]],""))</f>
        <v/>
      </c>
      <c r="BX75" s="48"/>
      <c r="BY75" s="48"/>
      <c r="BZ75" s="48" t="str">
        <f>IF(Table_Styles[[#This Row],[Left]]&lt;&gt;"",Table_Styles[[#This Row],[Left]],IF(Table_Styles[[#This Row],[Left Default]]&lt;&gt;"",Table_Styles[[#This Row],[Left Default]],""))</f>
        <v/>
      </c>
      <c r="CA75" s="143"/>
      <c r="CB75" s="104" t="str">
        <f>IF(AND(Table_Styles[[#This Row],[Selector]]&lt;&gt;"",Table_Styles[[#This Row],[Font Family Used]]&lt;&gt;"",Table_Styles[[#This Row],[Font Weight Used]]&lt;&gt;""),Table_Styles[[#This Row],[Font Family Used]]&amp;" "&amp;Table_Styles[[#This Row],[Font Weight Used]],"")</f>
        <v/>
      </c>
      <c r="CC75" s="104" t="str">
        <f ca="1">IF(AND(Table_Styles[[#This Row],[Selector]],COUNTIF(OFFSET(CC:CC,0,0,ROW()-1,1),"="&amp;Table_Styles[[#This Row],[Font]])=0),Table_Styles[[#This Row],[Font]],"")</f>
        <v/>
      </c>
      <c r="CD75" s="104" t="str">
        <f ca="1">IF(Table_Styles[[#This Row],[Unique Font]]&lt;&gt;"",
"{""fontFamily"":"""&amp;Table_Styles[[#This Row],[Font Family Used]]&amp;""",""fontWeight"":"&amp;Table_Styles[[#This Row],[Font Weight Used]]&amp;"}","")</f>
        <v/>
      </c>
      <c r="CE75"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#FFFFFF;width: 17px;height: 17px;top: 2px</v>
      </c>
      <c r="CF75" s="104" t="str">
        <f>IF(AND(Table_Styles[[#This Row],[Selector]]&lt;&gt;"", Table_Styles[[#This Row],[Config Properties]]&lt;&gt;""),
Table_Styles[[#This Row],[Selector]]&amp;" { "&amp;Table_Styles[[#This Row],[Config Properties]]&amp;" }","")</f>
        <v>formly-field .checkbox input[type=checkbox] ~ .check { background: #FFFFFF;width: 17px;height: 17px;top: 2px }</v>
      </c>
      <c r="CG75" s="104" t="str">
        <f xml:space="preserve">
SUBSTITUTE(SUBSTITUTE(SUBSTITUTE(SUBSTITUTE(SUBSTITUTE(SUBSTITUTE(SUBSTITUTE(SUBSTITUTE(Table_Styles[[#This Row],[Config]],
" {","{"),
"{ ","{"),
" }","}"),
"} ","}"),
" ,",","),
", ",","),
" :",":"),
": ",":")</f>
        <v>formly-field .checkbox input[type=checkbox] ~ .check{background:#FFFFFF;width:17px;height:17px;top:2px}</v>
      </c>
    </row>
    <row r="76" spans="2:85" ht="21" customHeight="1">
      <c r="B76" s="101" t="s">
        <v>528</v>
      </c>
      <c r="C76" s="175" t="s">
        <v>529</v>
      </c>
      <c r="D76" s="143"/>
      <c r="E76" s="58"/>
      <c r="F76" s="48" t="str">
        <f>IF(Table_Styles[[#This Row],[Font Family]]&lt;&gt;"",Table_Styles[[#This Row],[Font Family]],IF(Table_Styles[[#This Row],[Font Family Default]]&lt;&gt;"",Table_Styles[[#This Row],[Font Family Default]],""))</f>
        <v/>
      </c>
      <c r="G76" s="143"/>
      <c r="H76" s="133" t="s">
        <v>436</v>
      </c>
      <c r="I76" s="48" t="str">
        <f>IF(Table_Styles[[#This Row],[Font Size]]&lt;&gt;"",Table_Styles[[#This Row],[Font Size]],IF(Table_Styles[[#This Row],[Font Size Default]]&lt;&gt;"",Table_Styles[[#This Row],[Font Size Default]],""))</f>
        <v>13px</v>
      </c>
      <c r="J76" s="143"/>
      <c r="K76" s="58"/>
      <c r="L76" s="48" t="str">
        <f>IF(Table_Styles[[#This Row],[Font Weight]]&lt;&gt;"",Table_Styles[[#This Row],[Font Weight]],IF(Table_Styles[[#This Row],[Font Weight Default]]&lt;&gt;"",Table_Styles[[#This Row],[Font Weight Default]],""))</f>
        <v/>
      </c>
      <c r="M76" s="143"/>
      <c r="N76" s="173" t="str">
        <f>Colour_Accent_1</f>
        <v>#777777</v>
      </c>
      <c r="O76" s="48" t="str">
        <f>IF(Table_Styles[[#This Row],[Colour]]&lt;&gt;"",Table_Styles[[#This Row],[Colour]],IF(Table_Styles[[#This Row],[Colour Default]]&lt;&gt;"",Table_Styles[[#This Row],[Colour Default]],""))</f>
        <v>#777777</v>
      </c>
      <c r="P76" s="143"/>
      <c r="Q76" s="173"/>
      <c r="R76" s="48" t="str">
        <f>IF(Table_Styles[[#This Row],[Background]]&lt;&gt;"",Table_Styles[[#This Row],[Background]],IF(Table_Styles[[#This Row],[Background Default]]&lt;&gt;"",Table_Styles[[#This Row],[Background Default]],""))</f>
        <v/>
      </c>
      <c r="S76" s="143"/>
      <c r="T76" s="57"/>
      <c r="U76" s="48" t="str">
        <f>IF(Table_Styles[[#This Row],[Border]]&lt;&gt;"",Table_Styles[[#This Row],[Border]],IF(Table_Styles[[#This Row],[Border Default]]&lt;&gt;"",Table_Styles[[#This Row],[Border Default]],""))</f>
        <v/>
      </c>
      <c r="V76" s="57"/>
      <c r="W76" s="133"/>
      <c r="X76" s="48" t="str">
        <f>IF(Table_Styles[[#This Row],[Border Radius]]&lt;&gt;"",Table_Styles[[#This Row],[Border Radius]],IF(Table_Styles[[#This Row],[Border Radius Default]]&lt;&gt;"",Table_Styles[[#This Row],[Border Radius Default]],""))</f>
        <v/>
      </c>
      <c r="Y76" s="143"/>
      <c r="Z76" s="177" t="s">
        <v>488</v>
      </c>
      <c r="AA76" s="48" t="str">
        <f>IF(Table_Styles[[#This Row],[MT]]&lt;&gt;"",Table_Styles[[#This Row],[MT]],IF(Table_Styles[[#This Row],[MT Default]]&lt;&gt;"",Table_Styles[[#This Row],[MT Default]],""))</f>
        <v>1px</v>
      </c>
      <c r="AB76" s="143"/>
      <c r="AC76" s="57"/>
      <c r="AD76" s="48" t="str">
        <f>IF(Table_Styles[[#This Row],[MR]]&lt;&gt;"",Table_Styles[[#This Row],[MR]],IF(Table_Styles[[#This Row],[MR Default]]&lt;&gt;"",Table_Styles[[#This Row],[MR Default]],""))</f>
        <v/>
      </c>
      <c r="AE76" s="143"/>
      <c r="AF76" s="57"/>
      <c r="AG76" s="48" t="str">
        <f>IF(Table_Styles[[#This Row],[MB]]&lt;&gt;"",Table_Styles[[#This Row],[MB]],IF(Table_Styles[[#This Row],[MB Default]]&lt;&gt;"",Table_Styles[[#This Row],[MB Default]],""))</f>
        <v/>
      </c>
      <c r="AH76" s="143"/>
      <c r="AI76" s="133" t="s">
        <v>487</v>
      </c>
      <c r="AJ76" s="48" t="str">
        <f>IF(Table_Styles[[#This Row],[ML]]&lt;&gt;"",Table_Styles[[#This Row],[ML]],IF(Table_Styles[[#This Row],[ML Default]]&lt;&gt;"",Table_Styles[[#This Row],[ML Default]],""))</f>
        <v>2px</v>
      </c>
      <c r="AK76" s="143"/>
      <c r="AL76" s="57"/>
      <c r="AM76" s="48" t="str">
        <f>IF(Table_Styles[[#This Row],[PT]]&lt;&gt;"",Table_Styles[[#This Row],[PT]],IF(Table_Styles[[#This Row],[PT Default]]&lt;&gt;"",Table_Styles[[#This Row],[PT Default]],""))</f>
        <v/>
      </c>
      <c r="AN76" s="143"/>
      <c r="AO76" s="57"/>
      <c r="AP76" s="48" t="str">
        <f>IF(Table_Styles[[#This Row],[PR]]&lt;&gt;"",Table_Styles[[#This Row],[PR]],IF(Table_Styles[[#This Row],[PR Default]]&lt;&gt;"",Table_Styles[[#This Row],[PR Default]],""))</f>
        <v/>
      </c>
      <c r="AQ76" s="143"/>
      <c r="AR76" s="57"/>
      <c r="AS76" s="48" t="str">
        <f>IF(Table_Styles[[#This Row],[PB]]&lt;&gt;"",Table_Styles[[#This Row],[PB]],IF(Table_Styles[[#This Row],[PB Default]]&lt;&gt;"",Table_Styles[[#This Row],[PB Default]],""))</f>
        <v/>
      </c>
      <c r="AT76" s="143"/>
      <c r="AU76" s="57"/>
      <c r="AV76" s="48" t="str">
        <f>IF(Table_Styles[[#This Row],[PL]]&lt;&gt;"",Table_Styles[[#This Row],[PL]],IF(Table_Styles[[#This Row],[PL Default]]&lt;&gt;"",Table_Styles[[#This Row],[PL Default]],""))</f>
        <v/>
      </c>
      <c r="AW76" s="143"/>
      <c r="AX76" s="57"/>
      <c r="AY76" s="48" t="str">
        <f>IF(Table_Styles[[#This Row],[BT]]&lt;&gt;"",Table_Styles[[#This Row],[BT]],IF(Table_Styles[[#This Row],[BT Default]]&lt;&gt;"",Table_Styles[[#This Row],[BT Default]],""))</f>
        <v/>
      </c>
      <c r="AZ76" s="143"/>
      <c r="BA76" s="57"/>
      <c r="BB76" s="48" t="str">
        <f>IF(Table_Styles[[#This Row],[BR]]&lt;&gt;"",Table_Styles[[#This Row],[BR]],IF(Table_Styles[[#This Row],[BR Default]]&lt;&gt;"",Table_Styles[[#This Row],[BR Default]],""))</f>
        <v/>
      </c>
      <c r="BC76" s="143"/>
      <c r="BD76" s="57"/>
      <c r="BE76" s="48" t="str">
        <f>IF(Table_Styles[[#This Row],[BB]]&lt;&gt;"",Table_Styles[[#This Row],[BB]],IF(Table_Styles[[#This Row],[BB Default]]&lt;&gt;"",Table_Styles[[#This Row],[BB Default]],""))</f>
        <v/>
      </c>
      <c r="BF76" s="143"/>
      <c r="BG76" s="57"/>
      <c r="BH76" s="48" t="str">
        <f>IF(Table_Styles[[#This Row],[BL]]&lt;&gt;"",Table_Styles[[#This Row],[BL]],IF(Table_Styles[[#This Row],[BL Default]]&lt;&gt;"",Table_Styles[[#This Row],[BL Default]],""))</f>
        <v/>
      </c>
      <c r="BI76" s="57"/>
      <c r="BJ76" s="133"/>
      <c r="BK76" s="48" t="str">
        <f>IF(Table_Styles[[#This Row],[Width]]&lt;&gt;"",Table_Styles[[#This Row],[Width]],IF(Table_Styles[[#This Row],[Width Default]]&lt;&gt;"",Table_Styles[[#This Row],[Width Default]],""))</f>
        <v/>
      </c>
      <c r="BL76" s="57"/>
      <c r="BM76" s="133"/>
      <c r="BN76" s="48" t="str">
        <f>IF(Table_Styles[[#This Row],[Height]]&lt;&gt;"",Table_Styles[[#This Row],[Height]],IF(Table_Styles[[#This Row],[Height Default]]&lt;&gt;"",Table_Styles[[#This Row],[Height Default]],""))</f>
        <v/>
      </c>
      <c r="BO76" s="48"/>
      <c r="BP76" s="48"/>
      <c r="BQ76" s="48" t="str">
        <f>IF(Table_Styles[[#This Row],[Top]]&lt;&gt;"",Table_Styles[[#This Row],[Top]],IF(Table_Styles[[#This Row],[Top Default]]&lt;&gt;"",Table_Styles[[#This Row],[Top Default]],""))</f>
        <v/>
      </c>
      <c r="BR76" s="48"/>
      <c r="BS76" s="48"/>
      <c r="BT76" s="48" t="str">
        <f>IF(Table_Styles[[#This Row],[Right]]&lt;&gt;"",Table_Styles[[#This Row],[Right]],IF(Table_Styles[[#This Row],[Right Default]]&lt;&gt;"",Table_Styles[[#This Row],[Right Default]],""))</f>
        <v/>
      </c>
      <c r="BU76" s="48"/>
      <c r="BV76" s="48"/>
      <c r="BW76" s="48" t="str">
        <f>IF(Table_Styles[[#This Row],[Bottom]]&lt;&gt;"",Table_Styles[[#This Row],[Bottom]],IF(Table_Styles[[#This Row],[Bottom Default]]&lt;&gt;"",Table_Styles[[#This Row],[Bottom Default]],""))</f>
        <v/>
      </c>
      <c r="BX76" s="48"/>
      <c r="BY76" s="48"/>
      <c r="BZ76" s="48" t="str">
        <f>IF(Table_Styles[[#This Row],[Left]]&lt;&gt;"",Table_Styles[[#This Row],[Left]],IF(Table_Styles[[#This Row],[Left Default]]&lt;&gt;"",Table_Styles[[#This Row],[Left Default]],""))</f>
        <v/>
      </c>
      <c r="CA76" s="143"/>
      <c r="CB76" s="104" t="str">
        <f>IF(AND(Table_Styles[[#This Row],[Selector]]&lt;&gt;"",Table_Styles[[#This Row],[Font Family Used]]&lt;&gt;"",Table_Styles[[#This Row],[Font Weight Used]]&lt;&gt;""),Table_Styles[[#This Row],[Font Family Used]]&amp;" "&amp;Table_Styles[[#This Row],[Font Weight Used]],"")</f>
        <v/>
      </c>
      <c r="CC76" s="104" t="str">
        <f ca="1">IF(AND(Table_Styles[[#This Row],[Selector]],COUNTIF(OFFSET(CC:CC,0,0,ROW()-1,1),"="&amp;Table_Styles[[#This Row],[Font]])=0),Table_Styles[[#This Row],[Font]],"")</f>
        <v/>
      </c>
      <c r="CD76" s="104" t="str">
        <f ca="1">IF(Table_Styles[[#This Row],[Unique Font]]&lt;&gt;"",
"{""fontFamily"":"""&amp;Table_Styles[[#This Row],[Font Family Used]]&amp;""",""fontWeight"":"&amp;Table_Styles[[#This Row],[Font Weight Used]]&amp;"}","")</f>
        <v/>
      </c>
      <c r="CE76"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13px;color: #777777;margin-top: 1px;margin-left: 2px</v>
      </c>
      <c r="CF76" s="104" t="str">
        <f>IF(AND(Table_Styles[[#This Row],[Selector]]&lt;&gt;"", Table_Styles[[#This Row],[Config Properties]]&lt;&gt;""),
Table_Styles[[#This Row],[Selector]]&amp;" { "&amp;Table_Styles[[#This Row],[Config Properties]]&amp;" }","")</f>
        <v>formly-field .checkbox input[type=checkbox] ~ .check .inside { font-size: 13px;color: #777777;margin-top: 1px;margin-left: 2px }</v>
      </c>
      <c r="CG76" s="104" t="str">
        <f xml:space="preserve">
SUBSTITUTE(SUBSTITUTE(SUBSTITUTE(SUBSTITUTE(SUBSTITUTE(SUBSTITUTE(SUBSTITUTE(SUBSTITUTE(Table_Styles[[#This Row],[Config]],
" {","{"),
"{ ","{"),
" }","}"),
"} ","}"),
" ,",","),
", ",","),
" :",":"),
": ",":")</f>
        <v>formly-field .checkbox input[type=checkbox] ~ .check .inside{font-size:13px;color:#777777;margin-top:1px;margin-left:2px}</v>
      </c>
    </row>
    <row r="77" spans="2:85" ht="21.6" thickBot="1">
      <c r="B77" s="107" t="s">
        <v>966</v>
      </c>
      <c r="C77" s="107"/>
      <c r="D77" s="107"/>
      <c r="E77" s="67"/>
      <c r="F77" s="67" t="str">
        <f>IF(Table_Styles[[#This Row],[Font Family]]&lt;&gt;"",Table_Styles[[#This Row],[Font Family]],IF(Table_Styles[[#This Row],[Font Family Default]]&lt;&gt;"",Table_Styles[[#This Row],[Font Family Default]],""))</f>
        <v/>
      </c>
      <c r="G77" s="107"/>
      <c r="H77" s="67"/>
      <c r="I77" s="67" t="str">
        <f>IF(Table_Styles[[#This Row],[Font Size]]&lt;&gt;"",Table_Styles[[#This Row],[Font Size]],IF(Table_Styles[[#This Row],[Font Size Default]]&lt;&gt;"",Table_Styles[[#This Row],[Font Size Default]],""))</f>
        <v/>
      </c>
      <c r="J77" s="107"/>
      <c r="K77" s="67"/>
      <c r="L77" s="67" t="str">
        <f>IF(Table_Styles[[#This Row],[Font Weight]]&lt;&gt;"",Table_Styles[[#This Row],[Font Weight]],IF(Table_Styles[[#This Row],[Font Weight Default]]&lt;&gt;"",Table_Styles[[#This Row],[Font Weight Default]],""))</f>
        <v/>
      </c>
      <c r="M77" s="107"/>
      <c r="N77" s="67"/>
      <c r="O77" s="67" t="str">
        <f>IF(Table_Styles[[#This Row],[Colour]]&lt;&gt;"",Table_Styles[[#This Row],[Colour]],IF(Table_Styles[[#This Row],[Colour Default]]&lt;&gt;"",Table_Styles[[#This Row],[Colour Default]],""))</f>
        <v/>
      </c>
      <c r="P77" s="107"/>
      <c r="Q77" s="67"/>
      <c r="R77" s="67" t="str">
        <f>IF(Table_Styles[[#This Row],[Background]]&lt;&gt;"",Table_Styles[[#This Row],[Background]],IF(Table_Styles[[#This Row],[Background Default]]&lt;&gt;"",Table_Styles[[#This Row],[Background Default]],""))</f>
        <v/>
      </c>
      <c r="S77" s="107"/>
      <c r="T77" s="67"/>
      <c r="U77" s="67" t="str">
        <f>IF(Table_Styles[[#This Row],[Border]]&lt;&gt;"",Table_Styles[[#This Row],[Border]],IF(Table_Styles[[#This Row],[Border Default]]&lt;&gt;"",Table_Styles[[#This Row],[Border Default]],""))</f>
        <v/>
      </c>
      <c r="V77" s="67"/>
      <c r="W77" s="67"/>
      <c r="X77" s="67" t="str">
        <f>IF(Table_Styles[[#This Row],[Border Radius]]&lt;&gt;"",Table_Styles[[#This Row],[Border Radius]],IF(Table_Styles[[#This Row],[Border Radius Default]]&lt;&gt;"",Table_Styles[[#This Row],[Border Radius Default]],""))</f>
        <v/>
      </c>
      <c r="Y77" s="107"/>
      <c r="Z77" s="67"/>
      <c r="AA77" s="67" t="str">
        <f>IF(Table_Styles[[#This Row],[MT]]&lt;&gt;"",Table_Styles[[#This Row],[MT]],IF(Table_Styles[[#This Row],[MT Default]]&lt;&gt;"",Table_Styles[[#This Row],[MT Default]],""))</f>
        <v/>
      </c>
      <c r="AB77" s="107"/>
      <c r="AC77" s="67"/>
      <c r="AD77" s="67" t="str">
        <f>IF(Table_Styles[[#This Row],[MR]]&lt;&gt;"",Table_Styles[[#This Row],[MR]],IF(Table_Styles[[#This Row],[MR Default]]&lt;&gt;"",Table_Styles[[#This Row],[MR Default]],""))</f>
        <v/>
      </c>
      <c r="AE77" s="107"/>
      <c r="AF77" s="67"/>
      <c r="AG77" s="67" t="str">
        <f>IF(Table_Styles[[#This Row],[MB]]&lt;&gt;"",Table_Styles[[#This Row],[MB]],IF(Table_Styles[[#This Row],[MB Default]]&lt;&gt;"",Table_Styles[[#This Row],[MB Default]],""))</f>
        <v/>
      </c>
      <c r="AH77" s="107"/>
      <c r="AI77" s="67"/>
      <c r="AJ77" s="67" t="str">
        <f>IF(Table_Styles[[#This Row],[ML]]&lt;&gt;"",Table_Styles[[#This Row],[ML]],IF(Table_Styles[[#This Row],[ML Default]]&lt;&gt;"",Table_Styles[[#This Row],[ML Default]],""))</f>
        <v/>
      </c>
      <c r="AK77" s="107"/>
      <c r="AL77" s="67"/>
      <c r="AM77" s="67" t="str">
        <f>IF(Table_Styles[[#This Row],[PT]]&lt;&gt;"",Table_Styles[[#This Row],[PT]],IF(Table_Styles[[#This Row],[PT Default]]&lt;&gt;"",Table_Styles[[#This Row],[PT Default]],""))</f>
        <v/>
      </c>
      <c r="AN77" s="107"/>
      <c r="AO77" s="67"/>
      <c r="AP77" s="67" t="str">
        <f>IF(Table_Styles[[#This Row],[PR]]&lt;&gt;"",Table_Styles[[#This Row],[PR]],IF(Table_Styles[[#This Row],[PR Default]]&lt;&gt;"",Table_Styles[[#This Row],[PR Default]],""))</f>
        <v/>
      </c>
      <c r="AQ77" s="107"/>
      <c r="AR77" s="67"/>
      <c r="AS77" s="67" t="str">
        <f>IF(Table_Styles[[#This Row],[PB]]&lt;&gt;"",Table_Styles[[#This Row],[PB]],IF(Table_Styles[[#This Row],[PB Default]]&lt;&gt;"",Table_Styles[[#This Row],[PB Default]],""))</f>
        <v/>
      </c>
      <c r="AT77" s="107"/>
      <c r="AU77" s="67"/>
      <c r="AV77" s="67" t="str">
        <f>IF(Table_Styles[[#This Row],[PL]]&lt;&gt;"",Table_Styles[[#This Row],[PL]],IF(Table_Styles[[#This Row],[PL Default]]&lt;&gt;"",Table_Styles[[#This Row],[PL Default]],""))</f>
        <v/>
      </c>
      <c r="AW77" s="107"/>
      <c r="AX77" s="67"/>
      <c r="AY77" s="67" t="str">
        <f>IF(Table_Styles[[#This Row],[BT]]&lt;&gt;"",Table_Styles[[#This Row],[BT]],IF(Table_Styles[[#This Row],[BT Default]]&lt;&gt;"",Table_Styles[[#This Row],[BT Default]],""))</f>
        <v/>
      </c>
      <c r="AZ77" s="107"/>
      <c r="BA77" s="67"/>
      <c r="BB77" s="67" t="str">
        <f>IF(Table_Styles[[#This Row],[BR]]&lt;&gt;"",Table_Styles[[#This Row],[BR]],IF(Table_Styles[[#This Row],[BR Default]]&lt;&gt;"",Table_Styles[[#This Row],[BR Default]],""))</f>
        <v/>
      </c>
      <c r="BC77" s="107"/>
      <c r="BD77" s="67"/>
      <c r="BE77" s="67" t="str">
        <f>IF(Table_Styles[[#This Row],[BB]]&lt;&gt;"",Table_Styles[[#This Row],[BB]],IF(Table_Styles[[#This Row],[BB Default]]&lt;&gt;"",Table_Styles[[#This Row],[BB Default]],""))</f>
        <v/>
      </c>
      <c r="BF77" s="107"/>
      <c r="BG77" s="67"/>
      <c r="BH77" s="67" t="str">
        <f>IF(Table_Styles[[#This Row],[BL]]&lt;&gt;"",Table_Styles[[#This Row],[BL]],IF(Table_Styles[[#This Row],[BL Default]]&lt;&gt;"",Table_Styles[[#This Row],[BL Default]],""))</f>
        <v/>
      </c>
      <c r="BI77" s="67"/>
      <c r="BJ77" s="67"/>
      <c r="BK77" s="67" t="str">
        <f>IF(Table_Styles[[#This Row],[Width]]&lt;&gt;"",Table_Styles[[#This Row],[Width]],IF(Table_Styles[[#This Row],[Width Default]]&lt;&gt;"",Table_Styles[[#This Row],[Width Default]],""))</f>
        <v/>
      </c>
      <c r="BL77" s="67"/>
      <c r="BM77" s="67"/>
      <c r="BN77" s="67" t="str">
        <f>IF(Table_Styles[[#This Row],[Height]]&lt;&gt;"",Table_Styles[[#This Row],[Height]],IF(Table_Styles[[#This Row],[Height Default]]&lt;&gt;"",Table_Styles[[#This Row],[Height Default]],""))</f>
        <v/>
      </c>
      <c r="BO77" s="67"/>
      <c r="BP77" s="67"/>
      <c r="BQ77" s="67" t="str">
        <f>IF(Table_Styles[[#This Row],[Top]]&lt;&gt;"",Table_Styles[[#This Row],[Top]],IF(Table_Styles[[#This Row],[Top Default]]&lt;&gt;"",Table_Styles[[#This Row],[Top Default]],""))</f>
        <v/>
      </c>
      <c r="BR77" s="67"/>
      <c r="BS77" s="67"/>
      <c r="BT77" s="67" t="str">
        <f>IF(Table_Styles[[#This Row],[Right]]&lt;&gt;"",Table_Styles[[#This Row],[Right]],IF(Table_Styles[[#This Row],[Right Default]]&lt;&gt;"",Table_Styles[[#This Row],[Right Default]],""))</f>
        <v/>
      </c>
      <c r="BU77" s="67"/>
      <c r="BV77" s="67"/>
      <c r="BW77" s="67" t="str">
        <f>IF(Table_Styles[[#This Row],[Bottom]]&lt;&gt;"",Table_Styles[[#This Row],[Bottom]],IF(Table_Styles[[#This Row],[Bottom Default]]&lt;&gt;"",Table_Styles[[#This Row],[Bottom Default]],""))</f>
        <v/>
      </c>
      <c r="BX77" s="67"/>
      <c r="BY77" s="67"/>
      <c r="BZ77" s="67" t="str">
        <f>IF(Table_Styles[[#This Row],[Left]]&lt;&gt;"",Table_Styles[[#This Row],[Left]],IF(Table_Styles[[#This Row],[Left Default]]&lt;&gt;"",Table_Styles[[#This Row],[Left Default]],""))</f>
        <v/>
      </c>
      <c r="CA77" s="107"/>
      <c r="CB77" s="104" t="str">
        <f>IF(AND(Table_Styles[[#This Row],[Selector]]&lt;&gt;"",Table_Styles[[#This Row],[Font Family Used]]&lt;&gt;"",Table_Styles[[#This Row],[Font Weight Used]]&lt;&gt;""),Table_Styles[[#This Row],[Font Family Used]]&amp;" "&amp;Table_Styles[[#This Row],[Font Weight Used]],"")</f>
        <v/>
      </c>
      <c r="CC77" s="104" t="str">
        <f ca="1">IF(AND(Table_Styles[[#This Row],[Selector]],COUNTIF(OFFSET(CC:CC,0,0,ROW()-1,1),"="&amp;Table_Styles[[#This Row],[Font]])=0),Table_Styles[[#This Row],[Font]],"")</f>
        <v/>
      </c>
      <c r="CD77" s="104" t="str">
        <f ca="1">IF(Table_Styles[[#This Row],[Unique Font]]&lt;&gt;"",
"{""fontFamily"":"""&amp;Table_Styles[[#This Row],[Font Family Used]]&amp;""",""fontWeight"":"&amp;Table_Styles[[#This Row],[Font Weight Used]]&amp;"}","")</f>
        <v/>
      </c>
      <c r="CE77"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7" s="104" t="str">
        <f>IF(AND(Table_Styles[[#This Row],[Selector]]&lt;&gt;"", Table_Styles[[#This Row],[Config Properties]]&lt;&gt;""),
Table_Styles[[#This Row],[Selector]]&amp;" { "&amp;Table_Styles[[#This Row],[Config Properties]]&amp;" }","")</f>
        <v/>
      </c>
      <c r="CG77" s="104" t="str">
        <f xml:space="preserve">
SUBSTITUTE(SUBSTITUTE(SUBSTITUTE(SUBSTITUTE(SUBSTITUTE(SUBSTITUTE(SUBSTITUTE(SUBSTITUTE(Table_Styles[[#This Row],[Config]],
" {","{"),
"{ ","{"),
" }","}"),
"} ","}"),
" ,",","),
", ",","),
" :",":"),
": ",":")</f>
        <v/>
      </c>
    </row>
    <row r="78" spans="2:85" ht="21" customHeight="1">
      <c r="B78" s="101" t="s">
        <v>499</v>
      </c>
      <c r="C78" s="234" t="s">
        <v>967</v>
      </c>
      <c r="D78" s="143"/>
      <c r="E78" s="58"/>
      <c r="F78" s="48" t="str">
        <f>IF(Table_Styles[[#This Row],[Font Family]]&lt;&gt;"",Table_Styles[[#This Row],[Font Family]],IF(Table_Styles[[#This Row],[Font Family Default]]&lt;&gt;"",Table_Styles[[#This Row],[Font Family Default]],""))</f>
        <v/>
      </c>
      <c r="G78" s="143"/>
      <c r="H78" s="133"/>
      <c r="I78" s="48" t="str">
        <f>IF(Table_Styles[[#This Row],[Font Size]]&lt;&gt;"",Table_Styles[[#This Row],[Font Size]],IF(Table_Styles[[#This Row],[Font Size Default]]&lt;&gt;"",Table_Styles[[#This Row],[Font Size Default]],""))</f>
        <v/>
      </c>
      <c r="J78" s="143"/>
      <c r="K78" s="58"/>
      <c r="L78" s="48" t="str">
        <f>IF(Table_Styles[[#This Row],[Font Weight]]&lt;&gt;"",Table_Styles[[#This Row],[Font Weight]],IF(Table_Styles[[#This Row],[Font Weight Default]]&lt;&gt;"",Table_Styles[[#This Row],[Font Weight Default]],""))</f>
        <v/>
      </c>
      <c r="M78" s="143"/>
      <c r="N78" s="235"/>
      <c r="O78" s="48" t="str">
        <f>IF(Table_Styles[[#This Row],[Colour]]&lt;&gt;"",Table_Styles[[#This Row],[Colour]],IF(Table_Styles[[#This Row],[Colour Default]]&lt;&gt;"",Table_Styles[[#This Row],[Colour Default]],""))</f>
        <v/>
      </c>
      <c r="P78" s="143"/>
      <c r="Q78" s="235"/>
      <c r="R78" s="48" t="str">
        <f>IF(Table_Styles[[#This Row],[Background]]&lt;&gt;"",Table_Styles[[#This Row],[Background]],IF(Table_Styles[[#This Row],[Background Default]]&lt;&gt;"",Table_Styles[[#This Row],[Background Default]],""))</f>
        <v/>
      </c>
      <c r="S78" s="143"/>
      <c r="T78" s="57"/>
      <c r="U78" s="48" t="str">
        <f>IF(Table_Styles[[#This Row],[Border]]&lt;&gt;"",Table_Styles[[#This Row],[Border]],IF(Table_Styles[[#This Row],[Border Default]]&lt;&gt;"",Table_Styles[[#This Row],[Border Default]],""))</f>
        <v/>
      </c>
      <c r="V78" s="57"/>
      <c r="W78" s="133"/>
      <c r="X78" s="48" t="str">
        <f>IF(Table_Styles[[#This Row],[Border Radius]]&lt;&gt;"",Table_Styles[[#This Row],[Border Radius]],IF(Table_Styles[[#This Row],[Border Radius Default]]&lt;&gt;"",Table_Styles[[#This Row],[Border Radius Default]],""))</f>
        <v/>
      </c>
      <c r="Y78" s="143"/>
      <c r="Z78" s="236"/>
      <c r="AA78" s="48" t="str">
        <f>IF(Table_Styles[[#This Row],[MT]]&lt;&gt;"",Table_Styles[[#This Row],[MT]],IF(Table_Styles[[#This Row],[MT Default]]&lt;&gt;"",Table_Styles[[#This Row],[MT Default]],""))</f>
        <v/>
      </c>
      <c r="AB78" s="143"/>
      <c r="AC78" s="57"/>
      <c r="AD78" s="48" t="str">
        <f>IF(Table_Styles[[#This Row],[MR]]&lt;&gt;"",Table_Styles[[#This Row],[MR]],IF(Table_Styles[[#This Row],[MR Default]]&lt;&gt;"",Table_Styles[[#This Row],[MR Default]],""))</f>
        <v/>
      </c>
      <c r="AE78" s="143"/>
      <c r="AF78" s="57"/>
      <c r="AG78" s="48" t="str">
        <f>IF(Table_Styles[[#This Row],[MB]]&lt;&gt;"",Table_Styles[[#This Row],[MB]],IF(Table_Styles[[#This Row],[MB Default]]&lt;&gt;"",Table_Styles[[#This Row],[MB Default]],""))</f>
        <v/>
      </c>
      <c r="AH78" s="143"/>
      <c r="AI78" s="133"/>
      <c r="AJ78" s="48" t="str">
        <f>IF(Table_Styles[[#This Row],[ML]]&lt;&gt;"",Table_Styles[[#This Row],[ML]],IF(Table_Styles[[#This Row],[ML Default]]&lt;&gt;"",Table_Styles[[#This Row],[ML Default]],""))</f>
        <v/>
      </c>
      <c r="AK78" s="143"/>
      <c r="AL78" s="57"/>
      <c r="AM78" s="48" t="str">
        <f>IF(Table_Styles[[#This Row],[PT]]&lt;&gt;"",Table_Styles[[#This Row],[PT]],IF(Table_Styles[[#This Row],[PT Default]]&lt;&gt;"",Table_Styles[[#This Row],[PT Default]],""))</f>
        <v/>
      </c>
      <c r="AN78" s="143"/>
      <c r="AO78" s="57"/>
      <c r="AP78" s="48" t="str">
        <f>IF(Table_Styles[[#This Row],[PR]]&lt;&gt;"",Table_Styles[[#This Row],[PR]],IF(Table_Styles[[#This Row],[PR Default]]&lt;&gt;"",Table_Styles[[#This Row],[PR Default]],""))</f>
        <v/>
      </c>
      <c r="AQ78" s="143"/>
      <c r="AR78" s="57"/>
      <c r="AS78" s="48" t="str">
        <f>IF(Table_Styles[[#This Row],[PB]]&lt;&gt;"",Table_Styles[[#This Row],[PB]],IF(Table_Styles[[#This Row],[PB Default]]&lt;&gt;"",Table_Styles[[#This Row],[PB Default]],""))</f>
        <v/>
      </c>
      <c r="AT78" s="143"/>
      <c r="AU78" s="57"/>
      <c r="AV78" s="48" t="str">
        <f>IF(Table_Styles[[#This Row],[PL]]&lt;&gt;"",Table_Styles[[#This Row],[PL]],IF(Table_Styles[[#This Row],[PL Default]]&lt;&gt;"",Table_Styles[[#This Row],[PL Default]],""))</f>
        <v/>
      </c>
      <c r="AW78" s="143"/>
      <c r="AX78" s="57"/>
      <c r="AY78" s="48" t="str">
        <f>IF(Table_Styles[[#This Row],[BT]]&lt;&gt;"",Table_Styles[[#This Row],[BT]],IF(Table_Styles[[#This Row],[BT Default]]&lt;&gt;"",Table_Styles[[#This Row],[BT Default]],""))</f>
        <v/>
      </c>
      <c r="AZ78" s="143"/>
      <c r="BA78" s="57"/>
      <c r="BB78" s="48" t="str">
        <f>IF(Table_Styles[[#This Row],[BR]]&lt;&gt;"",Table_Styles[[#This Row],[BR]],IF(Table_Styles[[#This Row],[BR Default]]&lt;&gt;"",Table_Styles[[#This Row],[BR Default]],""))</f>
        <v/>
      </c>
      <c r="BC78" s="143"/>
      <c r="BD78" s="57"/>
      <c r="BE78" s="48" t="str">
        <f>IF(Table_Styles[[#This Row],[BB]]&lt;&gt;"",Table_Styles[[#This Row],[BB]],IF(Table_Styles[[#This Row],[BB Default]]&lt;&gt;"",Table_Styles[[#This Row],[BB Default]],""))</f>
        <v/>
      </c>
      <c r="BF78" s="143"/>
      <c r="BG78" s="57"/>
      <c r="BH78" s="48" t="str">
        <f>IF(Table_Styles[[#This Row],[BL]]&lt;&gt;"",Table_Styles[[#This Row],[BL]],IF(Table_Styles[[#This Row],[BL Default]]&lt;&gt;"",Table_Styles[[#This Row],[BL Default]],""))</f>
        <v/>
      </c>
      <c r="BI78" s="57"/>
      <c r="BJ78" s="133"/>
      <c r="BK78" s="48" t="str">
        <f>IF(Table_Styles[[#This Row],[Width]]&lt;&gt;"",Table_Styles[[#This Row],[Width]],IF(Table_Styles[[#This Row],[Width Default]]&lt;&gt;"",Table_Styles[[#This Row],[Width Default]],""))</f>
        <v/>
      </c>
      <c r="BL78" s="57"/>
      <c r="BM78" s="133"/>
      <c r="BN78" s="48" t="str">
        <f>IF(Table_Styles[[#This Row],[Height]]&lt;&gt;"",Table_Styles[[#This Row],[Height]],IF(Table_Styles[[#This Row],[Height Default]]&lt;&gt;"",Table_Styles[[#This Row],[Height Default]],""))</f>
        <v/>
      </c>
      <c r="BO78" s="48"/>
      <c r="BP78" s="48"/>
      <c r="BQ78" s="48" t="str">
        <f>IF(Table_Styles[[#This Row],[Top]]&lt;&gt;"",Table_Styles[[#This Row],[Top]],IF(Table_Styles[[#This Row],[Top Default]]&lt;&gt;"",Table_Styles[[#This Row],[Top Default]],""))</f>
        <v/>
      </c>
      <c r="BR78" s="48"/>
      <c r="BS78" s="48"/>
      <c r="BT78" s="48" t="str">
        <f>IF(Table_Styles[[#This Row],[Right]]&lt;&gt;"",Table_Styles[[#This Row],[Right]],IF(Table_Styles[[#This Row],[Right Default]]&lt;&gt;"",Table_Styles[[#This Row],[Right Default]],""))</f>
        <v/>
      </c>
      <c r="BU78" s="48"/>
      <c r="BV78" s="48"/>
      <c r="BW78" s="48" t="str">
        <f>IF(Table_Styles[[#This Row],[Bottom]]&lt;&gt;"",Table_Styles[[#This Row],[Bottom]],IF(Table_Styles[[#This Row],[Bottom Default]]&lt;&gt;"",Table_Styles[[#This Row],[Bottom Default]],""))</f>
        <v/>
      </c>
      <c r="BX78" s="48"/>
      <c r="BY78" s="48"/>
      <c r="BZ78" s="48" t="str">
        <f>IF(Table_Styles[[#This Row],[Left]]&lt;&gt;"",Table_Styles[[#This Row],[Left]],IF(Table_Styles[[#This Row],[Left Default]]&lt;&gt;"",Table_Styles[[#This Row],[Left Default]],""))</f>
        <v/>
      </c>
      <c r="CA78" s="143"/>
      <c r="CB78" s="104" t="str">
        <f>IF(AND(Table_Styles[[#This Row],[Selector]]&lt;&gt;"",Table_Styles[[#This Row],[Font Family Used]]&lt;&gt;"",Table_Styles[[#This Row],[Font Weight Used]]&lt;&gt;""),Table_Styles[[#This Row],[Font Family Used]]&amp;" "&amp;Table_Styles[[#This Row],[Font Weight Used]],"")</f>
        <v/>
      </c>
      <c r="CC78" s="104" t="str">
        <f ca="1">IF(AND(Table_Styles[[#This Row],[Selector]],COUNTIF(OFFSET(CC:CC,0,0,ROW()-1,1),"="&amp;Table_Styles[[#This Row],[Font]])=0),Table_Styles[[#This Row],[Font]],"")</f>
        <v/>
      </c>
      <c r="CD78" s="104" t="str">
        <f ca="1">IF(Table_Styles[[#This Row],[Unique Font]]&lt;&gt;"",
"{""fontFamily"":"""&amp;Table_Styles[[#This Row],[Font Family Used]]&amp;""",""fontWeight"":"&amp;Table_Styles[[#This Row],[Font Weight Used]]&amp;"}","")</f>
        <v/>
      </c>
      <c r="CE78"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8" s="104" t="str">
        <f>IF(AND(Table_Styles[[#This Row],[Selector]]&lt;&gt;"", Table_Styles[[#This Row],[Config Properties]]&lt;&gt;""),
Table_Styles[[#This Row],[Selector]]&amp;" { "&amp;Table_Styles[[#This Row],[Config Properties]]&amp;" }","")</f>
        <v/>
      </c>
      <c r="CG78" s="104" t="str">
        <f xml:space="preserve">
SUBSTITUTE(SUBSTITUTE(SUBSTITUTE(SUBSTITUTE(SUBSTITUTE(SUBSTITUTE(SUBSTITUTE(SUBSTITUTE(Table_Styles[[#This Row],[Config]],
" {","{"),
"{ ","{"),
" }","}"),
"} ","}"),
" ,",","),
", ",","),
" :",":"),
": ",":")</f>
        <v/>
      </c>
    </row>
    <row r="79" spans="2:85" ht="21" customHeight="1">
      <c r="B79" s="101" t="s">
        <v>458</v>
      </c>
      <c r="C79" s="234" t="s">
        <v>968</v>
      </c>
      <c r="D79" s="143"/>
      <c r="E79" s="58"/>
      <c r="F79" s="48" t="str">
        <f>IF(Table_Styles[[#This Row],[Font Family]]&lt;&gt;"",Table_Styles[[#This Row],[Font Family]],IF(Table_Styles[[#This Row],[Font Family Default]]&lt;&gt;"",Table_Styles[[#This Row],[Font Family Default]],""))</f>
        <v/>
      </c>
      <c r="G79" s="143"/>
      <c r="H79" s="133" t="s">
        <v>433</v>
      </c>
      <c r="I79" s="48" t="str">
        <f>IF(Table_Styles[[#This Row],[Font Size]]&lt;&gt;"",Table_Styles[[#This Row],[Font Size]],IF(Table_Styles[[#This Row],[Font Size Default]]&lt;&gt;"",Table_Styles[[#This Row],[Font Size Default]],""))</f>
        <v>14px</v>
      </c>
      <c r="J79" s="143"/>
      <c r="K79" s="58">
        <f>Settings_Styling_Font_Weight_Body_Text</f>
        <v>300</v>
      </c>
      <c r="L79" s="48">
        <f>IF(Table_Styles[[#This Row],[Font Weight]]&lt;&gt;"",Table_Styles[[#This Row],[Font Weight]],IF(Table_Styles[[#This Row],[Font Weight Default]]&lt;&gt;"",Table_Styles[[#This Row],[Font Weight Default]],""))</f>
        <v>300</v>
      </c>
      <c r="M79" s="143"/>
      <c r="N79" s="237" t="str">
        <f>Colour_Background_1</f>
        <v>#FFFFFF</v>
      </c>
      <c r="O79" s="48" t="str">
        <f>IF(Table_Styles[[#This Row],[Colour]]&lt;&gt;"",Table_Styles[[#This Row],[Colour]],IF(Table_Styles[[#This Row],[Colour Default]]&lt;&gt;"",Table_Styles[[#This Row],[Colour Default]],""))</f>
        <v>#FFFFFF</v>
      </c>
      <c r="P79" s="143"/>
      <c r="Q79" s="237" t="str">
        <f>Colour_Accent_1</f>
        <v>#777777</v>
      </c>
      <c r="R79" s="48" t="str">
        <f>IF(Table_Styles[[#This Row],[Background]]&lt;&gt;"",Table_Styles[[#This Row],[Background]],IF(Table_Styles[[#This Row],[Background Default]]&lt;&gt;"",Table_Styles[[#This Row],[Background Default]],""))</f>
        <v>#777777</v>
      </c>
      <c r="S79" s="143"/>
      <c r="T79" s="60" t="s">
        <v>439</v>
      </c>
      <c r="U79" s="48" t="str">
        <f>IF(Table_Styles[[#This Row],[Border]]&lt;&gt;"",Table_Styles[[#This Row],[Border]],IF(Table_Styles[[#This Row],[Border Default]]&lt;&gt;"",Table_Styles[[#This Row],[Border Default]],""))</f>
        <v>none</v>
      </c>
      <c r="V79" s="57"/>
      <c r="W79" s="57" t="str">
        <f>Settings_Styling_Other_Default_Border_Radius</f>
        <v>3px</v>
      </c>
      <c r="X79" s="48" t="str">
        <f>IF(Table_Styles[[#This Row],[Border Radius]]&lt;&gt;"",Table_Styles[[#This Row],[Border Radius]],IF(Table_Styles[[#This Row],[Border Radius Default]]&lt;&gt;"",Table_Styles[[#This Row],[Border Radius Default]],""))</f>
        <v>3px</v>
      </c>
      <c r="Y79" s="143"/>
      <c r="Z79" s="236" t="s">
        <v>969</v>
      </c>
      <c r="AA79" s="48" t="str">
        <f>IF(Table_Styles[[#This Row],[MT]]&lt;&gt;"",Table_Styles[[#This Row],[MT]],IF(Table_Styles[[#This Row],[MT Default]]&lt;&gt;"",Table_Styles[[#This Row],[MT Default]],""))</f>
        <v>-5px</v>
      </c>
      <c r="AB79" s="143"/>
      <c r="AC79" s="57" t="s">
        <v>440</v>
      </c>
      <c r="AD79" s="48" t="str">
        <f>IF(Table_Styles[[#This Row],[MR]]&lt;&gt;"",Table_Styles[[#This Row],[MR]],IF(Table_Styles[[#This Row],[MR Default]]&lt;&gt;"",Table_Styles[[#This Row],[MR Default]],""))</f>
        <v>12px</v>
      </c>
      <c r="AE79" s="143"/>
      <c r="AF79" s="133" t="s">
        <v>428</v>
      </c>
      <c r="AG79" s="48" t="str">
        <f>IF(Table_Styles[[#This Row],[MB]]&lt;&gt;"",Table_Styles[[#This Row],[MB]],IF(Table_Styles[[#This Row],[MB Default]]&lt;&gt;"",Table_Styles[[#This Row],[MB Default]],""))</f>
        <v>5px</v>
      </c>
      <c r="AH79" s="143"/>
      <c r="AI79" s="133" t="s">
        <v>470</v>
      </c>
      <c r="AJ79" s="48" t="str">
        <f>IF(Table_Styles[[#This Row],[ML]]&lt;&gt;"",Table_Styles[[#This Row],[ML]],IF(Table_Styles[[#This Row],[ML Default]]&lt;&gt;"",Table_Styles[[#This Row],[ML Default]],""))</f>
        <v>-4px</v>
      </c>
      <c r="AK79" s="143"/>
      <c r="AL79" s="57" t="s">
        <v>532</v>
      </c>
      <c r="AM79" s="48" t="str">
        <f>IF(Table_Styles[[#This Row],[PT]]&lt;&gt;"",Table_Styles[[#This Row],[PT]],IF(Table_Styles[[#This Row],[PT Default]]&lt;&gt;"",Table_Styles[[#This Row],[PT Default]],""))</f>
        <v>6px</v>
      </c>
      <c r="AN79" s="143"/>
      <c r="AO79" s="57" t="s">
        <v>440</v>
      </c>
      <c r="AP79" s="48" t="str">
        <f>IF(Table_Styles[[#This Row],[PR]]&lt;&gt;"",Table_Styles[[#This Row],[PR]],IF(Table_Styles[[#This Row],[PR Default]]&lt;&gt;"",Table_Styles[[#This Row],[PR Default]],""))</f>
        <v>12px</v>
      </c>
      <c r="AQ79" s="143"/>
      <c r="AR79" s="57" t="s">
        <v>428</v>
      </c>
      <c r="AS79" s="48" t="str">
        <f>IF(Table_Styles[[#This Row],[PB]]&lt;&gt;"",Table_Styles[[#This Row],[PB]],IF(Table_Styles[[#This Row],[PB Default]]&lt;&gt;"",Table_Styles[[#This Row],[PB Default]],""))</f>
        <v>5px</v>
      </c>
      <c r="AT79" s="143"/>
      <c r="AU79" s="57" t="s">
        <v>440</v>
      </c>
      <c r="AV79" s="48" t="str">
        <f>IF(Table_Styles[[#This Row],[PL]]&lt;&gt;"",Table_Styles[[#This Row],[PL]],IF(Table_Styles[[#This Row],[PL Default]]&lt;&gt;"",Table_Styles[[#This Row],[PL Default]],""))</f>
        <v>12px</v>
      </c>
      <c r="AW79" s="143"/>
      <c r="AX79" s="57"/>
      <c r="AY79" s="48" t="str">
        <f>IF(Table_Styles[[#This Row],[BT]]&lt;&gt;"",Table_Styles[[#This Row],[BT]],IF(Table_Styles[[#This Row],[BT Default]]&lt;&gt;"",Table_Styles[[#This Row],[BT Default]],""))</f>
        <v/>
      </c>
      <c r="AZ79" s="143"/>
      <c r="BA79" s="57"/>
      <c r="BB79" s="48" t="str">
        <f>IF(Table_Styles[[#This Row],[BR]]&lt;&gt;"",Table_Styles[[#This Row],[BR]],IF(Table_Styles[[#This Row],[BR Default]]&lt;&gt;"",Table_Styles[[#This Row],[BR Default]],""))</f>
        <v/>
      </c>
      <c r="BC79" s="143"/>
      <c r="BD79" s="57"/>
      <c r="BE79" s="48" t="str">
        <f>IF(Table_Styles[[#This Row],[BB]]&lt;&gt;"",Table_Styles[[#This Row],[BB]],IF(Table_Styles[[#This Row],[BB Default]]&lt;&gt;"",Table_Styles[[#This Row],[BB Default]],""))</f>
        <v/>
      </c>
      <c r="BF79" s="143"/>
      <c r="BG79" s="57"/>
      <c r="BH79" s="48" t="str">
        <f>IF(Table_Styles[[#This Row],[BL]]&lt;&gt;"",Table_Styles[[#This Row],[BL]],IF(Table_Styles[[#This Row],[BL Default]]&lt;&gt;"",Table_Styles[[#This Row],[BL Default]],""))</f>
        <v/>
      </c>
      <c r="BI79" s="57"/>
      <c r="BJ79" s="133"/>
      <c r="BK79" s="48" t="str">
        <f>IF(Table_Styles[[#This Row],[Width]]&lt;&gt;"",Table_Styles[[#This Row],[Width]],IF(Table_Styles[[#This Row],[Width Default]]&lt;&gt;"",Table_Styles[[#This Row],[Width Default]],""))</f>
        <v/>
      </c>
      <c r="BL79" s="57"/>
      <c r="BM79" s="133"/>
      <c r="BN79" s="48" t="str">
        <f>IF(Table_Styles[[#This Row],[Height]]&lt;&gt;"",Table_Styles[[#This Row],[Height]],IF(Table_Styles[[#This Row],[Height Default]]&lt;&gt;"",Table_Styles[[#This Row],[Height Default]],""))</f>
        <v/>
      </c>
      <c r="BO79" s="48"/>
      <c r="BP79" s="48"/>
      <c r="BQ79" s="48" t="str">
        <f>IF(Table_Styles[[#This Row],[Top]]&lt;&gt;"",Table_Styles[[#This Row],[Top]],IF(Table_Styles[[#This Row],[Top Default]]&lt;&gt;"",Table_Styles[[#This Row],[Top Default]],""))</f>
        <v/>
      </c>
      <c r="BR79" s="48"/>
      <c r="BS79" s="48"/>
      <c r="BT79" s="48" t="str">
        <f>IF(Table_Styles[[#This Row],[Right]]&lt;&gt;"",Table_Styles[[#This Row],[Right]],IF(Table_Styles[[#This Row],[Right Default]]&lt;&gt;"",Table_Styles[[#This Row],[Right Default]],""))</f>
        <v/>
      </c>
      <c r="BU79" s="48"/>
      <c r="BV79" s="48"/>
      <c r="BW79" s="48" t="str">
        <f>IF(Table_Styles[[#This Row],[Bottom]]&lt;&gt;"",Table_Styles[[#This Row],[Bottom]],IF(Table_Styles[[#This Row],[Bottom Default]]&lt;&gt;"",Table_Styles[[#This Row],[Bottom Default]],""))</f>
        <v/>
      </c>
      <c r="BX79" s="48"/>
      <c r="BY79" s="48"/>
      <c r="BZ79" s="48" t="str">
        <f>IF(Table_Styles[[#This Row],[Left]]&lt;&gt;"",Table_Styles[[#This Row],[Left]],IF(Table_Styles[[#This Row],[Left Default]]&lt;&gt;"",Table_Styles[[#This Row],[Left Default]],""))</f>
        <v/>
      </c>
      <c r="CA79" s="143"/>
      <c r="CB79" s="104" t="str">
        <f>IF(AND(Table_Styles[[#This Row],[Selector]]&lt;&gt;"",Table_Styles[[#This Row],[Font Family Used]]&lt;&gt;"",Table_Styles[[#This Row],[Font Weight Used]]&lt;&gt;""),Table_Styles[[#This Row],[Font Family Used]]&amp;" "&amp;Table_Styles[[#This Row],[Font Weight Used]],"")</f>
        <v/>
      </c>
      <c r="CC79" s="104" t="str">
        <f ca="1">IF(AND(Table_Styles[[#This Row],[Selector]],COUNTIF(OFFSET(CC:CC,0,0,ROW()-1,1),"="&amp;Table_Styles[[#This Row],[Font]])=0),Table_Styles[[#This Row],[Font]],"")</f>
        <v/>
      </c>
      <c r="CD79" s="104" t="str">
        <f ca="1">IF(Table_Styles[[#This Row],[Unique Font]]&lt;&gt;"",
"{""fontFamily"":"""&amp;Table_Styles[[#This Row],[Font Family Used]]&amp;""",""fontWeight"":"&amp;Table_Styles[[#This Row],[Font Weight Used]]&amp;"}","")</f>
        <v/>
      </c>
      <c r="CE79"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14px;font-weight: 300;color: #FFFFFF;background: #777777;border: none;border-radius: 3px;margin-top: -5px;margin-right: 12px;margin-bottom: 5px;margin-left: -4px;padding-top: 6px;padding-right: 12px;padding-bottom: 5px;padding-left: 12px</v>
      </c>
      <c r="CF79" s="104" t="str">
        <f>IF(AND(Table_Styles[[#This Row],[Selector]]&lt;&gt;"", Table_Styles[[#This Row],[Config Properties]]&lt;&gt;""),
Table_Styles[[#This Row],[Selector]]&amp;" { "&amp;Table_Styles[[#This Row],[Config Properties]]&amp;" }","")</f>
        <v>formly-field .file-upload button { font-size: 14px;font-weight: 300;color: #FFFFFF;background: #777777;border: none;border-radius: 3px;margin-top: -5px;margin-right: 12px;margin-bottom: 5px;margin-left: -4px;padding-top: 6px;padding-right: 12px;padding-bottom: 5px;padding-left: 12px }</v>
      </c>
      <c r="CG79" s="104" t="str">
        <f xml:space="preserve">
SUBSTITUTE(SUBSTITUTE(SUBSTITUTE(SUBSTITUTE(SUBSTITUTE(SUBSTITUTE(SUBSTITUTE(SUBSTITUTE(Table_Styles[[#This Row],[Config]],
" {","{"),
"{ ","{"),
" }","}"),
"} ","}"),
" ,",","),
", ",","),
" :",":"),
": ",":")</f>
        <v>formly-field .file-upload button{font-size:14px;font-weight:300;color:#FFFFFF;background:#777777;border:none;border-radius:3px;margin-top:-5px;margin-right:12px;margin-bottom:5px;margin-left:-4px;padding-top:6px;padding-right:12px;padding-bottom:5px;padding-left:12px}</v>
      </c>
    </row>
    <row r="80" spans="2:85" ht="21" customHeight="1">
      <c r="B80" s="101" t="s">
        <v>970</v>
      </c>
      <c r="C80" s="234" t="s">
        <v>971</v>
      </c>
      <c r="D80" s="143"/>
      <c r="E80" s="58"/>
      <c r="F80" s="48" t="str">
        <f>IF(Table_Styles[[#This Row],[Font Family]]&lt;&gt;"",Table_Styles[[#This Row],[Font Family]],IF(Table_Styles[[#This Row],[Font Family Default]]&lt;&gt;"",Table_Styles[[#This Row],[Font Family Default]],""))</f>
        <v/>
      </c>
      <c r="G80" s="143"/>
      <c r="H80" s="133"/>
      <c r="I80" s="48" t="str">
        <f>IF(Table_Styles[[#This Row],[Font Size]]&lt;&gt;"",Table_Styles[[#This Row],[Font Size]],IF(Table_Styles[[#This Row],[Font Size Default]]&lt;&gt;"",Table_Styles[[#This Row],[Font Size Default]],""))</f>
        <v/>
      </c>
      <c r="J80" s="143"/>
      <c r="K80" s="58"/>
      <c r="L80" s="48" t="str">
        <f>IF(Table_Styles[[#This Row],[Font Weight]]&lt;&gt;"",Table_Styles[[#This Row],[Font Weight]],IF(Table_Styles[[#This Row],[Font Weight Default]]&lt;&gt;"",Table_Styles[[#This Row],[Font Weight Default]],""))</f>
        <v/>
      </c>
      <c r="M80" s="143"/>
      <c r="N80" s="235"/>
      <c r="O80" s="48" t="str">
        <f>IF(Table_Styles[[#This Row],[Colour]]&lt;&gt;"",Table_Styles[[#This Row],[Colour]],IF(Table_Styles[[#This Row],[Colour Default]]&lt;&gt;"",Table_Styles[[#This Row],[Colour Default]],""))</f>
        <v/>
      </c>
      <c r="P80" s="143"/>
      <c r="Q80" s="235"/>
      <c r="R80" s="48" t="str">
        <f>IF(Table_Styles[[#This Row],[Background]]&lt;&gt;"",Table_Styles[[#This Row],[Background]],IF(Table_Styles[[#This Row],[Background Default]]&lt;&gt;"",Table_Styles[[#This Row],[Background Default]],""))</f>
        <v/>
      </c>
      <c r="S80" s="143"/>
      <c r="T80" s="57"/>
      <c r="U80" s="48" t="str">
        <f>IF(Table_Styles[[#This Row],[Border]]&lt;&gt;"",Table_Styles[[#This Row],[Border]],IF(Table_Styles[[#This Row],[Border Default]]&lt;&gt;"",Table_Styles[[#This Row],[Border Default]],""))</f>
        <v/>
      </c>
      <c r="V80" s="57"/>
      <c r="W80" s="133"/>
      <c r="X80" s="48" t="str">
        <f>IF(Table_Styles[[#This Row],[Border Radius]]&lt;&gt;"",Table_Styles[[#This Row],[Border Radius]],IF(Table_Styles[[#This Row],[Border Radius Default]]&lt;&gt;"",Table_Styles[[#This Row],[Border Radius Default]],""))</f>
        <v/>
      </c>
      <c r="Y80" s="143"/>
      <c r="Z80" s="236"/>
      <c r="AA80" s="48" t="str">
        <f>IF(Table_Styles[[#This Row],[MT]]&lt;&gt;"",Table_Styles[[#This Row],[MT]],IF(Table_Styles[[#This Row],[MT Default]]&lt;&gt;"",Table_Styles[[#This Row],[MT Default]],""))</f>
        <v/>
      </c>
      <c r="AB80" s="143"/>
      <c r="AC80" s="57"/>
      <c r="AD80" s="48" t="str">
        <f>IF(Table_Styles[[#This Row],[MR]]&lt;&gt;"",Table_Styles[[#This Row],[MR]],IF(Table_Styles[[#This Row],[MR Default]]&lt;&gt;"",Table_Styles[[#This Row],[MR Default]],""))</f>
        <v/>
      </c>
      <c r="AE80" s="143"/>
      <c r="AF80" s="57"/>
      <c r="AG80" s="48" t="str">
        <f>IF(Table_Styles[[#This Row],[MB]]&lt;&gt;"",Table_Styles[[#This Row],[MB]],IF(Table_Styles[[#This Row],[MB Default]]&lt;&gt;"",Table_Styles[[#This Row],[MB Default]],""))</f>
        <v/>
      </c>
      <c r="AH80" s="143"/>
      <c r="AI80" s="133"/>
      <c r="AJ80" s="48" t="str">
        <f>IF(Table_Styles[[#This Row],[ML]]&lt;&gt;"",Table_Styles[[#This Row],[ML]],IF(Table_Styles[[#This Row],[ML Default]]&lt;&gt;"",Table_Styles[[#This Row],[ML Default]],""))</f>
        <v/>
      </c>
      <c r="AK80" s="143"/>
      <c r="AL80" s="57"/>
      <c r="AM80" s="48" t="str">
        <f>IF(Table_Styles[[#This Row],[PT]]&lt;&gt;"",Table_Styles[[#This Row],[PT]],IF(Table_Styles[[#This Row],[PT Default]]&lt;&gt;"",Table_Styles[[#This Row],[PT Default]],""))</f>
        <v/>
      </c>
      <c r="AN80" s="143"/>
      <c r="AO80" s="57"/>
      <c r="AP80" s="48" t="str">
        <f>IF(Table_Styles[[#This Row],[PR]]&lt;&gt;"",Table_Styles[[#This Row],[PR]],IF(Table_Styles[[#This Row],[PR Default]]&lt;&gt;"",Table_Styles[[#This Row],[PR Default]],""))</f>
        <v/>
      </c>
      <c r="AQ80" s="143"/>
      <c r="AR80" s="57"/>
      <c r="AS80" s="48" t="str">
        <f>IF(Table_Styles[[#This Row],[PB]]&lt;&gt;"",Table_Styles[[#This Row],[PB]],IF(Table_Styles[[#This Row],[PB Default]]&lt;&gt;"",Table_Styles[[#This Row],[PB Default]],""))</f>
        <v/>
      </c>
      <c r="AT80" s="143"/>
      <c r="AU80" s="57"/>
      <c r="AV80" s="48" t="str">
        <f>IF(Table_Styles[[#This Row],[PL]]&lt;&gt;"",Table_Styles[[#This Row],[PL]],IF(Table_Styles[[#This Row],[PL Default]]&lt;&gt;"",Table_Styles[[#This Row],[PL Default]],""))</f>
        <v/>
      </c>
      <c r="AW80" s="143"/>
      <c r="AX80" s="57"/>
      <c r="AY80" s="48" t="str">
        <f>IF(Table_Styles[[#This Row],[BT]]&lt;&gt;"",Table_Styles[[#This Row],[BT]],IF(Table_Styles[[#This Row],[BT Default]]&lt;&gt;"",Table_Styles[[#This Row],[BT Default]],""))</f>
        <v/>
      </c>
      <c r="AZ80" s="143"/>
      <c r="BA80" s="57"/>
      <c r="BB80" s="48" t="str">
        <f>IF(Table_Styles[[#This Row],[BR]]&lt;&gt;"",Table_Styles[[#This Row],[BR]],IF(Table_Styles[[#This Row],[BR Default]]&lt;&gt;"",Table_Styles[[#This Row],[BR Default]],""))</f>
        <v/>
      </c>
      <c r="BC80" s="143"/>
      <c r="BD80" s="57"/>
      <c r="BE80" s="48" t="str">
        <f>IF(Table_Styles[[#This Row],[BB]]&lt;&gt;"",Table_Styles[[#This Row],[BB]],IF(Table_Styles[[#This Row],[BB Default]]&lt;&gt;"",Table_Styles[[#This Row],[BB Default]],""))</f>
        <v/>
      </c>
      <c r="BF80" s="143"/>
      <c r="BG80" s="57"/>
      <c r="BH80" s="48" t="str">
        <f>IF(Table_Styles[[#This Row],[BL]]&lt;&gt;"",Table_Styles[[#This Row],[BL]],IF(Table_Styles[[#This Row],[BL Default]]&lt;&gt;"",Table_Styles[[#This Row],[BL Default]],""))</f>
        <v/>
      </c>
      <c r="BI80" s="57"/>
      <c r="BJ80" s="133"/>
      <c r="BK80" s="48" t="str">
        <f>IF(Table_Styles[[#This Row],[Width]]&lt;&gt;"",Table_Styles[[#This Row],[Width]],IF(Table_Styles[[#This Row],[Width Default]]&lt;&gt;"",Table_Styles[[#This Row],[Width Default]],""))</f>
        <v/>
      </c>
      <c r="BL80" s="57"/>
      <c r="BM80" s="133"/>
      <c r="BN80" s="48" t="str">
        <f>IF(Table_Styles[[#This Row],[Height]]&lt;&gt;"",Table_Styles[[#This Row],[Height]],IF(Table_Styles[[#This Row],[Height Default]]&lt;&gt;"",Table_Styles[[#This Row],[Height Default]],""))</f>
        <v/>
      </c>
      <c r="BO80" s="48"/>
      <c r="BP80" s="48"/>
      <c r="BQ80" s="48" t="str">
        <f>IF(Table_Styles[[#This Row],[Top]]&lt;&gt;"",Table_Styles[[#This Row],[Top]],IF(Table_Styles[[#This Row],[Top Default]]&lt;&gt;"",Table_Styles[[#This Row],[Top Default]],""))</f>
        <v/>
      </c>
      <c r="BR80" s="48"/>
      <c r="BS80" s="48"/>
      <c r="BT80" s="48" t="str">
        <f>IF(Table_Styles[[#This Row],[Right]]&lt;&gt;"",Table_Styles[[#This Row],[Right]],IF(Table_Styles[[#This Row],[Right Default]]&lt;&gt;"",Table_Styles[[#This Row],[Right Default]],""))</f>
        <v/>
      </c>
      <c r="BU80" s="48"/>
      <c r="BV80" s="48"/>
      <c r="BW80" s="48" t="str">
        <f>IF(Table_Styles[[#This Row],[Bottom]]&lt;&gt;"",Table_Styles[[#This Row],[Bottom]],IF(Table_Styles[[#This Row],[Bottom Default]]&lt;&gt;"",Table_Styles[[#This Row],[Bottom Default]],""))</f>
        <v/>
      </c>
      <c r="BX80" s="48"/>
      <c r="BY80" s="48"/>
      <c r="BZ80" s="48" t="str">
        <f>IF(Table_Styles[[#This Row],[Left]]&lt;&gt;"",Table_Styles[[#This Row],[Left]],IF(Table_Styles[[#This Row],[Left Default]]&lt;&gt;"",Table_Styles[[#This Row],[Left Default]],""))</f>
        <v/>
      </c>
      <c r="CA80" s="143"/>
      <c r="CB80" s="104" t="str">
        <f>IF(AND(Table_Styles[[#This Row],[Selector]]&lt;&gt;"",Table_Styles[[#This Row],[Font Family Used]]&lt;&gt;"",Table_Styles[[#This Row],[Font Weight Used]]&lt;&gt;""),Table_Styles[[#This Row],[Font Family Used]]&amp;" "&amp;Table_Styles[[#This Row],[Font Weight Used]],"")</f>
        <v/>
      </c>
      <c r="CC80" s="104" t="str">
        <f ca="1">IF(AND(Table_Styles[[#This Row],[Selector]],COUNTIF(OFFSET(CC:CC,0,0,ROW()-1,1),"="&amp;Table_Styles[[#This Row],[Font]])=0),Table_Styles[[#This Row],[Font]],"")</f>
        <v/>
      </c>
      <c r="CD80" s="104" t="str">
        <f ca="1">IF(Table_Styles[[#This Row],[Unique Font]]&lt;&gt;"",
"{""fontFamily"":"""&amp;Table_Styles[[#This Row],[Font Family Used]]&amp;""",""fontWeight"":"&amp;Table_Styles[[#This Row],[Font Weight Used]]&amp;"}","")</f>
        <v/>
      </c>
      <c r="CE80"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0" s="104" t="str">
        <f>IF(AND(Table_Styles[[#This Row],[Selector]]&lt;&gt;"", Table_Styles[[#This Row],[Config Properties]]&lt;&gt;""),
Table_Styles[[#This Row],[Selector]]&amp;" { "&amp;Table_Styles[[#This Row],[Config Properties]]&amp;" }","")</f>
        <v/>
      </c>
      <c r="CG80" s="104" t="str">
        <f xml:space="preserve">
SUBSTITUTE(SUBSTITUTE(SUBSTITUTE(SUBSTITUTE(SUBSTITUTE(SUBSTITUTE(SUBSTITUTE(SUBSTITUTE(Table_Styles[[#This Row],[Config]],
" {","{"),
"{ ","{"),
" }","}"),
"} ","}"),
" ,",","),
", ",","),
" :",":"),
": ",":")</f>
        <v/>
      </c>
    </row>
    <row r="81" spans="2:85" ht="21" customHeight="1" thickBot="1">
      <c r="B81" s="107" t="s">
        <v>27</v>
      </c>
      <c r="C81" s="107"/>
      <c r="D81" s="123"/>
      <c r="E81" s="123"/>
      <c r="F81" s="107" t="str">
        <f>IF(Table_Styles[[#This Row],[Font Family]]&lt;&gt;"",Table_Styles[[#This Row],[Font Family]],IF(Table_Styles[[#This Row],[Font Family Default]]&lt;&gt;"",Table_Styles[[#This Row],[Font Family Default]],""))</f>
        <v/>
      </c>
      <c r="G81" s="123"/>
      <c r="H81" s="123"/>
      <c r="I81" s="107" t="str">
        <f>IF(Table_Styles[[#This Row],[Font Size]]&lt;&gt;"",Table_Styles[[#This Row],[Font Size]],IF(Table_Styles[[#This Row],[Font Size Default]]&lt;&gt;"",Table_Styles[[#This Row],[Font Size Default]],""))</f>
        <v/>
      </c>
      <c r="J81" s="123"/>
      <c r="K81" s="123"/>
      <c r="L81" s="107" t="str">
        <f>IF(Table_Styles[[#This Row],[Font Weight]]&lt;&gt;"",Table_Styles[[#This Row],[Font Weight]],IF(Table_Styles[[#This Row],[Font Weight Default]]&lt;&gt;"",Table_Styles[[#This Row],[Font Weight Default]],""))</f>
        <v/>
      </c>
      <c r="M81" s="123"/>
      <c r="N81" s="123"/>
      <c r="O81" s="107" t="str">
        <f>IF(Table_Styles[[#This Row],[Colour]]&lt;&gt;"",Table_Styles[[#This Row],[Colour]],IF(Table_Styles[[#This Row],[Colour Default]]&lt;&gt;"",Table_Styles[[#This Row],[Colour Default]],""))</f>
        <v/>
      </c>
      <c r="P81" s="123"/>
      <c r="Q81" s="123"/>
      <c r="R81" s="107" t="str">
        <f>IF(Table_Styles[[#This Row],[Background]]&lt;&gt;"",Table_Styles[[#This Row],[Background]],IF(Table_Styles[[#This Row],[Background Default]]&lt;&gt;"",Table_Styles[[#This Row],[Background Default]],""))</f>
        <v/>
      </c>
      <c r="S81" s="123"/>
      <c r="T81" s="123"/>
      <c r="U81" s="107" t="str">
        <f>IF(Table_Styles[[#This Row],[Border]]&lt;&gt;"",Table_Styles[[#This Row],[Border]],IF(Table_Styles[[#This Row],[Border Default]]&lt;&gt;"",Table_Styles[[#This Row],[Border Default]],""))</f>
        <v/>
      </c>
      <c r="V81" s="123"/>
      <c r="W81" s="123"/>
      <c r="X81" s="107" t="str">
        <f>IF(Table_Styles[[#This Row],[Border Radius]]&lt;&gt;"",Table_Styles[[#This Row],[Border Radius]],IF(Table_Styles[[#This Row],[Border Radius Default]]&lt;&gt;"",Table_Styles[[#This Row],[Border Radius Default]],""))</f>
        <v/>
      </c>
      <c r="Y81" s="123"/>
      <c r="Z81" s="123"/>
      <c r="AA81" s="107" t="str">
        <f>IF(Table_Styles[[#This Row],[MT]]&lt;&gt;"",Table_Styles[[#This Row],[MT]],IF(Table_Styles[[#This Row],[MT Default]]&lt;&gt;"",Table_Styles[[#This Row],[MT Default]],""))</f>
        <v/>
      </c>
      <c r="AB81" s="123"/>
      <c r="AC81" s="123"/>
      <c r="AD81" s="107" t="str">
        <f>IF(Table_Styles[[#This Row],[MR]]&lt;&gt;"",Table_Styles[[#This Row],[MR]],IF(Table_Styles[[#This Row],[MR Default]]&lt;&gt;"",Table_Styles[[#This Row],[MR Default]],""))</f>
        <v/>
      </c>
      <c r="AE81" s="123"/>
      <c r="AF81" s="123"/>
      <c r="AG81" s="107" t="str">
        <f>IF(Table_Styles[[#This Row],[MB]]&lt;&gt;"",Table_Styles[[#This Row],[MB]],IF(Table_Styles[[#This Row],[MB Default]]&lt;&gt;"",Table_Styles[[#This Row],[MB Default]],""))</f>
        <v/>
      </c>
      <c r="AH81" s="123"/>
      <c r="AI81" s="123"/>
      <c r="AJ81" s="107" t="str">
        <f>IF(Table_Styles[[#This Row],[ML]]&lt;&gt;"",Table_Styles[[#This Row],[ML]],IF(Table_Styles[[#This Row],[ML Default]]&lt;&gt;"",Table_Styles[[#This Row],[ML Default]],""))</f>
        <v/>
      </c>
      <c r="AK81" s="123"/>
      <c r="AL81" s="123"/>
      <c r="AM81" s="107" t="str">
        <f>IF(Table_Styles[[#This Row],[PT]]&lt;&gt;"",Table_Styles[[#This Row],[PT]],IF(Table_Styles[[#This Row],[PT Default]]&lt;&gt;"",Table_Styles[[#This Row],[PT Default]],""))</f>
        <v/>
      </c>
      <c r="AN81" s="123"/>
      <c r="AO81" s="123"/>
      <c r="AP81" s="107" t="str">
        <f>IF(Table_Styles[[#This Row],[PR]]&lt;&gt;"",Table_Styles[[#This Row],[PR]],IF(Table_Styles[[#This Row],[PR Default]]&lt;&gt;"",Table_Styles[[#This Row],[PR Default]],""))</f>
        <v/>
      </c>
      <c r="AQ81" s="123"/>
      <c r="AR81" s="123"/>
      <c r="AS81" s="107" t="str">
        <f>IF(Table_Styles[[#This Row],[PB]]&lt;&gt;"",Table_Styles[[#This Row],[PB]],IF(Table_Styles[[#This Row],[PB Default]]&lt;&gt;"",Table_Styles[[#This Row],[PB Default]],""))</f>
        <v/>
      </c>
      <c r="AT81" s="123"/>
      <c r="AU81" s="123"/>
      <c r="AV81" s="107" t="str">
        <f>IF(Table_Styles[[#This Row],[PL]]&lt;&gt;"",Table_Styles[[#This Row],[PL]],IF(Table_Styles[[#This Row],[PL Default]]&lt;&gt;"",Table_Styles[[#This Row],[PL Default]],""))</f>
        <v/>
      </c>
      <c r="AW81" s="123"/>
      <c r="AX81" s="123"/>
      <c r="AY81" s="107" t="str">
        <f>IF(Table_Styles[[#This Row],[BT]]&lt;&gt;"",Table_Styles[[#This Row],[BT]],IF(Table_Styles[[#This Row],[BT Default]]&lt;&gt;"",Table_Styles[[#This Row],[BT Default]],""))</f>
        <v/>
      </c>
      <c r="AZ81" s="123"/>
      <c r="BA81" s="123"/>
      <c r="BB81" s="107" t="str">
        <f>IF(Table_Styles[[#This Row],[BR]]&lt;&gt;"",Table_Styles[[#This Row],[BR]],IF(Table_Styles[[#This Row],[BR Default]]&lt;&gt;"",Table_Styles[[#This Row],[BR Default]],""))</f>
        <v/>
      </c>
      <c r="BC81" s="123"/>
      <c r="BD81" s="123"/>
      <c r="BE81" s="107" t="str">
        <f>IF(Table_Styles[[#This Row],[BB]]&lt;&gt;"",Table_Styles[[#This Row],[BB]],IF(Table_Styles[[#This Row],[BB Default]]&lt;&gt;"",Table_Styles[[#This Row],[BB Default]],""))</f>
        <v/>
      </c>
      <c r="BF81" s="123"/>
      <c r="BG81" s="123"/>
      <c r="BH81" s="107" t="str">
        <f>IF(Table_Styles[[#This Row],[BL]]&lt;&gt;"",Table_Styles[[#This Row],[BL]],IF(Table_Styles[[#This Row],[BL Default]]&lt;&gt;"",Table_Styles[[#This Row],[BL Default]],""))</f>
        <v/>
      </c>
      <c r="BI81" s="123"/>
      <c r="BJ81" s="123"/>
      <c r="BK81" s="107" t="str">
        <f>IF(Table_Styles[[#This Row],[Width]]&lt;&gt;"",Table_Styles[[#This Row],[Width]],IF(Table_Styles[[#This Row],[Width Default]]&lt;&gt;"",Table_Styles[[#This Row],[Width Default]],""))</f>
        <v/>
      </c>
      <c r="BL81" s="123"/>
      <c r="BM81" s="123"/>
      <c r="BN81" s="107" t="str">
        <f>IF(Table_Styles[[#This Row],[Height]]&lt;&gt;"",Table_Styles[[#This Row],[Height]],IF(Table_Styles[[#This Row],[Height Default]]&lt;&gt;"",Table_Styles[[#This Row],[Height Default]],""))</f>
        <v/>
      </c>
      <c r="BO81" s="107"/>
      <c r="BP81" s="107"/>
      <c r="BQ81" s="107" t="str">
        <f>IF(Table_Styles[[#This Row],[Top]]&lt;&gt;"",Table_Styles[[#This Row],[Top]],IF(Table_Styles[[#This Row],[Top Default]]&lt;&gt;"",Table_Styles[[#This Row],[Top Default]],""))</f>
        <v/>
      </c>
      <c r="BR81" s="107"/>
      <c r="BS81" s="107"/>
      <c r="BT81" s="107" t="str">
        <f>IF(Table_Styles[[#This Row],[Right]]&lt;&gt;"",Table_Styles[[#This Row],[Right]],IF(Table_Styles[[#This Row],[Right Default]]&lt;&gt;"",Table_Styles[[#This Row],[Right Default]],""))</f>
        <v/>
      </c>
      <c r="BU81" s="107"/>
      <c r="BV81" s="107"/>
      <c r="BW81" s="107" t="str">
        <f>IF(Table_Styles[[#This Row],[Bottom]]&lt;&gt;"",Table_Styles[[#This Row],[Bottom]],IF(Table_Styles[[#This Row],[Bottom Default]]&lt;&gt;"",Table_Styles[[#This Row],[Bottom Default]],""))</f>
        <v/>
      </c>
      <c r="BX81" s="107"/>
      <c r="BY81" s="107"/>
      <c r="BZ81" s="107" t="str">
        <f>IF(Table_Styles[[#This Row],[Left]]&lt;&gt;"",Table_Styles[[#This Row],[Left]],IF(Table_Styles[[#This Row],[Left Default]]&lt;&gt;"",Table_Styles[[#This Row],[Left Default]],""))</f>
        <v/>
      </c>
      <c r="CA81" s="123"/>
      <c r="CB81" s="107" t="str">
        <f>IF(AND(Table_Styles[[#This Row],[Selector]]&lt;&gt;"",Table_Styles[[#This Row],[Font Family Used]]&lt;&gt;"",Table_Styles[[#This Row],[Font Weight Used]]&lt;&gt;""),Table_Styles[[#This Row],[Font Family Used]]&amp;" "&amp;Table_Styles[[#This Row],[Font Weight Used]],"")</f>
        <v/>
      </c>
      <c r="CC81" s="107" t="str">
        <f ca="1">IF(AND(Table_Styles[[#This Row],[Selector]],COUNTIF(OFFSET(CC:CC,0,0,ROW()-1,1),"="&amp;Table_Styles[[#This Row],[Font]])=0),Table_Styles[[#This Row],[Font]],"")</f>
        <v/>
      </c>
      <c r="CD81" s="107" t="str">
        <f ca="1">IF(Table_Styles[[#This Row],[Unique Font]]&lt;&gt;"",
"{""fontFamily"":"""&amp;Table_Styles[[#This Row],[Font Family Used]]&amp;""",""fontWeight"":"&amp;Table_Styles[[#This Row],[Font Weight Used]]&amp;"}","")</f>
        <v/>
      </c>
      <c r="CE81"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1" s="107" t="str">
        <f>IF(AND(Table_Styles[[#This Row],[Selector]]&lt;&gt;"", Table_Styles[[#This Row],[Config Properties]]&lt;&gt;""),
Table_Styles[[#This Row],[Selector]]&amp;" { "&amp;Table_Styles[[#This Row],[Config Properties]]&amp;" }","")</f>
        <v/>
      </c>
      <c r="CG81" s="107" t="str">
        <f xml:space="preserve">
SUBSTITUTE(SUBSTITUTE(SUBSTITUTE(SUBSTITUTE(SUBSTITUTE(SUBSTITUTE(SUBSTITUTE(SUBSTITUTE(Table_Styles[[#This Row],[Config]],
" {","{"),
"{ ","{"),
" }","}"),
"} ","}"),
" ,",","),
", ",","),
" :",":"),
": ",":")</f>
        <v/>
      </c>
    </row>
    <row r="82" spans="2:85" ht="21" customHeight="1">
      <c r="B82" s="175" t="s">
        <v>158</v>
      </c>
      <c r="C82" s="175" t="s">
        <v>530</v>
      </c>
      <c r="D82" s="57"/>
      <c r="E82" s="58"/>
      <c r="F82" s="48" t="str">
        <f>IF(Table_Styles[[#This Row],[Font Family]]&lt;&gt;"",Table_Styles[[#This Row],[Font Family]],IF(Table_Styles[[#This Row],[Font Family Default]]&lt;&gt;"",Table_Styles[[#This Row],[Font Family Default]],""))</f>
        <v/>
      </c>
      <c r="G82" s="57"/>
      <c r="H82" s="133" t="s">
        <v>433</v>
      </c>
      <c r="I82" s="48" t="str">
        <f>IF(Table_Styles[[#This Row],[Font Size]]&lt;&gt;"",Table_Styles[[#This Row],[Font Size]],IF(Table_Styles[[#This Row],[Font Size Default]]&lt;&gt;"",Table_Styles[[#This Row],[Font Size Default]],""))</f>
        <v>14px</v>
      </c>
      <c r="J82" s="57"/>
      <c r="K82" s="58"/>
      <c r="L82" s="48" t="str">
        <f>IF(Table_Styles[[#This Row],[Font Weight]]&lt;&gt;"",Table_Styles[[#This Row],[Font Weight]],IF(Table_Styles[[#This Row],[Font Weight Default]]&lt;&gt;"",Table_Styles[[#This Row],[Font Weight Default]],""))</f>
        <v/>
      </c>
      <c r="M82" s="57"/>
      <c r="N82" s="173" t="str">
        <f>Colour_Accent_2</f>
        <v>#777777</v>
      </c>
      <c r="O82" s="48" t="str">
        <f>IF(Table_Styles[[#This Row],[Colour]]&lt;&gt;"",Table_Styles[[#This Row],[Colour]],IF(Table_Styles[[#This Row],[Colour Default]]&lt;&gt;"",Table_Styles[[#This Row],[Colour Default]],""))</f>
        <v>#777777</v>
      </c>
      <c r="P82" s="57"/>
      <c r="Q82" s="57"/>
      <c r="R82" s="48" t="str">
        <f>IF(Table_Styles[[#This Row],[Background]]&lt;&gt;"",Table_Styles[[#This Row],[Background]],IF(Table_Styles[[#This Row],[Background Default]]&lt;&gt;"",Table_Styles[[#This Row],[Background Default]],""))</f>
        <v/>
      </c>
      <c r="S82" s="57"/>
      <c r="T82" s="60"/>
      <c r="U82" s="48" t="str">
        <f>IF(Table_Styles[[#This Row],[Border]]&lt;&gt;"",Table_Styles[[#This Row],[Border]],IF(Table_Styles[[#This Row],[Border Default]]&lt;&gt;"",Table_Styles[[#This Row],[Border Default]],""))</f>
        <v/>
      </c>
      <c r="V82" s="57"/>
      <c r="W82" s="57"/>
      <c r="X82" s="48" t="str">
        <f>IF(Table_Styles[[#This Row],[Border Radius]]&lt;&gt;"",Table_Styles[[#This Row],[Border Radius]],IF(Table_Styles[[#This Row],[Border Radius Default]]&lt;&gt;"",Table_Styles[[#This Row],[Border Radius Default]],""))</f>
        <v/>
      </c>
      <c r="Y82" s="57"/>
      <c r="Z82" s="57"/>
      <c r="AA82" s="48" t="str">
        <f>IF(Table_Styles[[#This Row],[MT]]&lt;&gt;"",Table_Styles[[#This Row],[MT]],IF(Table_Styles[[#This Row],[MT Default]]&lt;&gt;"",Table_Styles[[#This Row],[MT Default]],""))</f>
        <v/>
      </c>
      <c r="AB82" s="57"/>
      <c r="AC82" s="57"/>
      <c r="AD82" s="48" t="str">
        <f>IF(Table_Styles[[#This Row],[MR]]&lt;&gt;"",Table_Styles[[#This Row],[MR]],IF(Table_Styles[[#This Row],[MR Default]]&lt;&gt;"",Table_Styles[[#This Row],[MR Default]],""))</f>
        <v/>
      </c>
      <c r="AE82" s="57"/>
      <c r="AF82" s="57"/>
      <c r="AG82" s="48" t="str">
        <f>IF(Table_Styles[[#This Row],[MB]]&lt;&gt;"",Table_Styles[[#This Row],[MB]],IF(Table_Styles[[#This Row],[MB Default]]&lt;&gt;"",Table_Styles[[#This Row],[MB Default]],""))</f>
        <v/>
      </c>
      <c r="AH82" s="57"/>
      <c r="AI82" s="177"/>
      <c r="AJ82" s="48" t="str">
        <f>IF(Table_Styles[[#This Row],[ML]]&lt;&gt;"",Table_Styles[[#This Row],[ML]],IF(Table_Styles[[#This Row],[ML Default]]&lt;&gt;"",Table_Styles[[#This Row],[ML Default]],""))</f>
        <v/>
      </c>
      <c r="AK82" s="57"/>
      <c r="AL82" s="57"/>
      <c r="AM82" s="48" t="str">
        <f>IF(Table_Styles[[#This Row],[PT]]&lt;&gt;"",Table_Styles[[#This Row],[PT]],IF(Table_Styles[[#This Row],[PT Default]]&lt;&gt;"",Table_Styles[[#This Row],[PT Default]],""))</f>
        <v/>
      </c>
      <c r="AN82" s="57"/>
      <c r="AO82" s="57"/>
      <c r="AP82" s="48" t="str">
        <f>IF(Table_Styles[[#This Row],[PR]]&lt;&gt;"",Table_Styles[[#This Row],[PR]],IF(Table_Styles[[#This Row],[PR Default]]&lt;&gt;"",Table_Styles[[#This Row],[PR Default]],""))</f>
        <v/>
      </c>
      <c r="AQ82" s="57"/>
      <c r="AR82" s="57"/>
      <c r="AS82" s="48" t="str">
        <f>IF(Table_Styles[[#This Row],[PB]]&lt;&gt;"",Table_Styles[[#This Row],[PB]],IF(Table_Styles[[#This Row],[PB Default]]&lt;&gt;"",Table_Styles[[#This Row],[PB Default]],""))</f>
        <v/>
      </c>
      <c r="AT82" s="57"/>
      <c r="AU82" s="57"/>
      <c r="AV82" s="48" t="str">
        <f>IF(Table_Styles[[#This Row],[PL]]&lt;&gt;"",Table_Styles[[#This Row],[PL]],IF(Table_Styles[[#This Row],[PL Default]]&lt;&gt;"",Table_Styles[[#This Row],[PL Default]],""))</f>
        <v/>
      </c>
      <c r="AW82" s="57"/>
      <c r="AX82" s="57"/>
      <c r="AY82" s="48" t="str">
        <f>IF(Table_Styles[[#This Row],[BT]]&lt;&gt;"",Table_Styles[[#This Row],[BT]],IF(Table_Styles[[#This Row],[BT Default]]&lt;&gt;"",Table_Styles[[#This Row],[BT Default]],""))</f>
        <v/>
      </c>
      <c r="AZ82" s="57"/>
      <c r="BA82" s="57"/>
      <c r="BB82" s="48" t="str">
        <f>IF(Table_Styles[[#This Row],[BR]]&lt;&gt;"",Table_Styles[[#This Row],[BR]],IF(Table_Styles[[#This Row],[BR Default]]&lt;&gt;"",Table_Styles[[#This Row],[BR Default]],""))</f>
        <v/>
      </c>
      <c r="BC82" s="57"/>
      <c r="BD82" s="57"/>
      <c r="BE82" s="48" t="str">
        <f>IF(Table_Styles[[#This Row],[BB]]&lt;&gt;"",Table_Styles[[#This Row],[BB]],IF(Table_Styles[[#This Row],[BB Default]]&lt;&gt;"",Table_Styles[[#This Row],[BB Default]],""))</f>
        <v/>
      </c>
      <c r="BF82" s="57"/>
      <c r="BG82" s="57"/>
      <c r="BH82" s="48" t="str">
        <f>IF(Table_Styles[[#This Row],[BL]]&lt;&gt;"",Table_Styles[[#This Row],[BL]],IF(Table_Styles[[#This Row],[BL Default]]&lt;&gt;"",Table_Styles[[#This Row],[BL Default]],""))</f>
        <v/>
      </c>
      <c r="BI82" s="57"/>
      <c r="BJ82" s="57"/>
      <c r="BK82" s="48" t="str">
        <f>IF(Table_Styles[[#This Row],[Width]]&lt;&gt;"",Table_Styles[[#This Row],[Width]],IF(Table_Styles[[#This Row],[Width Default]]&lt;&gt;"",Table_Styles[[#This Row],[Width Default]],""))</f>
        <v/>
      </c>
      <c r="BL82" s="57"/>
      <c r="BM82" s="57"/>
      <c r="BN82" s="48" t="str">
        <f>IF(Table_Styles[[#This Row],[Height]]&lt;&gt;"",Table_Styles[[#This Row],[Height]],IF(Table_Styles[[#This Row],[Height Default]]&lt;&gt;"",Table_Styles[[#This Row],[Height Default]],""))</f>
        <v/>
      </c>
      <c r="BO82" s="48"/>
      <c r="BP82" s="48"/>
      <c r="BQ82" s="48" t="str">
        <f>IF(Table_Styles[[#This Row],[Top]]&lt;&gt;"",Table_Styles[[#This Row],[Top]],IF(Table_Styles[[#This Row],[Top Default]]&lt;&gt;"",Table_Styles[[#This Row],[Top Default]],""))</f>
        <v/>
      </c>
      <c r="BR82" s="48"/>
      <c r="BS82" s="48"/>
      <c r="BT82" s="48" t="str">
        <f>IF(Table_Styles[[#This Row],[Right]]&lt;&gt;"",Table_Styles[[#This Row],[Right]],IF(Table_Styles[[#This Row],[Right Default]]&lt;&gt;"",Table_Styles[[#This Row],[Right Default]],""))</f>
        <v/>
      </c>
      <c r="BU82" s="48"/>
      <c r="BV82" s="48"/>
      <c r="BW82" s="48" t="str">
        <f>IF(Table_Styles[[#This Row],[Bottom]]&lt;&gt;"",Table_Styles[[#This Row],[Bottom]],IF(Table_Styles[[#This Row],[Bottom Default]]&lt;&gt;"",Table_Styles[[#This Row],[Bottom Default]],""))</f>
        <v/>
      </c>
      <c r="BX82" s="48"/>
      <c r="BY82" s="48"/>
      <c r="BZ82" s="48" t="str">
        <f>IF(Table_Styles[[#This Row],[Left]]&lt;&gt;"",Table_Styles[[#This Row],[Left]],IF(Table_Styles[[#This Row],[Left Default]]&lt;&gt;"",Table_Styles[[#This Row],[Left Default]],""))</f>
        <v/>
      </c>
      <c r="CA82" s="57"/>
      <c r="CB82" s="104" t="str">
        <f>IF(AND(Table_Styles[[#This Row],[Selector]]&lt;&gt;"",Table_Styles[[#This Row],[Font Family Used]]&lt;&gt;"",Table_Styles[[#This Row],[Font Weight Used]]&lt;&gt;""),Table_Styles[[#This Row],[Font Family Used]]&amp;" "&amp;Table_Styles[[#This Row],[Font Weight Used]],"")</f>
        <v/>
      </c>
      <c r="CC82" s="104" t="str">
        <f ca="1">IF(AND(Table_Styles[[#This Row],[Selector]],COUNTIF(OFFSET(CC:CC,0,0,ROW()-1,1),"="&amp;Table_Styles[[#This Row],[Font]])=0),Table_Styles[[#This Row],[Font]],"")</f>
        <v/>
      </c>
      <c r="CD82" s="104" t="str">
        <f ca="1">IF(Table_Styles[[#This Row],[Unique Font]]&lt;&gt;"",
"{""fontFamily"":"""&amp;Table_Styles[[#This Row],[Font Family Used]]&amp;""",""fontWeight"":"&amp;Table_Styles[[#This Row],[Font Weight Used]]&amp;"}","")</f>
        <v/>
      </c>
      <c r="CE8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14px;color: #777777</v>
      </c>
      <c r="CF82" s="104" t="str">
        <f>IF(AND(Table_Styles[[#This Row],[Selector]]&lt;&gt;"", Table_Styles[[#This Row],[Config Properties]]&lt;&gt;""),
Table_Styles[[#This Row],[Selector]]&amp;" { "&amp;Table_Styles[[#This Row],[Config Properties]]&amp;" }","")</f>
        <v>.tooltip-icon { font-size: 14px;color: #777777 }</v>
      </c>
      <c r="CG82" s="104" t="str">
        <f xml:space="preserve">
SUBSTITUTE(SUBSTITUTE(SUBSTITUTE(SUBSTITUTE(SUBSTITUTE(SUBSTITUTE(SUBSTITUTE(SUBSTITUTE(Table_Styles[[#This Row],[Config]],
" {","{"),
"{ ","{"),
" }","}"),
"} ","}"),
" ,",","),
", ",","),
" :",":"),
": ",":")</f>
        <v>.tooltip-icon{font-size:14px;color:#777777}</v>
      </c>
    </row>
    <row r="83" spans="2:85" ht="21" customHeight="1">
      <c r="B83" s="175" t="s">
        <v>499</v>
      </c>
      <c r="C83" s="175" t="s">
        <v>531</v>
      </c>
      <c r="D83" s="57"/>
      <c r="E83" s="58"/>
      <c r="F83" s="48" t="str">
        <f>IF(Table_Styles[[#This Row],[Font Family]]&lt;&gt;"",Table_Styles[[#This Row],[Font Family]],IF(Table_Styles[[#This Row],[Font Family Default]]&lt;&gt;"",Table_Styles[[#This Row],[Font Family Default]],""))</f>
        <v/>
      </c>
      <c r="G83" s="57"/>
      <c r="H83" s="133"/>
      <c r="I83" s="48" t="str">
        <f>IF(Table_Styles[[#This Row],[Font Size]]&lt;&gt;"",Table_Styles[[#This Row],[Font Size]],IF(Table_Styles[[#This Row],[Font Size Default]]&lt;&gt;"",Table_Styles[[#This Row],[Font Size Default]],""))</f>
        <v/>
      </c>
      <c r="J83" s="57"/>
      <c r="K83" s="58"/>
      <c r="L83" s="48" t="str">
        <f>IF(Table_Styles[[#This Row],[Font Weight]]&lt;&gt;"",Table_Styles[[#This Row],[Font Weight]],IF(Table_Styles[[#This Row],[Font Weight Default]]&lt;&gt;"",Table_Styles[[#This Row],[Font Weight Default]],""))</f>
        <v/>
      </c>
      <c r="M83" s="57"/>
      <c r="N83" s="58"/>
      <c r="O83" s="48" t="str">
        <f>IF(Table_Styles[[#This Row],[Colour]]&lt;&gt;"",Table_Styles[[#This Row],[Colour]],IF(Table_Styles[[#This Row],[Colour Default]]&lt;&gt;"",Table_Styles[[#This Row],[Colour Default]],""))</f>
        <v/>
      </c>
      <c r="P83" s="57"/>
      <c r="Q83" s="57" t="str">
        <f>Colour_Background_1</f>
        <v>#FFFFFF</v>
      </c>
      <c r="R83" s="48" t="str">
        <f>IF(Table_Styles[[#This Row],[Background]]&lt;&gt;"",Table_Styles[[#This Row],[Background]],IF(Table_Styles[[#This Row],[Background Default]]&lt;&gt;"",Table_Styles[[#This Row],[Background Default]],""))</f>
        <v>#FFFFFF</v>
      </c>
      <c r="S83" s="57"/>
      <c r="T83" s="57" t="s">
        <v>439</v>
      </c>
      <c r="U83" s="48" t="str">
        <f>IF(Table_Styles[[#This Row],[Border]]&lt;&gt;"",Table_Styles[[#This Row],[Border]],IF(Table_Styles[[#This Row],[Border Default]]&lt;&gt;"",Table_Styles[[#This Row],[Border Default]],""))</f>
        <v>none</v>
      </c>
      <c r="V83" s="57"/>
      <c r="W83" s="57" t="str">
        <f>Settings_Styling_Other_Default_Border_Radius</f>
        <v>3px</v>
      </c>
      <c r="X83" s="48" t="str">
        <f>IF(Table_Styles[[#This Row],[Border Radius]]&lt;&gt;"",Table_Styles[[#This Row],[Border Radius]],IF(Table_Styles[[#This Row],[Border Radius Default]]&lt;&gt;"",Table_Styles[[#This Row],[Border Radius Default]],""))</f>
        <v>3px</v>
      </c>
      <c r="Y83" s="57"/>
      <c r="Z83" s="57"/>
      <c r="AA83" s="48" t="str">
        <f>IF(Table_Styles[[#This Row],[MT]]&lt;&gt;"",Table_Styles[[#This Row],[MT]],IF(Table_Styles[[#This Row],[MT Default]]&lt;&gt;"",Table_Styles[[#This Row],[MT Default]],""))</f>
        <v/>
      </c>
      <c r="AB83" s="57"/>
      <c r="AC83" s="57"/>
      <c r="AD83" s="48" t="str">
        <f>IF(Table_Styles[[#This Row],[MR]]&lt;&gt;"",Table_Styles[[#This Row],[MR]],IF(Table_Styles[[#This Row],[MR Default]]&lt;&gt;"",Table_Styles[[#This Row],[MR Default]],""))</f>
        <v/>
      </c>
      <c r="AE83" s="57"/>
      <c r="AF83" s="57"/>
      <c r="AG83" s="48" t="str">
        <f>IF(Table_Styles[[#This Row],[MB]]&lt;&gt;"",Table_Styles[[#This Row],[MB]],IF(Table_Styles[[#This Row],[MB Default]]&lt;&gt;"",Table_Styles[[#This Row],[MB Default]],""))</f>
        <v/>
      </c>
      <c r="AH83" s="57"/>
      <c r="AI83" s="57"/>
      <c r="AJ83" s="48" t="str">
        <f>IF(Table_Styles[[#This Row],[ML]]&lt;&gt;"",Table_Styles[[#This Row],[ML]],IF(Table_Styles[[#This Row],[ML Default]]&lt;&gt;"",Table_Styles[[#This Row],[ML Default]],""))</f>
        <v/>
      </c>
      <c r="AK83" s="57"/>
      <c r="AL83" s="177" t="s">
        <v>532</v>
      </c>
      <c r="AM83" s="48" t="str">
        <f>IF(Table_Styles[[#This Row],[PT]]&lt;&gt;"",Table_Styles[[#This Row],[PT]],IF(Table_Styles[[#This Row],[PT Default]]&lt;&gt;"",Table_Styles[[#This Row],[PT Default]],""))</f>
        <v>6px</v>
      </c>
      <c r="AN83" s="57"/>
      <c r="AO83" s="177" t="s">
        <v>532</v>
      </c>
      <c r="AP83" s="48" t="str">
        <f>IF(Table_Styles[[#This Row],[PR]]&lt;&gt;"",Table_Styles[[#This Row],[PR]],IF(Table_Styles[[#This Row],[PR Default]]&lt;&gt;"",Table_Styles[[#This Row],[PR Default]],""))</f>
        <v>6px</v>
      </c>
      <c r="AQ83" s="57"/>
      <c r="AR83" s="177" t="s">
        <v>532</v>
      </c>
      <c r="AS83" s="48" t="str">
        <f>IF(Table_Styles[[#This Row],[PB]]&lt;&gt;"",Table_Styles[[#This Row],[PB]],IF(Table_Styles[[#This Row],[PB Default]]&lt;&gt;"",Table_Styles[[#This Row],[PB Default]],""))</f>
        <v>6px</v>
      </c>
      <c r="AT83" s="57"/>
      <c r="AU83" s="177" t="s">
        <v>532</v>
      </c>
      <c r="AV83" s="48" t="str">
        <f>IF(Table_Styles[[#This Row],[PL]]&lt;&gt;"",Table_Styles[[#This Row],[PL]],IF(Table_Styles[[#This Row],[PL Default]]&lt;&gt;"",Table_Styles[[#This Row],[PL Default]],""))</f>
        <v>6px</v>
      </c>
      <c r="AW83" s="57"/>
      <c r="AX83" s="57"/>
      <c r="AY83" s="48" t="str">
        <f>IF(Table_Styles[[#This Row],[BT]]&lt;&gt;"",Table_Styles[[#This Row],[BT]],IF(Table_Styles[[#This Row],[BT Default]]&lt;&gt;"",Table_Styles[[#This Row],[BT Default]],""))</f>
        <v/>
      </c>
      <c r="AZ83" s="57"/>
      <c r="BA83" s="57"/>
      <c r="BB83" s="48" t="str">
        <f>IF(Table_Styles[[#This Row],[BR]]&lt;&gt;"",Table_Styles[[#This Row],[BR]],IF(Table_Styles[[#This Row],[BR Default]]&lt;&gt;"",Table_Styles[[#This Row],[BR Default]],""))</f>
        <v/>
      </c>
      <c r="BC83" s="57"/>
      <c r="BD83" s="57"/>
      <c r="BE83" s="48" t="str">
        <f>IF(Table_Styles[[#This Row],[BB]]&lt;&gt;"",Table_Styles[[#This Row],[BB]],IF(Table_Styles[[#This Row],[BB Default]]&lt;&gt;"",Table_Styles[[#This Row],[BB Default]],""))</f>
        <v/>
      </c>
      <c r="BF83" s="57"/>
      <c r="BG83" s="57"/>
      <c r="BH83" s="48" t="str">
        <f>IF(Table_Styles[[#This Row],[BL]]&lt;&gt;"",Table_Styles[[#This Row],[BL]],IF(Table_Styles[[#This Row],[BL Default]]&lt;&gt;"",Table_Styles[[#This Row],[BL Default]],""))</f>
        <v/>
      </c>
      <c r="BI83" s="57"/>
      <c r="BJ83" s="57"/>
      <c r="BK83" s="48" t="str">
        <f>IF(Table_Styles[[#This Row],[Width]]&lt;&gt;"",Table_Styles[[#This Row],[Width]],IF(Table_Styles[[#This Row],[Width Default]]&lt;&gt;"",Table_Styles[[#This Row],[Width Default]],""))</f>
        <v/>
      </c>
      <c r="BL83" s="57"/>
      <c r="BM83" s="57"/>
      <c r="BN83" s="48" t="str">
        <f>IF(Table_Styles[[#This Row],[Height]]&lt;&gt;"",Table_Styles[[#This Row],[Height]],IF(Table_Styles[[#This Row],[Height Default]]&lt;&gt;"",Table_Styles[[#This Row],[Height Default]],""))</f>
        <v/>
      </c>
      <c r="BO83" s="48"/>
      <c r="BP83" s="48"/>
      <c r="BQ83" s="48" t="str">
        <f>IF(Table_Styles[[#This Row],[Top]]&lt;&gt;"",Table_Styles[[#This Row],[Top]],IF(Table_Styles[[#This Row],[Top Default]]&lt;&gt;"",Table_Styles[[#This Row],[Top Default]],""))</f>
        <v/>
      </c>
      <c r="BR83" s="48"/>
      <c r="BS83" s="48"/>
      <c r="BT83" s="48" t="str">
        <f>IF(Table_Styles[[#This Row],[Right]]&lt;&gt;"",Table_Styles[[#This Row],[Right]],IF(Table_Styles[[#This Row],[Right Default]]&lt;&gt;"",Table_Styles[[#This Row],[Right Default]],""))</f>
        <v/>
      </c>
      <c r="BU83" s="48"/>
      <c r="BV83" s="48"/>
      <c r="BW83" s="48" t="str">
        <f>IF(Table_Styles[[#This Row],[Bottom]]&lt;&gt;"",Table_Styles[[#This Row],[Bottom]],IF(Table_Styles[[#This Row],[Bottom Default]]&lt;&gt;"",Table_Styles[[#This Row],[Bottom Default]],""))</f>
        <v/>
      </c>
      <c r="BX83" s="48"/>
      <c r="BY83" s="48"/>
      <c r="BZ83" s="48" t="str">
        <f>IF(Table_Styles[[#This Row],[Left]]&lt;&gt;"",Table_Styles[[#This Row],[Left]],IF(Table_Styles[[#This Row],[Left Default]]&lt;&gt;"",Table_Styles[[#This Row],[Left Default]],""))</f>
        <v/>
      </c>
      <c r="CA83" s="57"/>
      <c r="CB83" s="104" t="str">
        <f>IF(AND(Table_Styles[[#This Row],[Selector]]&lt;&gt;"",Table_Styles[[#This Row],[Font Family Used]]&lt;&gt;"",Table_Styles[[#This Row],[Font Weight Used]]&lt;&gt;""),Table_Styles[[#This Row],[Font Family Used]]&amp;" "&amp;Table_Styles[[#This Row],[Font Weight Used]],"")</f>
        <v/>
      </c>
      <c r="CC83" s="104" t="str">
        <f ca="1">IF(AND(Table_Styles[[#This Row],[Selector]],COUNTIF(OFFSET(CC:CC,0,0,ROW()-1,1),"="&amp;Table_Styles[[#This Row],[Font]])=0),Table_Styles[[#This Row],[Font]],"")</f>
        <v/>
      </c>
      <c r="CD83" s="104" t="str">
        <f ca="1">IF(Table_Styles[[#This Row],[Unique Font]]&lt;&gt;"",
"{""fontFamily"":"""&amp;Table_Styles[[#This Row],[Font Family Used]]&amp;""",""fontWeight"":"&amp;Table_Styles[[#This Row],[Font Weight Used]]&amp;"}","")</f>
        <v/>
      </c>
      <c r="CE83"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3px;padding-top: 6px;padding-right: 6px;padding-bottom: 6px;padding-left: 6px</v>
      </c>
      <c r="CF83" s="104" t="str">
        <f>IF(AND(Table_Styles[[#This Row],[Selector]]&lt;&gt;"", Table_Styles[[#This Row],[Config Properties]]&lt;&gt;""),
Table_Styles[[#This Row],[Selector]]&amp;" { "&amp;Table_Styles[[#This Row],[Config Properties]]&amp;" }","")</f>
        <v>.popover { background: #FFFFFF;border: none;border-radius: 3px;padding-top: 6px;padding-right: 6px;padding-bottom: 6px;padding-left: 6px }</v>
      </c>
      <c r="CG83" s="104" t="str">
        <f xml:space="preserve">
SUBSTITUTE(SUBSTITUTE(SUBSTITUTE(SUBSTITUTE(SUBSTITUTE(SUBSTITUTE(SUBSTITUTE(SUBSTITUTE(Table_Styles[[#This Row],[Config]],
" {","{"),
"{ ","{"),
" }","}"),
"} ","}"),
" ,",","),
", ",","),
" :",":"),
": ",":")</f>
        <v>.popover{background:#FFFFFF;border:none;border-radius:3px;padding-top:6px;padding-right:6px;padding-bottom:6px;padding-left:6px}</v>
      </c>
    </row>
    <row r="84" spans="2:85" ht="21" customHeight="1">
      <c r="B84" s="175" t="s">
        <v>2</v>
      </c>
      <c r="C84" s="175" t="s">
        <v>533</v>
      </c>
      <c r="D84" s="57"/>
      <c r="E84" s="58" t="str">
        <f>Settings_Styling_Font_Labels</f>
        <v>Nunito</v>
      </c>
      <c r="F84" s="48" t="str">
        <f>IF(Table_Styles[[#This Row],[Font Family]]&lt;&gt;"",Table_Styles[[#This Row],[Font Family]],IF(Table_Styles[[#This Row],[Font Family Default]]&lt;&gt;"",Table_Styles[[#This Row],[Font Family Default]],""))</f>
        <v>Nunito</v>
      </c>
      <c r="G84" s="57"/>
      <c r="H84" s="133" t="s">
        <v>433</v>
      </c>
      <c r="I84" s="48" t="str">
        <f>IF(Table_Styles[[#This Row],[Font Size]]&lt;&gt;"",Table_Styles[[#This Row],[Font Size]],IF(Table_Styles[[#This Row],[Font Size Default]]&lt;&gt;"",Table_Styles[[#This Row],[Font Size Default]],""))</f>
        <v>14px</v>
      </c>
      <c r="J84" s="57"/>
      <c r="K84" s="58">
        <f>Settings_Styling_Font_Weight_Labels</f>
        <v>700</v>
      </c>
      <c r="L84" s="48">
        <f>IF(Table_Styles[[#This Row],[Font Weight]]&lt;&gt;"",Table_Styles[[#This Row],[Font Weight]],IF(Table_Styles[[#This Row],[Font Weight Default]]&lt;&gt;"",Table_Styles[[#This Row],[Font Weight Default]],""))</f>
        <v>700</v>
      </c>
      <c r="M84" s="57"/>
      <c r="N84" s="57" t="str">
        <f>Colour_Foreground_1</f>
        <v>#1d1c1c</v>
      </c>
      <c r="O84" s="48" t="str">
        <f>IF(Table_Styles[[#This Row],[Colour]]&lt;&gt;"",Table_Styles[[#This Row],[Colour]],IF(Table_Styles[[#This Row],[Colour Default]]&lt;&gt;"",Table_Styles[[#This Row],[Colour Default]],""))</f>
        <v>#1d1c1c</v>
      </c>
      <c r="P84" s="57"/>
      <c r="Q84" s="133" t="str">
        <f>Colour_Background_2</f>
        <v>#f5f8fc</v>
      </c>
      <c r="R84" s="48" t="str">
        <f>IF(Table_Styles[[#This Row],[Background]]&lt;&gt;"",Table_Styles[[#This Row],[Background]],IF(Table_Styles[[#This Row],[Background Default]]&lt;&gt;"",Table_Styles[[#This Row],[Background Default]],""))</f>
        <v>#f5f8fc</v>
      </c>
      <c r="S84" s="57"/>
      <c r="T84" s="60" t="s">
        <v>439</v>
      </c>
      <c r="U84" s="48" t="str">
        <f>IF(Table_Styles[[#This Row],[Border]]&lt;&gt;"",Table_Styles[[#This Row],[Border]],IF(Table_Styles[[#This Row],[Border Default]]&lt;&gt;"",Table_Styles[[#This Row],[Border Default]],""))</f>
        <v>none</v>
      </c>
      <c r="V84" s="57"/>
      <c r="W84" s="57" t="str">
        <f>Settings_Styling_Other_Default_Border_Radius</f>
        <v>3px</v>
      </c>
      <c r="X84" s="48" t="str">
        <f>IF(Table_Styles[[#This Row],[Border Radius]]&lt;&gt;"",Table_Styles[[#This Row],[Border Radius]],IF(Table_Styles[[#This Row],[Border Radius Default]]&lt;&gt;"",Table_Styles[[#This Row],[Border Radius Default]],""))</f>
        <v>3px</v>
      </c>
      <c r="Y84" s="57"/>
      <c r="Z84" s="57"/>
      <c r="AA84" s="48" t="str">
        <f>IF(Table_Styles[[#This Row],[MT]]&lt;&gt;"",Table_Styles[[#This Row],[MT]],IF(Table_Styles[[#This Row],[MT Default]]&lt;&gt;"",Table_Styles[[#This Row],[MT Default]],""))</f>
        <v/>
      </c>
      <c r="AB84" s="57"/>
      <c r="AC84" s="57"/>
      <c r="AD84" s="48" t="str">
        <f>IF(Table_Styles[[#This Row],[MR]]&lt;&gt;"",Table_Styles[[#This Row],[MR]],IF(Table_Styles[[#This Row],[MR Default]]&lt;&gt;"",Table_Styles[[#This Row],[MR Default]],""))</f>
        <v/>
      </c>
      <c r="AE84" s="57"/>
      <c r="AF84" s="57"/>
      <c r="AG84" s="48" t="str">
        <f>IF(Table_Styles[[#This Row],[MB]]&lt;&gt;"",Table_Styles[[#This Row],[MB]],IF(Table_Styles[[#This Row],[MB Default]]&lt;&gt;"",Table_Styles[[#This Row],[MB Default]],""))</f>
        <v/>
      </c>
      <c r="AH84" s="57"/>
      <c r="AI84" s="57"/>
      <c r="AJ84" s="48" t="str">
        <f>IF(Table_Styles[[#This Row],[ML]]&lt;&gt;"",Table_Styles[[#This Row],[ML]],IF(Table_Styles[[#This Row],[ML Default]]&lt;&gt;"",Table_Styles[[#This Row],[ML Default]],""))</f>
        <v/>
      </c>
      <c r="AK84" s="57"/>
      <c r="AL84" s="177" t="s">
        <v>422</v>
      </c>
      <c r="AM84" s="48" t="str">
        <f>IF(Table_Styles[[#This Row],[PT]]&lt;&gt;"",Table_Styles[[#This Row],[PT]],IF(Table_Styles[[#This Row],[PT Default]]&lt;&gt;"",Table_Styles[[#This Row],[PT Default]],""))</f>
        <v>10px</v>
      </c>
      <c r="AN84" s="57"/>
      <c r="AO84" s="177" t="s">
        <v>422</v>
      </c>
      <c r="AP84" s="48" t="str">
        <f>IF(Table_Styles[[#This Row],[PR]]&lt;&gt;"",Table_Styles[[#This Row],[PR]],IF(Table_Styles[[#This Row],[PR Default]]&lt;&gt;"",Table_Styles[[#This Row],[PR Default]],""))</f>
        <v>10px</v>
      </c>
      <c r="AQ84" s="57"/>
      <c r="AR84" s="177" t="s">
        <v>422</v>
      </c>
      <c r="AS84" s="48" t="str">
        <f>IF(Table_Styles[[#This Row],[PB]]&lt;&gt;"",Table_Styles[[#This Row],[PB]],IF(Table_Styles[[#This Row],[PB Default]]&lt;&gt;"",Table_Styles[[#This Row],[PB Default]],""))</f>
        <v>10px</v>
      </c>
      <c r="AT84" s="57"/>
      <c r="AU84" s="177" t="s">
        <v>422</v>
      </c>
      <c r="AV84" s="48" t="str">
        <f>IF(Table_Styles[[#This Row],[PL]]&lt;&gt;"",Table_Styles[[#This Row],[PL]],IF(Table_Styles[[#This Row],[PL Default]]&lt;&gt;"",Table_Styles[[#This Row],[PL Default]],""))</f>
        <v>10px</v>
      </c>
      <c r="AW84" s="57"/>
      <c r="AX84" s="57"/>
      <c r="AY84" s="48" t="str">
        <f>IF(Table_Styles[[#This Row],[BT]]&lt;&gt;"",Table_Styles[[#This Row],[BT]],IF(Table_Styles[[#This Row],[BT Default]]&lt;&gt;"",Table_Styles[[#This Row],[BT Default]],""))</f>
        <v/>
      </c>
      <c r="AZ84" s="57"/>
      <c r="BA84" s="57"/>
      <c r="BB84" s="48" t="str">
        <f>IF(Table_Styles[[#This Row],[BR]]&lt;&gt;"",Table_Styles[[#This Row],[BR]],IF(Table_Styles[[#This Row],[BR Default]]&lt;&gt;"",Table_Styles[[#This Row],[BR Default]],""))</f>
        <v/>
      </c>
      <c r="BC84" s="57"/>
      <c r="BD84" s="57"/>
      <c r="BE84" s="48" t="str">
        <f>IF(Table_Styles[[#This Row],[BB]]&lt;&gt;"",Table_Styles[[#This Row],[BB]],IF(Table_Styles[[#This Row],[BB Default]]&lt;&gt;"",Table_Styles[[#This Row],[BB Default]],""))</f>
        <v/>
      </c>
      <c r="BF84" s="57"/>
      <c r="BG84" s="57"/>
      <c r="BH84" s="48" t="str">
        <f>IF(Table_Styles[[#This Row],[BL]]&lt;&gt;"",Table_Styles[[#This Row],[BL]],IF(Table_Styles[[#This Row],[BL Default]]&lt;&gt;"",Table_Styles[[#This Row],[BL Default]],""))</f>
        <v/>
      </c>
      <c r="BI84" s="57"/>
      <c r="BJ84" s="57"/>
      <c r="BK84" s="48" t="str">
        <f>IF(Table_Styles[[#This Row],[Width]]&lt;&gt;"",Table_Styles[[#This Row],[Width]],IF(Table_Styles[[#This Row],[Width Default]]&lt;&gt;"",Table_Styles[[#This Row],[Width Default]],""))</f>
        <v/>
      </c>
      <c r="BL84" s="57"/>
      <c r="BM84" s="57"/>
      <c r="BN84" s="48" t="str">
        <f>IF(Table_Styles[[#This Row],[Height]]&lt;&gt;"",Table_Styles[[#This Row],[Height]],IF(Table_Styles[[#This Row],[Height Default]]&lt;&gt;"",Table_Styles[[#This Row],[Height Default]],""))</f>
        <v/>
      </c>
      <c r="BO84" s="48"/>
      <c r="BP84" s="48"/>
      <c r="BQ84" s="48" t="str">
        <f>IF(Table_Styles[[#This Row],[Top]]&lt;&gt;"",Table_Styles[[#This Row],[Top]],IF(Table_Styles[[#This Row],[Top Default]]&lt;&gt;"",Table_Styles[[#This Row],[Top Default]],""))</f>
        <v/>
      </c>
      <c r="BR84" s="48"/>
      <c r="BS84" s="48"/>
      <c r="BT84" s="48" t="str">
        <f>IF(Table_Styles[[#This Row],[Right]]&lt;&gt;"",Table_Styles[[#This Row],[Right]],IF(Table_Styles[[#This Row],[Right Default]]&lt;&gt;"",Table_Styles[[#This Row],[Right Default]],""))</f>
        <v/>
      </c>
      <c r="BU84" s="48"/>
      <c r="BV84" s="48"/>
      <c r="BW84" s="48" t="str">
        <f>IF(Table_Styles[[#This Row],[Bottom]]&lt;&gt;"",Table_Styles[[#This Row],[Bottom]],IF(Table_Styles[[#This Row],[Bottom Default]]&lt;&gt;"",Table_Styles[[#This Row],[Bottom Default]],""))</f>
        <v/>
      </c>
      <c r="BX84" s="48"/>
      <c r="BY84" s="48"/>
      <c r="BZ84" s="48" t="str">
        <f>IF(Table_Styles[[#This Row],[Left]]&lt;&gt;"",Table_Styles[[#This Row],[Left]],IF(Table_Styles[[#This Row],[Left Default]]&lt;&gt;"",Table_Styles[[#This Row],[Left Default]],""))</f>
        <v/>
      </c>
      <c r="CA84" s="57"/>
      <c r="CB84" s="104" t="str">
        <f>IF(AND(Table_Styles[[#This Row],[Selector]]&lt;&gt;"",Table_Styles[[#This Row],[Font Family Used]]&lt;&gt;"",Table_Styles[[#This Row],[Font Weight Used]]&lt;&gt;""),Table_Styles[[#This Row],[Font Family Used]]&amp;" "&amp;Table_Styles[[#This Row],[Font Weight Used]],"")</f>
        <v>Nunito 700</v>
      </c>
      <c r="CC84" s="104" t="str">
        <f ca="1">IF(AND(Table_Styles[[#This Row],[Selector]],COUNTIF(OFFSET(CC:CC,0,0,ROW()-1,1),"="&amp;Table_Styles[[#This Row],[Font]])=0),Table_Styles[[#This Row],[Font]],"")</f>
        <v/>
      </c>
      <c r="CD84" s="104" t="str">
        <f ca="1">IF(Table_Styles[[#This Row],[Unique Font]]&lt;&gt;"",
"{""fontFamily"":"""&amp;Table_Styles[[#This Row],[Font Family Used]]&amp;""",""fontWeight"":"&amp;Table_Styles[[#This Row],[Font Weight Used]]&amp;"}","")</f>
        <v/>
      </c>
      <c r="CE84"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#1d1c1c;background: #f5f8fc;border: none;border-radius: 3px;padding-top: 10px;padding-right: 10px;padding-bottom: 10px;padding-left: 10px</v>
      </c>
      <c r="CF84" s="104" t="str">
        <f>IF(AND(Table_Styles[[#This Row],[Selector]]&lt;&gt;"", Table_Styles[[#This Row],[Config Properties]]&lt;&gt;""),
Table_Styles[[#This Row],[Selector]]&amp;" { "&amp;Table_Styles[[#This Row],[Config Properties]]&amp;" }","")</f>
        <v>.popover-title { font-family: 'Nunito';font-size: 14px;font-weight: 700;color: #1d1c1c;background: #f5f8fc;border: none;border-radius: 3px;padding-top: 10px;padding-right: 10px;padding-bottom: 10px;padding-left: 10px }</v>
      </c>
      <c r="CG84" s="104" t="str">
        <f xml:space="preserve">
SUBSTITUTE(SUBSTITUTE(SUBSTITUTE(SUBSTITUTE(SUBSTITUTE(SUBSTITUTE(SUBSTITUTE(SUBSTITUTE(Table_Styles[[#This Row],[Config]],
" {","{"),
"{ ","{"),
" }","}"),
"} ","}"),
" ,",","),
", ",","),
" :",":"),
": ",":")</f>
        <v>.popover-title{font-family:'Nunito';font-size:14px;font-weight:700;color:#1d1c1c;background:#f5f8fc;border:none;border-radius:3px;padding-top:10px;padding-right:10px;padding-bottom:10px;padding-left:10px}</v>
      </c>
    </row>
    <row r="85" spans="2:85" ht="21" customHeight="1">
      <c r="B85" s="175" t="s">
        <v>399</v>
      </c>
      <c r="C85" s="175" t="s">
        <v>534</v>
      </c>
      <c r="D85" s="57"/>
      <c r="E85" s="58" t="str">
        <f>Settings_Styling_Font_Body_Text</f>
        <v>Nunito</v>
      </c>
      <c r="F85" s="48" t="str">
        <f>IF(Table_Styles[[#This Row],[Font Family]]&lt;&gt;"",Table_Styles[[#This Row],[Font Family]],IF(Table_Styles[[#This Row],[Font Family Default]]&lt;&gt;"",Table_Styles[[#This Row],[Font Family Default]],""))</f>
        <v>Nunito</v>
      </c>
      <c r="G85" s="57"/>
      <c r="H85" s="133" t="s">
        <v>433</v>
      </c>
      <c r="I85" s="48" t="str">
        <f>IF(Table_Styles[[#This Row],[Font Size]]&lt;&gt;"",Table_Styles[[#This Row],[Font Size]],IF(Table_Styles[[#This Row],[Font Size Default]]&lt;&gt;"",Table_Styles[[#This Row],[Font Size Default]],""))</f>
        <v>14px</v>
      </c>
      <c r="J85" s="57"/>
      <c r="K85" s="58">
        <f>Settings_Styling_Font_Weight_Body_Text</f>
        <v>300</v>
      </c>
      <c r="L85" s="48">
        <f>IF(Table_Styles[[#This Row],[Font Weight]]&lt;&gt;"",Table_Styles[[#This Row],[Font Weight]],IF(Table_Styles[[#This Row],[Font Weight Default]]&lt;&gt;"",Table_Styles[[#This Row],[Font Weight Default]],""))</f>
        <v>300</v>
      </c>
      <c r="M85" s="57"/>
      <c r="N85" s="57" t="str">
        <f>Colour_Foreground_1</f>
        <v>#1d1c1c</v>
      </c>
      <c r="O85" s="48" t="str">
        <f>IF(Table_Styles[[#This Row],[Colour]]&lt;&gt;"",Table_Styles[[#This Row],[Colour]],IF(Table_Styles[[#This Row],[Colour Default]]&lt;&gt;"",Table_Styles[[#This Row],[Colour Default]],""))</f>
        <v>#1d1c1c</v>
      </c>
      <c r="P85" s="57"/>
      <c r="Q85" s="57"/>
      <c r="R85" s="48" t="str">
        <f>IF(Table_Styles[[#This Row],[Background]]&lt;&gt;"",Table_Styles[[#This Row],[Background]],IF(Table_Styles[[#This Row],[Background Default]]&lt;&gt;"",Table_Styles[[#This Row],[Background Default]],""))</f>
        <v/>
      </c>
      <c r="S85" s="57"/>
      <c r="T85" s="60"/>
      <c r="U85" s="48" t="str">
        <f>IF(Table_Styles[[#This Row],[Border]]&lt;&gt;"",Table_Styles[[#This Row],[Border]],IF(Table_Styles[[#This Row],[Border Default]]&lt;&gt;"",Table_Styles[[#This Row],[Border Default]],""))</f>
        <v/>
      </c>
      <c r="V85" s="57"/>
      <c r="W85" s="57"/>
      <c r="X85" s="48" t="str">
        <f>IF(Table_Styles[[#This Row],[Border Radius]]&lt;&gt;"",Table_Styles[[#This Row],[Border Radius]],IF(Table_Styles[[#This Row],[Border Radius Default]]&lt;&gt;"",Table_Styles[[#This Row],[Border Radius Default]],""))</f>
        <v/>
      </c>
      <c r="Y85" s="57"/>
      <c r="Z85" s="57"/>
      <c r="AA85" s="48" t="str">
        <f>IF(Table_Styles[[#This Row],[MT]]&lt;&gt;"",Table_Styles[[#This Row],[MT]],IF(Table_Styles[[#This Row],[MT Default]]&lt;&gt;"",Table_Styles[[#This Row],[MT Default]],""))</f>
        <v/>
      </c>
      <c r="AB85" s="57"/>
      <c r="AC85" s="57"/>
      <c r="AD85" s="48" t="str">
        <f>IF(Table_Styles[[#This Row],[MR]]&lt;&gt;"",Table_Styles[[#This Row],[MR]],IF(Table_Styles[[#This Row],[MR Default]]&lt;&gt;"",Table_Styles[[#This Row],[MR Default]],""))</f>
        <v/>
      </c>
      <c r="AE85" s="57"/>
      <c r="AF85" s="57"/>
      <c r="AG85" s="48" t="str">
        <f>IF(Table_Styles[[#This Row],[MB]]&lt;&gt;"",Table_Styles[[#This Row],[MB]],IF(Table_Styles[[#This Row],[MB Default]]&lt;&gt;"",Table_Styles[[#This Row],[MB Default]],""))</f>
        <v/>
      </c>
      <c r="AH85" s="57"/>
      <c r="AI85" s="57"/>
      <c r="AJ85" s="48" t="str">
        <f>IF(Table_Styles[[#This Row],[ML]]&lt;&gt;"",Table_Styles[[#This Row],[ML]],IF(Table_Styles[[#This Row],[ML Default]]&lt;&gt;"",Table_Styles[[#This Row],[ML Default]],""))</f>
        <v/>
      </c>
      <c r="AK85" s="57"/>
      <c r="AL85" s="177" t="s">
        <v>422</v>
      </c>
      <c r="AM85" s="48" t="str">
        <f>IF(Table_Styles[[#This Row],[PT]]&lt;&gt;"",Table_Styles[[#This Row],[PT]],IF(Table_Styles[[#This Row],[PT Default]]&lt;&gt;"",Table_Styles[[#This Row],[PT Default]],""))</f>
        <v>10px</v>
      </c>
      <c r="AN85" s="57"/>
      <c r="AO85" s="177" t="s">
        <v>422</v>
      </c>
      <c r="AP85" s="48" t="str">
        <f>IF(Table_Styles[[#This Row],[PR]]&lt;&gt;"",Table_Styles[[#This Row],[PR]],IF(Table_Styles[[#This Row],[PR Default]]&lt;&gt;"",Table_Styles[[#This Row],[PR Default]],""))</f>
        <v>10px</v>
      </c>
      <c r="AQ85" s="57"/>
      <c r="AR85" s="177" t="s">
        <v>422</v>
      </c>
      <c r="AS85" s="48" t="str">
        <f>IF(Table_Styles[[#This Row],[PB]]&lt;&gt;"",Table_Styles[[#This Row],[PB]],IF(Table_Styles[[#This Row],[PB Default]]&lt;&gt;"",Table_Styles[[#This Row],[PB Default]],""))</f>
        <v>10px</v>
      </c>
      <c r="AT85" s="57"/>
      <c r="AU85" s="177" t="s">
        <v>422</v>
      </c>
      <c r="AV85" s="48" t="str">
        <f>IF(Table_Styles[[#This Row],[PL]]&lt;&gt;"",Table_Styles[[#This Row],[PL]],IF(Table_Styles[[#This Row],[PL Default]]&lt;&gt;"",Table_Styles[[#This Row],[PL Default]],""))</f>
        <v>10px</v>
      </c>
      <c r="AW85" s="57"/>
      <c r="AX85" s="57"/>
      <c r="AY85" s="48" t="str">
        <f>IF(Table_Styles[[#This Row],[BT]]&lt;&gt;"",Table_Styles[[#This Row],[BT]],IF(Table_Styles[[#This Row],[BT Default]]&lt;&gt;"",Table_Styles[[#This Row],[BT Default]],""))</f>
        <v/>
      </c>
      <c r="AZ85" s="57"/>
      <c r="BA85" s="57"/>
      <c r="BB85" s="48" t="str">
        <f>IF(Table_Styles[[#This Row],[BR]]&lt;&gt;"",Table_Styles[[#This Row],[BR]],IF(Table_Styles[[#This Row],[BR Default]]&lt;&gt;"",Table_Styles[[#This Row],[BR Default]],""))</f>
        <v/>
      </c>
      <c r="BC85" s="57"/>
      <c r="BD85" s="57"/>
      <c r="BE85" s="48" t="str">
        <f>IF(Table_Styles[[#This Row],[BB]]&lt;&gt;"",Table_Styles[[#This Row],[BB]],IF(Table_Styles[[#This Row],[BB Default]]&lt;&gt;"",Table_Styles[[#This Row],[BB Default]],""))</f>
        <v/>
      </c>
      <c r="BF85" s="57"/>
      <c r="BG85" s="57"/>
      <c r="BH85" s="48" t="str">
        <f>IF(Table_Styles[[#This Row],[BL]]&lt;&gt;"",Table_Styles[[#This Row],[BL]],IF(Table_Styles[[#This Row],[BL Default]]&lt;&gt;"",Table_Styles[[#This Row],[BL Default]],""))</f>
        <v/>
      </c>
      <c r="BI85" s="57"/>
      <c r="BJ85" s="57"/>
      <c r="BK85" s="48" t="str">
        <f>IF(Table_Styles[[#This Row],[Width]]&lt;&gt;"",Table_Styles[[#This Row],[Width]],IF(Table_Styles[[#This Row],[Width Default]]&lt;&gt;"",Table_Styles[[#This Row],[Width Default]],""))</f>
        <v/>
      </c>
      <c r="BL85" s="57"/>
      <c r="BM85" s="57"/>
      <c r="BN85" s="48" t="str">
        <f>IF(Table_Styles[[#This Row],[Height]]&lt;&gt;"",Table_Styles[[#This Row],[Height]],IF(Table_Styles[[#This Row],[Height Default]]&lt;&gt;"",Table_Styles[[#This Row],[Height Default]],""))</f>
        <v/>
      </c>
      <c r="BO85" s="48"/>
      <c r="BP85" s="48"/>
      <c r="BQ85" s="48" t="str">
        <f>IF(Table_Styles[[#This Row],[Top]]&lt;&gt;"",Table_Styles[[#This Row],[Top]],IF(Table_Styles[[#This Row],[Top Default]]&lt;&gt;"",Table_Styles[[#This Row],[Top Default]],""))</f>
        <v/>
      </c>
      <c r="BR85" s="48"/>
      <c r="BS85" s="48"/>
      <c r="BT85" s="48" t="str">
        <f>IF(Table_Styles[[#This Row],[Right]]&lt;&gt;"",Table_Styles[[#This Row],[Right]],IF(Table_Styles[[#This Row],[Right Default]]&lt;&gt;"",Table_Styles[[#This Row],[Right Default]],""))</f>
        <v/>
      </c>
      <c r="BU85" s="48"/>
      <c r="BV85" s="48"/>
      <c r="BW85" s="48" t="str">
        <f>IF(Table_Styles[[#This Row],[Bottom]]&lt;&gt;"",Table_Styles[[#This Row],[Bottom]],IF(Table_Styles[[#This Row],[Bottom Default]]&lt;&gt;"",Table_Styles[[#This Row],[Bottom Default]],""))</f>
        <v/>
      </c>
      <c r="BX85" s="48"/>
      <c r="BY85" s="48"/>
      <c r="BZ85" s="48" t="str">
        <f>IF(Table_Styles[[#This Row],[Left]]&lt;&gt;"",Table_Styles[[#This Row],[Left]],IF(Table_Styles[[#This Row],[Left Default]]&lt;&gt;"",Table_Styles[[#This Row],[Left Default]],""))</f>
        <v/>
      </c>
      <c r="CA85" s="57"/>
      <c r="CB85" s="104" t="str">
        <f>IF(AND(Table_Styles[[#This Row],[Selector]]&lt;&gt;"",Table_Styles[[#This Row],[Font Family Used]]&lt;&gt;"",Table_Styles[[#This Row],[Font Weight Used]]&lt;&gt;""),Table_Styles[[#This Row],[Font Family Used]]&amp;" "&amp;Table_Styles[[#This Row],[Font Weight Used]],"")</f>
        <v>Nunito 300</v>
      </c>
      <c r="CC85" s="104" t="str">
        <f ca="1">IF(AND(Table_Styles[[#This Row],[Selector]],COUNTIF(OFFSET(CC:CC,0,0,ROW()-1,1),"="&amp;Table_Styles[[#This Row],[Font]])=0),Table_Styles[[#This Row],[Font]],"")</f>
        <v/>
      </c>
      <c r="CD85" s="104" t="str">
        <f ca="1">IF(Table_Styles[[#This Row],[Unique Font]]&lt;&gt;"",
"{""fontFamily"":"""&amp;Table_Styles[[#This Row],[Font Family Used]]&amp;""",""fontWeight"":"&amp;Table_Styles[[#This Row],[Font Weight Used]]&amp;"}","")</f>
        <v/>
      </c>
      <c r="CE85"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300;color: #1d1c1c;padding-top: 10px;padding-right: 10px;padding-bottom: 10px;padding-left: 10px</v>
      </c>
      <c r="CF85" s="104" t="str">
        <f>IF(AND(Table_Styles[[#This Row],[Selector]]&lt;&gt;"", Table_Styles[[#This Row],[Config Properties]]&lt;&gt;""),
Table_Styles[[#This Row],[Selector]]&amp;" { "&amp;Table_Styles[[#This Row],[Config Properties]]&amp;" }","")</f>
        <v>.popover-content { font-family: 'Nunito';font-size: 14px;font-weight: 300;color: #1d1c1c;padding-top: 10px;padding-right: 10px;padding-bottom: 10px;padding-left: 10px }</v>
      </c>
      <c r="CG85" s="104" t="str">
        <f xml:space="preserve">
SUBSTITUTE(SUBSTITUTE(SUBSTITUTE(SUBSTITUTE(SUBSTITUTE(SUBSTITUTE(SUBSTITUTE(SUBSTITUTE(Table_Styles[[#This Row],[Config]],
" {","{"),
"{ ","{"),
" }","}"),
"} ","}"),
" ,",","),
", ",","),
" :",":"),
": ",":")</f>
        <v>.popover-content{font-family:'Nunito';font-size:14px;font-weight:300;color:#1d1c1c;padding-top:10px;padding-right:10px;padding-bottom:10px;padding-left:10px}</v>
      </c>
    </row>
    <row r="86" spans="2:85" ht="29.4" thickBot="1">
      <c r="B86" s="100" t="s">
        <v>417</v>
      </c>
      <c r="C86" s="100"/>
      <c r="D86" s="121"/>
      <c r="E86" s="121"/>
      <c r="F86" s="100" t="str">
        <f>IF(Table_Styles[[#This Row],[Font Family]]&lt;&gt;"",Table_Styles[[#This Row],[Font Family]],IF(Table_Styles[[#This Row],[Font Family Default]]&lt;&gt;"",Table_Styles[[#This Row],[Font Family Default]],""))</f>
        <v/>
      </c>
      <c r="G86" s="121"/>
      <c r="H86" s="121"/>
      <c r="I86" s="100" t="str">
        <f>IF(Table_Styles[[#This Row],[Font Size]]&lt;&gt;"",Table_Styles[[#This Row],[Font Size]],IF(Table_Styles[[#This Row],[Font Size Default]]&lt;&gt;"",Table_Styles[[#This Row],[Font Size Default]],""))</f>
        <v/>
      </c>
      <c r="J86" s="121"/>
      <c r="K86" s="121"/>
      <c r="L86" s="100" t="str">
        <f>IF(Table_Styles[[#This Row],[Font Weight]]&lt;&gt;"",Table_Styles[[#This Row],[Font Weight]],IF(Table_Styles[[#This Row],[Font Weight Default]]&lt;&gt;"",Table_Styles[[#This Row],[Font Weight Default]],""))</f>
        <v/>
      </c>
      <c r="M86" s="121"/>
      <c r="N86" s="121"/>
      <c r="O86" s="100" t="str">
        <f>IF(Table_Styles[[#This Row],[Colour]]&lt;&gt;"",Table_Styles[[#This Row],[Colour]],IF(Table_Styles[[#This Row],[Colour Default]]&lt;&gt;"",Table_Styles[[#This Row],[Colour Default]],""))</f>
        <v/>
      </c>
      <c r="P86" s="121"/>
      <c r="Q86" s="121"/>
      <c r="R86" s="100" t="str">
        <f>IF(Table_Styles[[#This Row],[Background]]&lt;&gt;"",Table_Styles[[#This Row],[Background]],IF(Table_Styles[[#This Row],[Background Default]]&lt;&gt;"",Table_Styles[[#This Row],[Background Default]],""))</f>
        <v/>
      </c>
      <c r="S86" s="121"/>
      <c r="T86" s="121"/>
      <c r="U86" s="100" t="str">
        <f>IF(Table_Styles[[#This Row],[Border]]&lt;&gt;"",Table_Styles[[#This Row],[Border]],IF(Table_Styles[[#This Row],[Border Default]]&lt;&gt;"",Table_Styles[[#This Row],[Border Default]],""))</f>
        <v/>
      </c>
      <c r="V86" s="121"/>
      <c r="W86" s="121"/>
      <c r="X86" s="100" t="str">
        <f>IF(Table_Styles[[#This Row],[Border Radius]]&lt;&gt;"",Table_Styles[[#This Row],[Border Radius]],IF(Table_Styles[[#This Row],[Border Radius Default]]&lt;&gt;"",Table_Styles[[#This Row],[Border Radius Default]],""))</f>
        <v/>
      </c>
      <c r="Y86" s="121"/>
      <c r="Z86" s="121"/>
      <c r="AA86" s="100" t="str">
        <f>IF(Table_Styles[[#This Row],[MT]]&lt;&gt;"",Table_Styles[[#This Row],[MT]],IF(Table_Styles[[#This Row],[MT Default]]&lt;&gt;"",Table_Styles[[#This Row],[MT Default]],""))</f>
        <v/>
      </c>
      <c r="AB86" s="121"/>
      <c r="AC86" s="121"/>
      <c r="AD86" s="100" t="str">
        <f>IF(Table_Styles[[#This Row],[MR]]&lt;&gt;"",Table_Styles[[#This Row],[MR]],IF(Table_Styles[[#This Row],[MR Default]]&lt;&gt;"",Table_Styles[[#This Row],[MR Default]],""))</f>
        <v/>
      </c>
      <c r="AE86" s="121"/>
      <c r="AF86" s="121"/>
      <c r="AG86" s="100" t="str">
        <f>IF(Table_Styles[[#This Row],[MB]]&lt;&gt;"",Table_Styles[[#This Row],[MB]],IF(Table_Styles[[#This Row],[MB Default]]&lt;&gt;"",Table_Styles[[#This Row],[MB Default]],""))</f>
        <v/>
      </c>
      <c r="AH86" s="121"/>
      <c r="AI86" s="121"/>
      <c r="AJ86" s="100" t="str">
        <f>IF(Table_Styles[[#This Row],[ML]]&lt;&gt;"",Table_Styles[[#This Row],[ML]],IF(Table_Styles[[#This Row],[ML Default]]&lt;&gt;"",Table_Styles[[#This Row],[ML Default]],""))</f>
        <v/>
      </c>
      <c r="AK86" s="121"/>
      <c r="AL86" s="121"/>
      <c r="AM86" s="100" t="str">
        <f>IF(Table_Styles[[#This Row],[PT]]&lt;&gt;"",Table_Styles[[#This Row],[PT]],IF(Table_Styles[[#This Row],[PT Default]]&lt;&gt;"",Table_Styles[[#This Row],[PT Default]],""))</f>
        <v/>
      </c>
      <c r="AN86" s="121"/>
      <c r="AO86" s="121"/>
      <c r="AP86" s="100" t="str">
        <f>IF(Table_Styles[[#This Row],[PR]]&lt;&gt;"",Table_Styles[[#This Row],[PR]],IF(Table_Styles[[#This Row],[PR Default]]&lt;&gt;"",Table_Styles[[#This Row],[PR Default]],""))</f>
        <v/>
      </c>
      <c r="AQ86" s="121"/>
      <c r="AR86" s="121"/>
      <c r="AS86" s="100" t="str">
        <f>IF(Table_Styles[[#This Row],[PB]]&lt;&gt;"",Table_Styles[[#This Row],[PB]],IF(Table_Styles[[#This Row],[PB Default]]&lt;&gt;"",Table_Styles[[#This Row],[PB Default]],""))</f>
        <v/>
      </c>
      <c r="AT86" s="121"/>
      <c r="AU86" s="121"/>
      <c r="AV86" s="100" t="str">
        <f>IF(Table_Styles[[#This Row],[PL]]&lt;&gt;"",Table_Styles[[#This Row],[PL]],IF(Table_Styles[[#This Row],[PL Default]]&lt;&gt;"",Table_Styles[[#This Row],[PL Default]],""))</f>
        <v/>
      </c>
      <c r="AW86" s="121"/>
      <c r="AX86" s="121"/>
      <c r="AY86" s="100" t="str">
        <f>IF(Table_Styles[[#This Row],[BT]]&lt;&gt;"",Table_Styles[[#This Row],[BT]],IF(Table_Styles[[#This Row],[BT Default]]&lt;&gt;"",Table_Styles[[#This Row],[BT Default]],""))</f>
        <v/>
      </c>
      <c r="AZ86" s="121"/>
      <c r="BA86" s="121"/>
      <c r="BB86" s="100" t="str">
        <f>IF(Table_Styles[[#This Row],[BR]]&lt;&gt;"",Table_Styles[[#This Row],[BR]],IF(Table_Styles[[#This Row],[BR Default]]&lt;&gt;"",Table_Styles[[#This Row],[BR Default]],""))</f>
        <v/>
      </c>
      <c r="BC86" s="121"/>
      <c r="BD86" s="121"/>
      <c r="BE86" s="100" t="str">
        <f>IF(Table_Styles[[#This Row],[BB]]&lt;&gt;"",Table_Styles[[#This Row],[BB]],IF(Table_Styles[[#This Row],[BB Default]]&lt;&gt;"",Table_Styles[[#This Row],[BB Default]],""))</f>
        <v/>
      </c>
      <c r="BF86" s="121"/>
      <c r="BG86" s="121"/>
      <c r="BH86" s="100" t="str">
        <f>IF(Table_Styles[[#This Row],[BL]]&lt;&gt;"",Table_Styles[[#This Row],[BL]],IF(Table_Styles[[#This Row],[BL Default]]&lt;&gt;"",Table_Styles[[#This Row],[BL Default]],""))</f>
        <v/>
      </c>
      <c r="BI86" s="121"/>
      <c r="BJ86" s="121"/>
      <c r="BK86" s="100" t="str">
        <f>IF(Table_Styles[[#This Row],[Width]]&lt;&gt;"",Table_Styles[[#This Row],[Width]],IF(Table_Styles[[#This Row],[Width Default]]&lt;&gt;"",Table_Styles[[#This Row],[Width Default]],""))</f>
        <v/>
      </c>
      <c r="BL86" s="121"/>
      <c r="BM86" s="121"/>
      <c r="BN86" s="100" t="str">
        <f>IF(Table_Styles[[#This Row],[Height]]&lt;&gt;"",Table_Styles[[#This Row],[Height]],IF(Table_Styles[[#This Row],[Height Default]]&lt;&gt;"",Table_Styles[[#This Row],[Height Default]],""))</f>
        <v/>
      </c>
      <c r="BO86" s="100"/>
      <c r="BP86" s="100"/>
      <c r="BQ86" s="100" t="str">
        <f>IF(Table_Styles[[#This Row],[Top]]&lt;&gt;"",Table_Styles[[#This Row],[Top]],IF(Table_Styles[[#This Row],[Top Default]]&lt;&gt;"",Table_Styles[[#This Row],[Top Default]],""))</f>
        <v/>
      </c>
      <c r="BR86" s="100"/>
      <c r="BS86" s="100"/>
      <c r="BT86" s="100" t="str">
        <f>IF(Table_Styles[[#This Row],[Right]]&lt;&gt;"",Table_Styles[[#This Row],[Right]],IF(Table_Styles[[#This Row],[Right Default]]&lt;&gt;"",Table_Styles[[#This Row],[Right Default]],""))</f>
        <v/>
      </c>
      <c r="BU86" s="100"/>
      <c r="BV86" s="100"/>
      <c r="BW86" s="100" t="str">
        <f>IF(Table_Styles[[#This Row],[Bottom]]&lt;&gt;"",Table_Styles[[#This Row],[Bottom]],IF(Table_Styles[[#This Row],[Bottom Default]]&lt;&gt;"",Table_Styles[[#This Row],[Bottom Default]],""))</f>
        <v/>
      </c>
      <c r="BX86" s="100"/>
      <c r="BY86" s="100"/>
      <c r="BZ86" s="100" t="str">
        <f>IF(Table_Styles[[#This Row],[Left]]&lt;&gt;"",Table_Styles[[#This Row],[Left]],IF(Table_Styles[[#This Row],[Left Default]]&lt;&gt;"",Table_Styles[[#This Row],[Left Default]],""))</f>
        <v/>
      </c>
      <c r="CA86" s="121"/>
      <c r="CB86" s="100" t="str">
        <f>IF(AND(Table_Styles[[#This Row],[Selector]]&lt;&gt;"",Table_Styles[[#This Row],[Font Family Used]]&lt;&gt;"",Table_Styles[[#This Row],[Font Weight Used]]&lt;&gt;""),Table_Styles[[#This Row],[Font Family Used]]&amp;" "&amp;Table_Styles[[#This Row],[Font Weight Used]],"")</f>
        <v/>
      </c>
      <c r="CC86" s="100" t="str">
        <f ca="1">IF(AND(Table_Styles[[#This Row],[Selector]],COUNTIF(OFFSET(CC:CC,0,0,ROW()-1,1),"="&amp;Table_Styles[[#This Row],[Font]])=0),Table_Styles[[#This Row],[Font]],"")</f>
        <v/>
      </c>
      <c r="CD86" s="100" t="str">
        <f ca="1">IF(Table_Styles[[#This Row],[Unique Font]]&lt;&gt;"",
"{""fontFamily"":"""&amp;Table_Styles[[#This Row],[Font Family Used]]&amp;""",""fontWeight"":"&amp;Table_Styles[[#This Row],[Font Weight Used]]&amp;"}","")</f>
        <v/>
      </c>
      <c r="CE86" s="10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6" s="100" t="str">
        <f>IF(AND(Table_Styles[[#This Row],[Selector]]&lt;&gt;"", Table_Styles[[#This Row],[Config Properties]]&lt;&gt;""),
Table_Styles[[#This Row],[Selector]]&amp;" { "&amp;Table_Styles[[#This Row],[Config Properties]]&amp;" }","")</f>
        <v/>
      </c>
      <c r="CG86" s="100" t="str">
        <f xml:space="preserve">
SUBSTITUTE(SUBSTITUTE(SUBSTITUTE(SUBSTITUTE(SUBSTITUTE(SUBSTITUTE(SUBSTITUTE(SUBSTITUTE(Table_Styles[[#This Row],[Config]],
" {","{"),
"{ ","{"),
" }","}"),
"} ","}"),
" ,",","),
", ",","),
" :",":"),
": ",":")</f>
        <v/>
      </c>
    </row>
    <row r="87" spans="2:85" ht="21" customHeight="1">
      <c r="B87" s="175" t="s">
        <v>535</v>
      </c>
      <c r="C87" s="169" t="s">
        <v>536</v>
      </c>
      <c r="D87" s="10"/>
      <c r="E87" s="10"/>
      <c r="F87" s="10" t="str">
        <f>IF(Table_Styles[[#This Row],[Font Family]]&lt;&gt;"",Table_Styles[[#This Row],[Font Family]],IF(Table_Styles[[#This Row],[Font Family Default]]&lt;&gt;"",Table_Styles[[#This Row],[Font Family Default]],""))</f>
        <v/>
      </c>
      <c r="G87" s="10"/>
      <c r="H87" s="162" t="s">
        <v>497</v>
      </c>
      <c r="I87" s="10" t="str">
        <f>IF(Table_Styles[[#This Row],[Font Size]]&lt;&gt;"",Table_Styles[[#This Row],[Font Size]],IF(Table_Styles[[#This Row],[Font Size Default]]&lt;&gt;"",Table_Styles[[#This Row],[Font Size Default]],""))</f>
        <v>16px</v>
      </c>
      <c r="J87" s="10"/>
      <c r="K87" s="10"/>
      <c r="L87" s="10" t="str">
        <f>IF(Table_Styles[[#This Row],[Font Weight]]&lt;&gt;"",Table_Styles[[#This Row],[Font Weight]],IF(Table_Styles[[#This Row],[Font Weight Default]]&lt;&gt;"",Table_Styles[[#This Row],[Font Weight Default]],""))</f>
        <v/>
      </c>
      <c r="M87" s="10"/>
      <c r="N87" s="10"/>
      <c r="O87" s="10" t="str">
        <f>IF(Table_Styles[[#This Row],[Colour]]&lt;&gt;"",Table_Styles[[#This Row],[Colour]],IF(Table_Styles[[#This Row],[Colour Default]]&lt;&gt;"",Table_Styles[[#This Row],[Colour Default]],""))</f>
        <v/>
      </c>
      <c r="P87" s="10"/>
      <c r="Q87" s="10"/>
      <c r="R87" s="10" t="str">
        <f>IF(Table_Styles[[#This Row],[Background]]&lt;&gt;"",Table_Styles[[#This Row],[Background]],IF(Table_Styles[[#This Row],[Background Default]]&lt;&gt;"",Table_Styles[[#This Row],[Background Default]],""))</f>
        <v/>
      </c>
      <c r="S87" s="10"/>
      <c r="T87" s="10"/>
      <c r="U87" s="10" t="str">
        <f>IF(Table_Styles[[#This Row],[Border]]&lt;&gt;"",Table_Styles[[#This Row],[Border]],IF(Table_Styles[[#This Row],[Border Default]]&lt;&gt;"",Table_Styles[[#This Row],[Border Default]],""))</f>
        <v/>
      </c>
      <c r="V87" s="10"/>
      <c r="W87" s="10"/>
      <c r="X87" s="10" t="str">
        <f>IF(Table_Styles[[#This Row],[Border Radius]]&lt;&gt;"",Table_Styles[[#This Row],[Border Radius]],IF(Table_Styles[[#This Row],[Border Radius Default]]&lt;&gt;"",Table_Styles[[#This Row],[Border Radius Default]],""))</f>
        <v/>
      </c>
      <c r="Y87" s="10"/>
      <c r="Z87" s="166" t="s">
        <v>470</v>
      </c>
      <c r="AA87" s="10" t="str">
        <f>IF(Table_Styles[[#This Row],[MT]]&lt;&gt;"",Table_Styles[[#This Row],[MT]],IF(Table_Styles[[#This Row],[MT Default]]&lt;&gt;"",Table_Styles[[#This Row],[MT Default]],""))</f>
        <v>-4px</v>
      </c>
      <c r="AB87" s="10"/>
      <c r="AC87" s="162" t="s">
        <v>428</v>
      </c>
      <c r="AD87" s="10" t="str">
        <f>IF(Table_Styles[[#This Row],[MR]]&lt;&gt;"",Table_Styles[[#This Row],[MR]],IF(Table_Styles[[#This Row],[MR Default]]&lt;&gt;"",Table_Styles[[#This Row],[MR Default]],""))</f>
        <v>5px</v>
      </c>
      <c r="AE87" s="10"/>
      <c r="AF87" s="10"/>
      <c r="AG87" s="10" t="str">
        <f>IF(Table_Styles[[#This Row],[MB]]&lt;&gt;"",Table_Styles[[#This Row],[MB]],IF(Table_Styles[[#This Row],[MB Default]]&lt;&gt;"",Table_Styles[[#This Row],[MB Default]],""))</f>
        <v/>
      </c>
      <c r="AH87" s="10"/>
      <c r="AI87" s="10"/>
      <c r="AJ87" s="10" t="str">
        <f>IF(Table_Styles[[#This Row],[ML]]&lt;&gt;"",Table_Styles[[#This Row],[ML]],IF(Table_Styles[[#This Row],[ML Default]]&lt;&gt;"",Table_Styles[[#This Row],[ML Default]],""))</f>
        <v/>
      </c>
      <c r="AK87" s="10"/>
      <c r="AL87" s="10"/>
      <c r="AM87" s="10" t="str">
        <f>IF(Table_Styles[[#This Row],[PT]]&lt;&gt;"",Table_Styles[[#This Row],[PT]],IF(Table_Styles[[#This Row],[PT Default]]&lt;&gt;"",Table_Styles[[#This Row],[PT Default]],""))</f>
        <v/>
      </c>
      <c r="AN87" s="10"/>
      <c r="AO87" s="10"/>
      <c r="AP87" s="10" t="str">
        <f>IF(Table_Styles[[#This Row],[PR]]&lt;&gt;"",Table_Styles[[#This Row],[PR]],IF(Table_Styles[[#This Row],[PR Default]]&lt;&gt;"",Table_Styles[[#This Row],[PR Default]],""))</f>
        <v/>
      </c>
      <c r="AQ87" s="10"/>
      <c r="AR87" s="10"/>
      <c r="AS87" s="10" t="str">
        <f>IF(Table_Styles[[#This Row],[PB]]&lt;&gt;"",Table_Styles[[#This Row],[PB]],IF(Table_Styles[[#This Row],[PB Default]]&lt;&gt;"",Table_Styles[[#This Row],[PB Default]],""))</f>
        <v/>
      </c>
      <c r="AT87" s="10"/>
      <c r="AU87" s="10"/>
      <c r="AV87" s="10" t="str">
        <f>IF(Table_Styles[[#This Row],[PL]]&lt;&gt;"",Table_Styles[[#This Row],[PL]],IF(Table_Styles[[#This Row],[PL Default]]&lt;&gt;"",Table_Styles[[#This Row],[PL Default]],""))</f>
        <v/>
      </c>
      <c r="AW87" s="10"/>
      <c r="AX87" s="10"/>
      <c r="AY87" s="10" t="str">
        <f>IF(Table_Styles[[#This Row],[BT]]&lt;&gt;"",Table_Styles[[#This Row],[BT]],IF(Table_Styles[[#This Row],[BT Default]]&lt;&gt;"",Table_Styles[[#This Row],[BT Default]],""))</f>
        <v/>
      </c>
      <c r="AZ87" s="10"/>
      <c r="BA87" s="10"/>
      <c r="BB87" s="10" t="str">
        <f>IF(Table_Styles[[#This Row],[BR]]&lt;&gt;"",Table_Styles[[#This Row],[BR]],IF(Table_Styles[[#This Row],[BR Default]]&lt;&gt;"",Table_Styles[[#This Row],[BR Default]],""))</f>
        <v/>
      </c>
      <c r="BC87" s="10"/>
      <c r="BD87" s="10"/>
      <c r="BE87" s="10" t="str">
        <f>IF(Table_Styles[[#This Row],[BB]]&lt;&gt;"",Table_Styles[[#This Row],[BB]],IF(Table_Styles[[#This Row],[BB Default]]&lt;&gt;"",Table_Styles[[#This Row],[BB Default]],""))</f>
        <v/>
      </c>
      <c r="BF87" s="10"/>
      <c r="BG87" s="10"/>
      <c r="BH87" s="10" t="str">
        <f>IF(Table_Styles[[#This Row],[BL]]&lt;&gt;"",Table_Styles[[#This Row],[BL]],IF(Table_Styles[[#This Row],[BL Default]]&lt;&gt;"",Table_Styles[[#This Row],[BL Default]],""))</f>
        <v/>
      </c>
      <c r="BI87" s="10"/>
      <c r="BJ87" s="10"/>
      <c r="BK87" s="10" t="str">
        <f>IF(Table_Styles[[#This Row],[Width]]&lt;&gt;"",Table_Styles[[#This Row],[Width]],IF(Table_Styles[[#This Row],[Width Default]]&lt;&gt;"",Table_Styles[[#This Row],[Width Default]],""))</f>
        <v/>
      </c>
      <c r="BL87" s="10"/>
      <c r="BM87" s="10"/>
      <c r="BN87" s="10" t="str">
        <f>IF(Table_Styles[[#This Row],[Height]]&lt;&gt;"",Table_Styles[[#This Row],[Height]],IF(Table_Styles[[#This Row],[Height Default]]&lt;&gt;"",Table_Styles[[#This Row],[Height Default]],""))</f>
        <v/>
      </c>
      <c r="BO87" s="10"/>
      <c r="BP87" s="10"/>
      <c r="BQ87" s="10" t="str">
        <f>IF(Table_Styles[[#This Row],[Top]]&lt;&gt;"",Table_Styles[[#This Row],[Top]],IF(Table_Styles[[#This Row],[Top Default]]&lt;&gt;"",Table_Styles[[#This Row],[Top Default]],""))</f>
        <v/>
      </c>
      <c r="BR87" s="10"/>
      <c r="BS87" s="10"/>
      <c r="BT87" s="10" t="str">
        <f>IF(Table_Styles[[#This Row],[Right]]&lt;&gt;"",Table_Styles[[#This Row],[Right]],IF(Table_Styles[[#This Row],[Right Default]]&lt;&gt;"",Table_Styles[[#This Row],[Right Default]],""))</f>
        <v/>
      </c>
      <c r="BU87" s="10"/>
      <c r="BV87" s="10"/>
      <c r="BW87" s="10" t="str">
        <f>IF(Table_Styles[[#This Row],[Bottom]]&lt;&gt;"",Table_Styles[[#This Row],[Bottom]],IF(Table_Styles[[#This Row],[Bottom Default]]&lt;&gt;"",Table_Styles[[#This Row],[Bottom Default]],""))</f>
        <v/>
      </c>
      <c r="BX87" s="10"/>
      <c r="BY87" s="10"/>
      <c r="BZ87" s="10" t="str">
        <f>IF(Table_Styles[[#This Row],[Left]]&lt;&gt;"",Table_Styles[[#This Row],[Left]],IF(Table_Styles[[#This Row],[Left Default]]&lt;&gt;"",Table_Styles[[#This Row],[Left Default]],""))</f>
        <v/>
      </c>
      <c r="CA87" s="10"/>
      <c r="CB87" t="str">
        <f>IF(AND(Table_Styles[[#This Row],[Selector]]&lt;&gt;"",Table_Styles[[#This Row],[Font Family Used]]&lt;&gt;"",Table_Styles[[#This Row],[Font Weight Used]]&lt;&gt;""),Table_Styles[[#This Row],[Font Family Used]]&amp;" "&amp;Table_Styles[[#This Row],[Font Weight Used]],"")</f>
        <v/>
      </c>
      <c r="CC87" t="str">
        <f ca="1">IF(AND(Table_Styles[[#This Row],[Selector]],COUNTIF(OFFSET(CC:CC,0,0,ROW()-1,1),"="&amp;Table_Styles[[#This Row],[Font]])=0),Table_Styles[[#This Row],[Font]],"")</f>
        <v/>
      </c>
      <c r="CD87" t="str">
        <f ca="1">IF(Table_Styles[[#This Row],[Unique Font]]&lt;&gt;"",
"{""fontFamily"":"""&amp;Table_Styles[[#This Row],[Font Family Used]]&amp;""",""fontWeight"":"&amp;Table_Styles[[#This Row],[Font Weight Used]]&amp;"}","")</f>
        <v/>
      </c>
      <c r="CE8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v>
      </c>
      <c r="CF87" t="str">
        <f>IF(AND(Table_Styles[[#This Row],[Selector]]&lt;&gt;"", Table_Styles[[#This Row],[Config Properties]]&lt;&gt;""),
Table_Styles[[#This Row],[Selector]]&amp;" { "&amp;Table_Styles[[#This Row],[Config Properties]]&amp;" }","")</f>
        <v>nav .btn-icon { font-size: 16px;margin-top: -4px;margin-right: 5px }</v>
      </c>
      <c r="CG87" t="str">
        <f xml:space="preserve">
SUBSTITUTE(SUBSTITUTE(SUBSTITUTE(SUBSTITUTE(SUBSTITUTE(SUBSTITUTE(SUBSTITUTE(SUBSTITUTE(Table_Styles[[#This Row],[Config]],
" {","{"),
"{ ","{"),
" }","}"),
"} ","}"),
" ,",","),
", ",","),
" :",":"),
": ",":")</f>
        <v>nav .btn-icon{font-size:16px;margin-top:-4px;margin-right:5px}</v>
      </c>
    </row>
    <row r="88" spans="2:85" ht="21" customHeight="1">
      <c r="B88" s="174" t="s">
        <v>537</v>
      </c>
      <c r="C88" s="99" t="s">
        <v>538</v>
      </c>
      <c r="D88" s="58"/>
      <c r="E88" s="58" t="str">
        <f>Settings_Styling_Font_Body_Text</f>
        <v>Nunito</v>
      </c>
      <c r="F88" s="50" t="str">
        <f>IF(Table_Styles[[#This Row],[Font Family]]&lt;&gt;"",Table_Styles[[#This Row],[Font Family]],IF(Table_Styles[[#This Row],[Font Family Default]]&lt;&gt;"",Table_Styles[[#This Row],[Font Family Default]],""))</f>
        <v>Nunito</v>
      </c>
      <c r="G88" s="57"/>
      <c r="H88" s="177" t="s">
        <v>433</v>
      </c>
      <c r="I88" s="50" t="str">
        <f>IF(Table_Styles[[#This Row],[Font Size]]&lt;&gt;"",Table_Styles[[#This Row],[Font Size]],IF(Table_Styles[[#This Row],[Font Size Default]]&lt;&gt;"",Table_Styles[[#This Row],[Font Size Default]],""))</f>
        <v>14px</v>
      </c>
      <c r="J88" s="57"/>
      <c r="K88" s="58">
        <f>Settings_Styling_Font_Weight_Body_Text</f>
        <v>300</v>
      </c>
      <c r="L88" s="50">
        <f>IF(Table_Styles[[#This Row],[Font Weight]]&lt;&gt;"",Table_Styles[[#This Row],[Font Weight]],IF(Table_Styles[[#This Row],[Font Weight Default]]&lt;&gt;"",Table_Styles[[#This Row],[Font Weight Default]],""))</f>
        <v>300</v>
      </c>
      <c r="M88" s="57"/>
      <c r="N88" s="57"/>
      <c r="O88" s="50" t="str">
        <f>IF(Table_Styles[[#This Row],[Colour]]&lt;&gt;"",Table_Styles[[#This Row],[Colour]],IF(Table_Styles[[#This Row],[Colour Default]]&lt;&gt;"",Table_Styles[[#This Row],[Colour Default]],""))</f>
        <v/>
      </c>
      <c r="P88" s="57"/>
      <c r="Q88" s="57"/>
      <c r="R88" s="50" t="str">
        <f>IF(Table_Styles[[#This Row],[Background]]&lt;&gt;"",Table_Styles[[#This Row],[Background]],IF(Table_Styles[[#This Row],[Background Default]]&lt;&gt;"",Table_Styles[[#This Row],[Background Default]],""))</f>
        <v/>
      </c>
      <c r="S88" s="57"/>
      <c r="T88" s="57"/>
      <c r="U88" s="50" t="str">
        <f>IF(Table_Styles[[#This Row],[Border]]&lt;&gt;"",Table_Styles[[#This Row],[Border]],IF(Table_Styles[[#This Row],[Border Default]]&lt;&gt;"",Table_Styles[[#This Row],[Border Default]],""))</f>
        <v/>
      </c>
      <c r="V88" s="57"/>
      <c r="W88" s="57" t="str">
        <f>Settings_Styling_Other_Default_Border_Radius</f>
        <v>3px</v>
      </c>
      <c r="X88" s="50" t="str">
        <f>IF(Table_Styles[[#This Row],[Border Radius]]&lt;&gt;"",Table_Styles[[#This Row],[Border Radius]],IF(Table_Styles[[#This Row],[Border Radius Default]]&lt;&gt;"",Table_Styles[[#This Row],[Border Radius Default]],""))</f>
        <v>3px</v>
      </c>
      <c r="Y88" s="57"/>
      <c r="Z88" s="57"/>
      <c r="AA88" s="50" t="str">
        <f>IF(Table_Styles[[#This Row],[MT]]&lt;&gt;"",Table_Styles[[#This Row],[MT]],IF(Table_Styles[[#This Row],[MT Default]]&lt;&gt;"",Table_Styles[[#This Row],[MT Default]],""))</f>
        <v/>
      </c>
      <c r="AB88" s="57"/>
      <c r="AC88" s="57"/>
      <c r="AD88" s="50" t="str">
        <f>IF(Table_Styles[[#This Row],[MR]]&lt;&gt;"",Table_Styles[[#This Row],[MR]],IF(Table_Styles[[#This Row],[MR Default]]&lt;&gt;"",Table_Styles[[#This Row],[MR Default]],""))</f>
        <v/>
      </c>
      <c r="AE88" s="57"/>
      <c r="AF88" s="57"/>
      <c r="AG88" s="50" t="str">
        <f>IF(Table_Styles[[#This Row],[MB]]&lt;&gt;"",Table_Styles[[#This Row],[MB]],IF(Table_Styles[[#This Row],[MB Default]]&lt;&gt;"",Table_Styles[[#This Row],[MB Default]],""))</f>
        <v/>
      </c>
      <c r="AH88" s="57"/>
      <c r="AI88" s="57"/>
      <c r="AJ88" s="50" t="str">
        <f>IF(Table_Styles[[#This Row],[ML]]&lt;&gt;"",Table_Styles[[#This Row],[ML]],IF(Table_Styles[[#This Row],[ML Default]]&lt;&gt;"",Table_Styles[[#This Row],[ML Default]],""))</f>
        <v/>
      </c>
      <c r="AK88" s="57"/>
      <c r="AL88" s="177" t="s">
        <v>461</v>
      </c>
      <c r="AM88" s="50" t="str">
        <f>IF(Table_Styles[[#This Row],[PT]]&lt;&gt;"",Table_Styles[[#This Row],[PT]],IF(Table_Styles[[#This Row],[PT Default]]&lt;&gt;"",Table_Styles[[#This Row],[PT Default]],""))</f>
        <v>18px</v>
      </c>
      <c r="AN88" s="57"/>
      <c r="AO88" s="57" t="s">
        <v>402</v>
      </c>
      <c r="AP88" s="50" t="str">
        <f>IF(Table_Styles[[#This Row],[PR]]&lt;&gt;"",Table_Styles[[#This Row],[PR]],IF(Table_Styles[[#This Row],[PR Default]]&lt;&gt;"",Table_Styles[[#This Row],[PR Default]],""))</f>
        <v>30px</v>
      </c>
      <c r="AQ88" s="57"/>
      <c r="AR88" s="177" t="s">
        <v>461</v>
      </c>
      <c r="AS88" s="50" t="str">
        <f>IF(Table_Styles[[#This Row],[PB]]&lt;&gt;"",Table_Styles[[#This Row],[PB]],IF(Table_Styles[[#This Row],[PB Default]]&lt;&gt;"",Table_Styles[[#This Row],[PB Default]],""))</f>
        <v>18px</v>
      </c>
      <c r="AT88" s="57"/>
      <c r="AU88" s="57" t="s">
        <v>402</v>
      </c>
      <c r="AV88" s="50" t="str">
        <f>IF(Table_Styles[[#This Row],[PL]]&lt;&gt;"",Table_Styles[[#This Row],[PL]],IF(Table_Styles[[#This Row],[PL Default]]&lt;&gt;"",Table_Styles[[#This Row],[PL Default]],""))</f>
        <v>30px</v>
      </c>
      <c r="AW88" s="57"/>
      <c r="AX88" s="57"/>
      <c r="AY88" s="50" t="str">
        <f>IF(Table_Styles[[#This Row],[BT]]&lt;&gt;"",Table_Styles[[#This Row],[BT]],IF(Table_Styles[[#This Row],[BT Default]]&lt;&gt;"",Table_Styles[[#This Row],[BT Default]],""))</f>
        <v/>
      </c>
      <c r="AZ88" s="57"/>
      <c r="BA88" s="57"/>
      <c r="BB88" s="50" t="str">
        <f>IF(Table_Styles[[#This Row],[BR]]&lt;&gt;"",Table_Styles[[#This Row],[BR]],IF(Table_Styles[[#This Row],[BR Default]]&lt;&gt;"",Table_Styles[[#This Row],[BR Default]],""))</f>
        <v/>
      </c>
      <c r="BC88" s="57"/>
      <c r="BD88" s="57"/>
      <c r="BE88" s="50" t="str">
        <f>IF(Table_Styles[[#This Row],[BB]]&lt;&gt;"",Table_Styles[[#This Row],[BB]],IF(Table_Styles[[#This Row],[BB Default]]&lt;&gt;"",Table_Styles[[#This Row],[BB Default]],""))</f>
        <v/>
      </c>
      <c r="BF88" s="57"/>
      <c r="BG88" s="57"/>
      <c r="BH88" s="50" t="str">
        <f>IF(Table_Styles[[#This Row],[BL]]&lt;&gt;"",Table_Styles[[#This Row],[BL]],IF(Table_Styles[[#This Row],[BL Default]]&lt;&gt;"",Table_Styles[[#This Row],[BL Default]],""))</f>
        <v/>
      </c>
      <c r="BI88" s="57"/>
      <c r="BJ88" s="57"/>
      <c r="BK88" s="50" t="str">
        <f>IF(Table_Styles[[#This Row],[Width]]&lt;&gt;"",Table_Styles[[#This Row],[Width]],IF(Table_Styles[[#This Row],[Width Default]]&lt;&gt;"",Table_Styles[[#This Row],[Width Default]],""))</f>
        <v/>
      </c>
      <c r="BL88" s="57"/>
      <c r="BM88" s="57"/>
      <c r="BN88" s="50" t="str">
        <f>IF(Table_Styles[[#This Row],[Height]]&lt;&gt;"",Table_Styles[[#This Row],[Height]],IF(Table_Styles[[#This Row],[Height Default]]&lt;&gt;"",Table_Styles[[#This Row],[Height Default]],""))</f>
        <v/>
      </c>
      <c r="BO88" s="50"/>
      <c r="BP88" s="50"/>
      <c r="BQ88" s="50" t="str">
        <f>IF(Table_Styles[[#This Row],[Top]]&lt;&gt;"",Table_Styles[[#This Row],[Top]],IF(Table_Styles[[#This Row],[Top Default]]&lt;&gt;"",Table_Styles[[#This Row],[Top Default]],""))</f>
        <v/>
      </c>
      <c r="BR88" s="50"/>
      <c r="BS88" s="50"/>
      <c r="BT88" s="50" t="str">
        <f>IF(Table_Styles[[#This Row],[Right]]&lt;&gt;"",Table_Styles[[#This Row],[Right]],IF(Table_Styles[[#This Row],[Right Default]]&lt;&gt;"",Table_Styles[[#This Row],[Right Default]],""))</f>
        <v/>
      </c>
      <c r="BU88" s="50"/>
      <c r="BV88" s="50"/>
      <c r="BW88" s="50" t="str">
        <f>IF(Table_Styles[[#This Row],[Bottom]]&lt;&gt;"",Table_Styles[[#This Row],[Bottom]],IF(Table_Styles[[#This Row],[Bottom Default]]&lt;&gt;"",Table_Styles[[#This Row],[Bottom Default]],""))</f>
        <v/>
      </c>
      <c r="BX88" s="50"/>
      <c r="BY88" s="50"/>
      <c r="BZ88" s="50" t="str">
        <f>IF(Table_Styles[[#This Row],[Left]]&lt;&gt;"",Table_Styles[[#This Row],[Left]],IF(Table_Styles[[#This Row],[Left Default]]&lt;&gt;"",Table_Styles[[#This Row],[Left Default]],""))</f>
        <v/>
      </c>
      <c r="CA88" s="57"/>
      <c r="CB88" s="101" t="str">
        <f>IF(AND(Table_Styles[[#This Row],[Selector]]&lt;&gt;"",Table_Styles[[#This Row],[Font Family Used]]&lt;&gt;"",Table_Styles[[#This Row],[Font Weight Used]]&lt;&gt;""),Table_Styles[[#This Row],[Font Family Used]]&amp;" "&amp;Table_Styles[[#This Row],[Font Weight Used]],"")</f>
        <v>Nunito 300</v>
      </c>
      <c r="CC88" s="101" t="str">
        <f ca="1">IF(AND(Table_Styles[[#This Row],[Selector]],COUNTIF(OFFSET(CC:CC,0,0,ROW()-1,1),"="&amp;Table_Styles[[#This Row],[Font]])=0),Table_Styles[[#This Row],[Font]],"")</f>
        <v/>
      </c>
      <c r="CD88" s="101" t="str">
        <f ca="1">IF(Table_Styles[[#This Row],[Unique Font]]&lt;&gt;"",
"{""fontFamily"":"""&amp;Table_Styles[[#This Row],[Font Family Used]]&amp;""",""fontWeight"":"&amp;Table_Styles[[#This Row],[Font Weight Used]]&amp;"}","")</f>
        <v/>
      </c>
      <c r="CE88"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300;border-radius: 3px;padding-top: 18px;padding-right: 30px;padding-bottom: 18px;padding-left: 30px</v>
      </c>
      <c r="CF88" s="101" t="str">
        <f>IF(AND(Table_Styles[[#This Row],[Selector]]&lt;&gt;"", Table_Styles[[#This Row],[Config Properties]]&lt;&gt;""),
Table_Styles[[#This Row],[Selector]]&amp;" { "&amp;Table_Styles[[#This Row],[Config Properties]]&amp;" }","")</f>
        <v>nav .btn { font-family: 'Nunito';font-size: 14px;font-weight: 300;border-radius: 3px;padding-top: 18px;padding-right: 30px;padding-bottom: 18px;padding-left: 30px }</v>
      </c>
      <c r="CG88" s="101" t="str">
        <f xml:space="preserve">
SUBSTITUTE(SUBSTITUTE(SUBSTITUTE(SUBSTITUTE(SUBSTITUTE(SUBSTITUTE(SUBSTITUTE(SUBSTITUTE(Table_Styles[[#This Row],[Config]],
" {","{"),
"{ ","{"),
" }","}"),
"} ","}"),
" ,",","),
", ",","),
" :",":"),
": ",":")</f>
        <v>nav .btn{font-family:'Nunito';font-size:14px;font-weight:300;border-radius:3px;padding-top:18px;padding-right:30px;padding-bottom:18px;padding-left:30px}</v>
      </c>
    </row>
    <row r="89" spans="2:85" ht="21" customHeight="1">
      <c r="B89" s="174" t="s">
        <v>539</v>
      </c>
      <c r="C89" s="99" t="s">
        <v>540</v>
      </c>
      <c r="D89" s="58"/>
      <c r="E89" s="58"/>
      <c r="F89" s="24" t="str">
        <f>IF(Table_Styles[[#This Row],[Font Family]]&lt;&gt;"",Table_Styles[[#This Row],[Font Family]],IF(Table_Styles[[#This Row],[Font Family Default]]&lt;&gt;"",Table_Styles[[#This Row],[Font Family Default]],""))</f>
        <v/>
      </c>
      <c r="G89" s="58"/>
      <c r="H89" s="58"/>
      <c r="I89" s="24" t="str">
        <f>IF(Table_Styles[[#This Row],[Font Size]]&lt;&gt;"",Table_Styles[[#This Row],[Font Size]],IF(Table_Styles[[#This Row],[Font Size Default]]&lt;&gt;"",Table_Styles[[#This Row],[Font Size Default]],""))</f>
        <v/>
      </c>
      <c r="J89" s="58"/>
      <c r="K89" s="58"/>
      <c r="L89" s="24" t="str">
        <f>IF(Table_Styles[[#This Row],[Font Weight]]&lt;&gt;"",Table_Styles[[#This Row],[Font Weight]],IF(Table_Styles[[#This Row],[Font Weight Default]]&lt;&gt;"",Table_Styles[[#This Row],[Font Weight Default]],""))</f>
        <v/>
      </c>
      <c r="M89" s="58"/>
      <c r="N89" s="60" t="s">
        <v>299</v>
      </c>
      <c r="O89" s="24" t="str">
        <f>IF(Table_Styles[[#This Row],[Colour]]&lt;&gt;"",Table_Styles[[#This Row],[Colour]],IF(Table_Styles[[#This Row],[Colour Default]]&lt;&gt;"",Table_Styles[[#This Row],[Colour Default]],""))</f>
        <v>#FFFFFF</v>
      </c>
      <c r="P89" s="58"/>
      <c r="Q89" s="173" t="str">
        <f>Colour_Accent_1</f>
        <v>#777777</v>
      </c>
      <c r="R89" s="24" t="str">
        <f>IF(Table_Styles[[#This Row],[Background]]&lt;&gt;"",Table_Styles[[#This Row],[Background]],IF(Table_Styles[[#This Row],[Background Default]]&lt;&gt;"",Table_Styles[[#This Row],[Background Default]],""))</f>
        <v>#777777</v>
      </c>
      <c r="S89" s="28" t="str">
        <f>"1px solid "&amp;Colour_Accent_1</f>
        <v>1px solid #777777</v>
      </c>
      <c r="T89" s="57" t="s">
        <v>439</v>
      </c>
      <c r="U89" s="24" t="str">
        <f>IF(Table_Styles[[#This Row],[Border]]&lt;&gt;"",Table_Styles[[#This Row],[Border]],IF(Table_Styles[[#This Row],[Border Default]]&lt;&gt;"",Table_Styles[[#This Row],[Border Default]],""))</f>
        <v>1px solid #777777</v>
      </c>
      <c r="V89" s="58"/>
      <c r="W89" s="58"/>
      <c r="X89" s="24" t="str">
        <f>IF(Table_Styles[[#This Row],[Border Radius]]&lt;&gt;"",Table_Styles[[#This Row],[Border Radius]],IF(Table_Styles[[#This Row],[Border Radius Default]]&lt;&gt;"",Table_Styles[[#This Row],[Border Radius Default]],""))</f>
        <v/>
      </c>
      <c r="Y89" s="58"/>
      <c r="Z89" s="58"/>
      <c r="AA89" s="24" t="str">
        <f>IF(Table_Styles[[#This Row],[MT]]&lt;&gt;"",Table_Styles[[#This Row],[MT]],IF(Table_Styles[[#This Row],[MT Default]]&lt;&gt;"",Table_Styles[[#This Row],[MT Default]],""))</f>
        <v/>
      </c>
      <c r="AB89" s="58"/>
      <c r="AC89" s="58"/>
      <c r="AD89" s="24" t="str">
        <f>IF(Table_Styles[[#This Row],[MR]]&lt;&gt;"",Table_Styles[[#This Row],[MR]],IF(Table_Styles[[#This Row],[MR Default]]&lt;&gt;"",Table_Styles[[#This Row],[MR Default]],""))</f>
        <v/>
      </c>
      <c r="AE89" s="58"/>
      <c r="AF89" s="58"/>
      <c r="AG89" s="24" t="str">
        <f>IF(Table_Styles[[#This Row],[MB]]&lt;&gt;"",Table_Styles[[#This Row],[MB]],IF(Table_Styles[[#This Row],[MB Default]]&lt;&gt;"",Table_Styles[[#This Row],[MB Default]],""))</f>
        <v/>
      </c>
      <c r="AH89" s="58"/>
      <c r="AI89" s="58"/>
      <c r="AJ89" s="24" t="str">
        <f>IF(Table_Styles[[#This Row],[ML]]&lt;&gt;"",Table_Styles[[#This Row],[ML]],IF(Table_Styles[[#This Row],[ML Default]]&lt;&gt;"",Table_Styles[[#This Row],[ML Default]],""))</f>
        <v/>
      </c>
      <c r="AK89" s="58"/>
      <c r="AL89" s="58"/>
      <c r="AM89" s="24" t="str">
        <f>IF(Table_Styles[[#This Row],[PT]]&lt;&gt;"",Table_Styles[[#This Row],[PT]],IF(Table_Styles[[#This Row],[PT Default]]&lt;&gt;"",Table_Styles[[#This Row],[PT Default]],""))</f>
        <v/>
      </c>
      <c r="AN89" s="58"/>
      <c r="AO89" s="58"/>
      <c r="AP89" s="24" t="str">
        <f>IF(Table_Styles[[#This Row],[PR]]&lt;&gt;"",Table_Styles[[#This Row],[PR]],IF(Table_Styles[[#This Row],[PR Default]]&lt;&gt;"",Table_Styles[[#This Row],[PR Default]],""))</f>
        <v/>
      </c>
      <c r="AQ89" s="58"/>
      <c r="AR89" s="58"/>
      <c r="AS89" s="24" t="str">
        <f>IF(Table_Styles[[#This Row],[PB]]&lt;&gt;"",Table_Styles[[#This Row],[PB]],IF(Table_Styles[[#This Row],[PB Default]]&lt;&gt;"",Table_Styles[[#This Row],[PB Default]],""))</f>
        <v/>
      </c>
      <c r="AT89" s="58"/>
      <c r="AU89" s="58"/>
      <c r="AV89" s="24" t="str">
        <f>IF(Table_Styles[[#This Row],[PL]]&lt;&gt;"",Table_Styles[[#This Row],[PL]],IF(Table_Styles[[#This Row],[PL Default]]&lt;&gt;"",Table_Styles[[#This Row],[PL Default]],""))</f>
        <v/>
      </c>
      <c r="AW89" s="58"/>
      <c r="AX89" s="58"/>
      <c r="AY89" s="24" t="str">
        <f>IF(Table_Styles[[#This Row],[BT]]&lt;&gt;"",Table_Styles[[#This Row],[BT]],IF(Table_Styles[[#This Row],[BT Default]]&lt;&gt;"",Table_Styles[[#This Row],[BT Default]],""))</f>
        <v/>
      </c>
      <c r="AZ89" s="58"/>
      <c r="BA89" s="58"/>
      <c r="BB89" s="24" t="str">
        <f>IF(Table_Styles[[#This Row],[BR]]&lt;&gt;"",Table_Styles[[#This Row],[BR]],IF(Table_Styles[[#This Row],[BR Default]]&lt;&gt;"",Table_Styles[[#This Row],[BR Default]],""))</f>
        <v/>
      </c>
      <c r="BC89" s="58"/>
      <c r="BD89" s="58"/>
      <c r="BE89" s="24" t="str">
        <f>IF(Table_Styles[[#This Row],[BB]]&lt;&gt;"",Table_Styles[[#This Row],[BB]],IF(Table_Styles[[#This Row],[BB Default]]&lt;&gt;"",Table_Styles[[#This Row],[BB Default]],""))</f>
        <v/>
      </c>
      <c r="BF89" s="58"/>
      <c r="BG89" s="58"/>
      <c r="BH89" s="24" t="str">
        <f>IF(Table_Styles[[#This Row],[BL]]&lt;&gt;"",Table_Styles[[#This Row],[BL]],IF(Table_Styles[[#This Row],[BL Default]]&lt;&gt;"",Table_Styles[[#This Row],[BL Default]],""))</f>
        <v/>
      </c>
      <c r="BI89" s="58"/>
      <c r="BJ89" s="58"/>
      <c r="BK89" s="24" t="str">
        <f>IF(Table_Styles[[#This Row],[Width]]&lt;&gt;"",Table_Styles[[#This Row],[Width]],IF(Table_Styles[[#This Row],[Width Default]]&lt;&gt;"",Table_Styles[[#This Row],[Width Default]],""))</f>
        <v/>
      </c>
      <c r="BL89" s="58"/>
      <c r="BM89" s="58"/>
      <c r="BN89" s="24" t="str">
        <f>IF(Table_Styles[[#This Row],[Height]]&lt;&gt;"",Table_Styles[[#This Row],[Height]],IF(Table_Styles[[#This Row],[Height Default]]&lt;&gt;"",Table_Styles[[#This Row],[Height Default]],""))</f>
        <v/>
      </c>
      <c r="BO89" s="24"/>
      <c r="BP89" s="24"/>
      <c r="BQ89" s="24" t="str">
        <f>IF(Table_Styles[[#This Row],[Top]]&lt;&gt;"",Table_Styles[[#This Row],[Top]],IF(Table_Styles[[#This Row],[Top Default]]&lt;&gt;"",Table_Styles[[#This Row],[Top Default]],""))</f>
        <v/>
      </c>
      <c r="BR89" s="24"/>
      <c r="BS89" s="24"/>
      <c r="BT89" s="24" t="str">
        <f>IF(Table_Styles[[#This Row],[Right]]&lt;&gt;"",Table_Styles[[#This Row],[Right]],IF(Table_Styles[[#This Row],[Right Default]]&lt;&gt;"",Table_Styles[[#This Row],[Right Default]],""))</f>
        <v/>
      </c>
      <c r="BU89" s="24"/>
      <c r="BV89" s="24"/>
      <c r="BW89" s="24" t="str">
        <f>IF(Table_Styles[[#This Row],[Bottom]]&lt;&gt;"",Table_Styles[[#This Row],[Bottom]],IF(Table_Styles[[#This Row],[Bottom Default]]&lt;&gt;"",Table_Styles[[#This Row],[Bottom Default]],""))</f>
        <v/>
      </c>
      <c r="BX89" s="24"/>
      <c r="BY89" s="24"/>
      <c r="BZ89" s="24" t="str">
        <f>IF(Table_Styles[[#This Row],[Left]]&lt;&gt;"",Table_Styles[[#This Row],[Left]],IF(Table_Styles[[#This Row],[Left Default]]&lt;&gt;"",Table_Styles[[#This Row],[Left Default]],""))</f>
        <v/>
      </c>
      <c r="CA89" s="58"/>
      <c r="CB89" s="99" t="str">
        <f>IF(AND(Table_Styles[[#This Row],[Selector]]&lt;&gt;"",Table_Styles[[#This Row],[Font Family Used]]&lt;&gt;"",Table_Styles[[#This Row],[Font Weight Used]]&lt;&gt;""),Table_Styles[[#This Row],[Font Family Used]]&amp;" "&amp;Table_Styles[[#This Row],[Font Weight Used]],"")</f>
        <v/>
      </c>
      <c r="CC89" s="99" t="str">
        <f ca="1">IF(AND(Table_Styles[[#This Row],[Selector]],COUNTIF(OFFSET(CC:CC,0,0,ROW()-1,1),"="&amp;Table_Styles[[#This Row],[Font]])=0),Table_Styles[[#This Row],[Font]],"")</f>
        <v/>
      </c>
      <c r="CD89" s="99" t="str">
        <f ca="1">IF(Table_Styles[[#This Row],[Unique Font]]&lt;&gt;"",
"{""fontFamily"":"""&amp;Table_Styles[[#This Row],[Font Family Used]]&amp;""",""fontWeight"":"&amp;Table_Styles[[#This Row],[Font Weight Used]]&amp;"}","")</f>
        <v/>
      </c>
      <c r="CE89"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#777777;border: 1px solid #777777</v>
      </c>
      <c r="CF89" s="101" t="str">
        <f>IF(AND(Table_Styles[[#This Row],[Selector]]&lt;&gt;"", Table_Styles[[#This Row],[Config Properties]]&lt;&gt;""),
Table_Styles[[#This Row],[Selector]]&amp;" { "&amp;Table_Styles[[#This Row],[Config Properties]]&amp;" }","")</f>
        <v>nav .btn.btn-primary { color: #FFFFFF;background: #777777;border: 1px solid #777777 }</v>
      </c>
      <c r="CG89" s="101" t="str">
        <f xml:space="preserve">
SUBSTITUTE(SUBSTITUTE(SUBSTITUTE(SUBSTITUTE(SUBSTITUTE(SUBSTITUTE(SUBSTITUTE(SUBSTITUTE(Table_Styles[[#This Row],[Config]],
" {","{"),
"{ ","{"),
" }","}"),
"} ","}"),
" ,",","),
", ",","),
" :",":"),
": ",":")</f>
        <v>nav .btn.btn-primary{color:#FFFFFF;background:#777777;border:1px solid #777777}</v>
      </c>
    </row>
    <row r="90" spans="2:85" ht="21" customHeight="1">
      <c r="B90" s="175" t="s">
        <v>541</v>
      </c>
      <c r="C90" s="101" t="s">
        <v>542</v>
      </c>
      <c r="D90" s="57"/>
      <c r="E90" s="57"/>
      <c r="F90" s="50" t="str">
        <f>IF(Table_Styles[[#This Row],[Font Family]]&lt;&gt;"",Table_Styles[[#This Row],[Font Family]],IF(Table_Styles[[#This Row],[Font Family Default]]&lt;&gt;"",Table_Styles[[#This Row],[Font Family Default]],""))</f>
        <v/>
      </c>
      <c r="G90" s="57"/>
      <c r="H90" s="57"/>
      <c r="I90" s="50" t="str">
        <f>IF(Table_Styles[[#This Row],[Font Size]]&lt;&gt;"",Table_Styles[[#This Row],[Font Size]],IF(Table_Styles[[#This Row],[Font Size Default]]&lt;&gt;"",Table_Styles[[#This Row],[Font Size Default]],""))</f>
        <v/>
      </c>
      <c r="J90" s="57"/>
      <c r="K90" s="57"/>
      <c r="L90" s="50" t="str">
        <f>IF(Table_Styles[[#This Row],[Font Weight]]&lt;&gt;"",Table_Styles[[#This Row],[Font Weight]],IF(Table_Styles[[#This Row],[Font Weight Default]]&lt;&gt;"",Table_Styles[[#This Row],[Font Weight Default]],""))</f>
        <v/>
      </c>
      <c r="M90" s="57"/>
      <c r="N90" s="60" t="s">
        <v>299</v>
      </c>
      <c r="O90" s="24" t="str">
        <f>IF(Table_Styles[[#This Row],[Colour]]&lt;&gt;"",Table_Styles[[#This Row],[Colour]],IF(Table_Styles[[#This Row],[Colour Default]]&lt;&gt;"",Table_Styles[[#This Row],[Colour Default]],""))</f>
        <v>#FFFFFF</v>
      </c>
      <c r="P90" s="58"/>
      <c r="Q90" s="173" t="str">
        <f>Colour_Accent_1</f>
        <v>#777777</v>
      </c>
      <c r="R90" s="24" t="str">
        <f>IF(Table_Styles[[#This Row],[Background]]&lt;&gt;"",Table_Styles[[#This Row],[Background]],IF(Table_Styles[[#This Row],[Background Default]]&lt;&gt;"",Table_Styles[[#This Row],[Background Default]],""))</f>
        <v>#777777</v>
      </c>
      <c r="S90" s="28" t="str">
        <f>"1px solid "&amp;Colour_Accent_1</f>
        <v>1px solid #777777</v>
      </c>
      <c r="T90" s="57" t="s">
        <v>439</v>
      </c>
      <c r="U90" s="50" t="str">
        <f>IF(Table_Styles[[#This Row],[Border]]&lt;&gt;"",Table_Styles[[#This Row],[Border]],IF(Table_Styles[[#This Row],[Border Default]]&lt;&gt;"",Table_Styles[[#This Row],[Border Default]],""))</f>
        <v>1px solid #777777</v>
      </c>
      <c r="V90" s="57"/>
      <c r="W90" s="57"/>
      <c r="X90" s="50" t="str">
        <f>IF(Table_Styles[[#This Row],[Border Radius]]&lt;&gt;"",Table_Styles[[#This Row],[Border Radius]],IF(Table_Styles[[#This Row],[Border Radius Default]]&lt;&gt;"",Table_Styles[[#This Row],[Border Radius Default]],""))</f>
        <v/>
      </c>
      <c r="Y90" s="57"/>
      <c r="Z90" s="57"/>
      <c r="AA90" s="50" t="str">
        <f>IF(Table_Styles[[#This Row],[MT]]&lt;&gt;"",Table_Styles[[#This Row],[MT]],IF(Table_Styles[[#This Row],[MT Default]]&lt;&gt;"",Table_Styles[[#This Row],[MT Default]],""))</f>
        <v/>
      </c>
      <c r="AB90" s="57"/>
      <c r="AC90" s="57"/>
      <c r="AD90" s="50" t="str">
        <f>IF(Table_Styles[[#This Row],[MR]]&lt;&gt;"",Table_Styles[[#This Row],[MR]],IF(Table_Styles[[#This Row],[MR Default]]&lt;&gt;"",Table_Styles[[#This Row],[MR Default]],""))</f>
        <v/>
      </c>
      <c r="AE90" s="57"/>
      <c r="AF90" s="57"/>
      <c r="AG90" s="50" t="str">
        <f>IF(Table_Styles[[#This Row],[MB]]&lt;&gt;"",Table_Styles[[#This Row],[MB]],IF(Table_Styles[[#This Row],[MB Default]]&lt;&gt;"",Table_Styles[[#This Row],[MB Default]],""))</f>
        <v/>
      </c>
      <c r="AH90" s="57"/>
      <c r="AI90" s="57"/>
      <c r="AJ90" s="50" t="str">
        <f>IF(Table_Styles[[#This Row],[ML]]&lt;&gt;"",Table_Styles[[#This Row],[ML]],IF(Table_Styles[[#This Row],[ML Default]]&lt;&gt;"",Table_Styles[[#This Row],[ML Default]],""))</f>
        <v/>
      </c>
      <c r="AK90" s="57"/>
      <c r="AL90" s="57"/>
      <c r="AM90" s="50" t="str">
        <f>IF(Table_Styles[[#This Row],[PT]]&lt;&gt;"",Table_Styles[[#This Row],[PT]],IF(Table_Styles[[#This Row],[PT Default]]&lt;&gt;"",Table_Styles[[#This Row],[PT Default]],""))</f>
        <v/>
      </c>
      <c r="AN90" s="57"/>
      <c r="AO90" s="57"/>
      <c r="AP90" s="50" t="str">
        <f>IF(Table_Styles[[#This Row],[PR]]&lt;&gt;"",Table_Styles[[#This Row],[PR]],IF(Table_Styles[[#This Row],[PR Default]]&lt;&gt;"",Table_Styles[[#This Row],[PR Default]],""))</f>
        <v/>
      </c>
      <c r="AQ90" s="57"/>
      <c r="AR90" s="57"/>
      <c r="AS90" s="50" t="str">
        <f>IF(Table_Styles[[#This Row],[PB]]&lt;&gt;"",Table_Styles[[#This Row],[PB]],IF(Table_Styles[[#This Row],[PB Default]]&lt;&gt;"",Table_Styles[[#This Row],[PB Default]],""))</f>
        <v/>
      </c>
      <c r="AT90" s="57"/>
      <c r="AU90" s="57"/>
      <c r="AV90" s="50" t="str">
        <f>IF(Table_Styles[[#This Row],[PL]]&lt;&gt;"",Table_Styles[[#This Row],[PL]],IF(Table_Styles[[#This Row],[PL Default]]&lt;&gt;"",Table_Styles[[#This Row],[PL Default]],""))</f>
        <v/>
      </c>
      <c r="AW90" s="57"/>
      <c r="AX90" s="57"/>
      <c r="AY90" s="50" t="str">
        <f>IF(Table_Styles[[#This Row],[BT]]&lt;&gt;"",Table_Styles[[#This Row],[BT]],IF(Table_Styles[[#This Row],[BT Default]]&lt;&gt;"",Table_Styles[[#This Row],[BT Default]],""))</f>
        <v/>
      </c>
      <c r="AZ90" s="57"/>
      <c r="BA90" s="57"/>
      <c r="BB90" s="50" t="str">
        <f>IF(Table_Styles[[#This Row],[BR]]&lt;&gt;"",Table_Styles[[#This Row],[BR]],IF(Table_Styles[[#This Row],[BR Default]]&lt;&gt;"",Table_Styles[[#This Row],[BR Default]],""))</f>
        <v/>
      </c>
      <c r="BC90" s="57"/>
      <c r="BD90" s="57"/>
      <c r="BE90" s="50" t="str">
        <f>IF(Table_Styles[[#This Row],[BB]]&lt;&gt;"",Table_Styles[[#This Row],[BB]],IF(Table_Styles[[#This Row],[BB Default]]&lt;&gt;"",Table_Styles[[#This Row],[BB Default]],""))</f>
        <v/>
      </c>
      <c r="BF90" s="57"/>
      <c r="BG90" s="57"/>
      <c r="BH90" s="50" t="str">
        <f>IF(Table_Styles[[#This Row],[BL]]&lt;&gt;"",Table_Styles[[#This Row],[BL]],IF(Table_Styles[[#This Row],[BL Default]]&lt;&gt;"",Table_Styles[[#This Row],[BL Default]],""))</f>
        <v/>
      </c>
      <c r="BI90" s="57"/>
      <c r="BJ90" s="57"/>
      <c r="BK90" s="50" t="str">
        <f>IF(Table_Styles[[#This Row],[Width]]&lt;&gt;"",Table_Styles[[#This Row],[Width]],IF(Table_Styles[[#This Row],[Width Default]]&lt;&gt;"",Table_Styles[[#This Row],[Width Default]],""))</f>
        <v/>
      </c>
      <c r="BL90" s="57"/>
      <c r="BM90" s="57"/>
      <c r="BN90" s="50" t="str">
        <f>IF(Table_Styles[[#This Row],[Height]]&lt;&gt;"",Table_Styles[[#This Row],[Height]],IF(Table_Styles[[#This Row],[Height Default]]&lt;&gt;"",Table_Styles[[#This Row],[Height Default]],""))</f>
        <v/>
      </c>
      <c r="BO90" s="50"/>
      <c r="BP90" s="50"/>
      <c r="BQ90" s="50" t="str">
        <f>IF(Table_Styles[[#This Row],[Top]]&lt;&gt;"",Table_Styles[[#This Row],[Top]],IF(Table_Styles[[#This Row],[Top Default]]&lt;&gt;"",Table_Styles[[#This Row],[Top Default]],""))</f>
        <v/>
      </c>
      <c r="BR90" s="50"/>
      <c r="BS90" s="50"/>
      <c r="BT90" s="50" t="str">
        <f>IF(Table_Styles[[#This Row],[Right]]&lt;&gt;"",Table_Styles[[#This Row],[Right]],IF(Table_Styles[[#This Row],[Right Default]]&lt;&gt;"",Table_Styles[[#This Row],[Right Default]],""))</f>
        <v/>
      </c>
      <c r="BU90" s="50"/>
      <c r="BV90" s="50"/>
      <c r="BW90" s="50" t="str">
        <f>IF(Table_Styles[[#This Row],[Bottom]]&lt;&gt;"",Table_Styles[[#This Row],[Bottom]],IF(Table_Styles[[#This Row],[Bottom Default]]&lt;&gt;"",Table_Styles[[#This Row],[Bottom Default]],""))</f>
        <v/>
      </c>
      <c r="BX90" s="50"/>
      <c r="BY90" s="50"/>
      <c r="BZ90" s="50" t="str">
        <f>IF(Table_Styles[[#This Row],[Left]]&lt;&gt;"",Table_Styles[[#This Row],[Left]],IF(Table_Styles[[#This Row],[Left Default]]&lt;&gt;"",Table_Styles[[#This Row],[Left Default]],""))</f>
        <v/>
      </c>
      <c r="CA90" s="57"/>
      <c r="CB90" s="101" t="str">
        <f>IF(AND(Table_Styles[[#This Row],[Selector]]&lt;&gt;"",Table_Styles[[#This Row],[Font Family Used]]&lt;&gt;"",Table_Styles[[#This Row],[Font Weight Used]]&lt;&gt;""),Table_Styles[[#This Row],[Font Family Used]]&amp;" "&amp;Table_Styles[[#This Row],[Font Weight Used]],"")</f>
        <v/>
      </c>
      <c r="CC90" s="101" t="str">
        <f ca="1">IF(AND(Table_Styles[[#This Row],[Selector]],COUNTIF(OFFSET(CC:CC,0,0,ROW()-1,1),"="&amp;Table_Styles[[#This Row],[Font]])=0),Table_Styles[[#This Row],[Font]],"")</f>
        <v/>
      </c>
      <c r="CD90" s="101" t="str">
        <f ca="1">IF(Table_Styles[[#This Row],[Unique Font]]&lt;&gt;"",
"{""fontFamily"":"""&amp;Table_Styles[[#This Row],[Font Family Used]]&amp;""",""fontWeight"":"&amp;Table_Styles[[#This Row],[Font Weight Used]]&amp;"}","")</f>
        <v/>
      </c>
      <c r="CE90"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#777777;border: 1px solid #777777</v>
      </c>
      <c r="CF90" s="101" t="str">
        <f>IF(AND(Table_Styles[[#This Row],[Selector]]&lt;&gt;"", Table_Styles[[#This Row],[Config Properties]]&lt;&gt;""),
Table_Styles[[#This Row],[Selector]]&amp;" { "&amp;Table_Styles[[#This Row],[Config Properties]]&amp;" }","")</f>
        <v>nav .btn.btn-primary:hover { color: #FFFFFF;background: #777777;border: 1px solid #777777 }</v>
      </c>
      <c r="CG90" s="101" t="str">
        <f xml:space="preserve">
SUBSTITUTE(SUBSTITUTE(SUBSTITUTE(SUBSTITUTE(SUBSTITUTE(SUBSTITUTE(SUBSTITUTE(SUBSTITUTE(Table_Styles[[#This Row],[Config]],
" {","{"),
"{ ","{"),
" }","}"),
"} ","}"),
" ,",","),
", ",","),
" :",":"),
": ",":")</f>
        <v>nav .btn.btn-primary:hover{color:#FFFFFF;background:#777777;border:1px solid #777777}</v>
      </c>
    </row>
    <row r="91" spans="2:85" ht="21" customHeight="1">
      <c r="B91" s="175" t="s">
        <v>543</v>
      </c>
      <c r="C91" s="101" t="s">
        <v>544</v>
      </c>
      <c r="D91" s="57"/>
      <c r="E91" s="57"/>
      <c r="F91" s="50" t="str">
        <f>IF(Table_Styles[[#This Row],[Font Family]]&lt;&gt;"",Table_Styles[[#This Row],[Font Family]],IF(Table_Styles[[#This Row],[Font Family Default]]&lt;&gt;"",Table_Styles[[#This Row],[Font Family Default]],""))</f>
        <v/>
      </c>
      <c r="G91" s="57"/>
      <c r="H91" s="57"/>
      <c r="I91" s="50" t="str">
        <f>IF(Table_Styles[[#This Row],[Font Size]]&lt;&gt;"",Table_Styles[[#This Row],[Font Size]],IF(Table_Styles[[#This Row],[Font Size Default]]&lt;&gt;"",Table_Styles[[#This Row],[Font Size Default]],""))</f>
        <v/>
      </c>
      <c r="J91" s="57"/>
      <c r="K91" s="57"/>
      <c r="L91" s="50" t="str">
        <f>IF(Table_Styles[[#This Row],[Font Weight]]&lt;&gt;"",Table_Styles[[#This Row],[Font Weight]],IF(Table_Styles[[#This Row],[Font Weight Default]]&lt;&gt;"",Table_Styles[[#This Row],[Font Weight Default]],""))</f>
        <v/>
      </c>
      <c r="M91" s="57"/>
      <c r="N91" s="60" t="s">
        <v>299</v>
      </c>
      <c r="O91" s="24" t="str">
        <f>IF(Table_Styles[[#This Row],[Colour]]&lt;&gt;"",Table_Styles[[#This Row],[Colour]],IF(Table_Styles[[#This Row],[Colour Default]]&lt;&gt;"",Table_Styles[[#This Row],[Colour Default]],""))</f>
        <v>#FFFFFF</v>
      </c>
      <c r="P91" s="58"/>
      <c r="Q91" s="173" t="str">
        <f>Colour_Accent_1</f>
        <v>#777777</v>
      </c>
      <c r="R91" s="24" t="str">
        <f>IF(Table_Styles[[#This Row],[Background]]&lt;&gt;"",Table_Styles[[#This Row],[Background]],IF(Table_Styles[[#This Row],[Background Default]]&lt;&gt;"",Table_Styles[[#This Row],[Background Default]],""))</f>
        <v>#777777</v>
      </c>
      <c r="S91" s="28" t="str">
        <f>"1px solid "&amp;Colour_Accent_1</f>
        <v>1px solid #777777</v>
      </c>
      <c r="T91" s="57" t="s">
        <v>439</v>
      </c>
      <c r="U91" s="50" t="str">
        <f>IF(Table_Styles[[#This Row],[Border]]&lt;&gt;"",Table_Styles[[#This Row],[Border]],IF(Table_Styles[[#This Row],[Border Default]]&lt;&gt;"",Table_Styles[[#This Row],[Border Default]],""))</f>
        <v>1px solid #777777</v>
      </c>
      <c r="V91" s="57"/>
      <c r="W91" s="57"/>
      <c r="X91" s="50" t="str">
        <f>IF(Table_Styles[[#This Row],[Border Radius]]&lt;&gt;"",Table_Styles[[#This Row],[Border Radius]],IF(Table_Styles[[#This Row],[Border Radius Default]]&lt;&gt;"",Table_Styles[[#This Row],[Border Radius Default]],""))</f>
        <v/>
      </c>
      <c r="Y91" s="57"/>
      <c r="Z91" s="57"/>
      <c r="AA91" s="50" t="str">
        <f>IF(Table_Styles[[#This Row],[MT]]&lt;&gt;"",Table_Styles[[#This Row],[MT]],IF(Table_Styles[[#This Row],[MT Default]]&lt;&gt;"",Table_Styles[[#This Row],[MT Default]],""))</f>
        <v/>
      </c>
      <c r="AB91" s="57"/>
      <c r="AC91" s="57"/>
      <c r="AD91" s="50" t="str">
        <f>IF(Table_Styles[[#This Row],[MR]]&lt;&gt;"",Table_Styles[[#This Row],[MR]],IF(Table_Styles[[#This Row],[MR Default]]&lt;&gt;"",Table_Styles[[#This Row],[MR Default]],""))</f>
        <v/>
      </c>
      <c r="AE91" s="57"/>
      <c r="AF91" s="57"/>
      <c r="AG91" s="50" t="str">
        <f>IF(Table_Styles[[#This Row],[MB]]&lt;&gt;"",Table_Styles[[#This Row],[MB]],IF(Table_Styles[[#This Row],[MB Default]]&lt;&gt;"",Table_Styles[[#This Row],[MB Default]],""))</f>
        <v/>
      </c>
      <c r="AH91" s="57"/>
      <c r="AI91" s="57"/>
      <c r="AJ91" s="50" t="str">
        <f>IF(Table_Styles[[#This Row],[ML]]&lt;&gt;"",Table_Styles[[#This Row],[ML]],IF(Table_Styles[[#This Row],[ML Default]]&lt;&gt;"",Table_Styles[[#This Row],[ML Default]],""))</f>
        <v/>
      </c>
      <c r="AK91" s="57"/>
      <c r="AL91" s="57"/>
      <c r="AM91" s="50" t="str">
        <f>IF(Table_Styles[[#This Row],[PT]]&lt;&gt;"",Table_Styles[[#This Row],[PT]],IF(Table_Styles[[#This Row],[PT Default]]&lt;&gt;"",Table_Styles[[#This Row],[PT Default]],""))</f>
        <v/>
      </c>
      <c r="AN91" s="57"/>
      <c r="AO91" s="57"/>
      <c r="AP91" s="50" t="str">
        <f>IF(Table_Styles[[#This Row],[PR]]&lt;&gt;"",Table_Styles[[#This Row],[PR]],IF(Table_Styles[[#This Row],[PR Default]]&lt;&gt;"",Table_Styles[[#This Row],[PR Default]],""))</f>
        <v/>
      </c>
      <c r="AQ91" s="57"/>
      <c r="AR91" s="57"/>
      <c r="AS91" s="50" t="str">
        <f>IF(Table_Styles[[#This Row],[PB]]&lt;&gt;"",Table_Styles[[#This Row],[PB]],IF(Table_Styles[[#This Row],[PB Default]]&lt;&gt;"",Table_Styles[[#This Row],[PB Default]],""))</f>
        <v/>
      </c>
      <c r="AT91" s="57"/>
      <c r="AU91" s="57"/>
      <c r="AV91" s="50" t="str">
        <f>IF(Table_Styles[[#This Row],[PL]]&lt;&gt;"",Table_Styles[[#This Row],[PL]],IF(Table_Styles[[#This Row],[PL Default]]&lt;&gt;"",Table_Styles[[#This Row],[PL Default]],""))</f>
        <v/>
      </c>
      <c r="AW91" s="57"/>
      <c r="AX91" s="57"/>
      <c r="AY91" s="50" t="str">
        <f>IF(Table_Styles[[#This Row],[BT]]&lt;&gt;"",Table_Styles[[#This Row],[BT]],IF(Table_Styles[[#This Row],[BT Default]]&lt;&gt;"",Table_Styles[[#This Row],[BT Default]],""))</f>
        <v/>
      </c>
      <c r="AZ91" s="57"/>
      <c r="BA91" s="57"/>
      <c r="BB91" s="50" t="str">
        <f>IF(Table_Styles[[#This Row],[BR]]&lt;&gt;"",Table_Styles[[#This Row],[BR]],IF(Table_Styles[[#This Row],[BR Default]]&lt;&gt;"",Table_Styles[[#This Row],[BR Default]],""))</f>
        <v/>
      </c>
      <c r="BC91" s="57"/>
      <c r="BD91" s="57"/>
      <c r="BE91" s="50" t="str">
        <f>IF(Table_Styles[[#This Row],[BB]]&lt;&gt;"",Table_Styles[[#This Row],[BB]],IF(Table_Styles[[#This Row],[BB Default]]&lt;&gt;"",Table_Styles[[#This Row],[BB Default]],""))</f>
        <v/>
      </c>
      <c r="BF91" s="57"/>
      <c r="BG91" s="57"/>
      <c r="BH91" s="50" t="str">
        <f>IF(Table_Styles[[#This Row],[BL]]&lt;&gt;"",Table_Styles[[#This Row],[BL]],IF(Table_Styles[[#This Row],[BL Default]]&lt;&gt;"",Table_Styles[[#This Row],[BL Default]],""))</f>
        <v/>
      </c>
      <c r="BI91" s="57"/>
      <c r="BJ91" s="57"/>
      <c r="BK91" s="50" t="str">
        <f>IF(Table_Styles[[#This Row],[Width]]&lt;&gt;"",Table_Styles[[#This Row],[Width]],IF(Table_Styles[[#This Row],[Width Default]]&lt;&gt;"",Table_Styles[[#This Row],[Width Default]],""))</f>
        <v/>
      </c>
      <c r="BL91" s="57"/>
      <c r="BM91" s="57"/>
      <c r="BN91" s="50" t="str">
        <f>IF(Table_Styles[[#This Row],[Height]]&lt;&gt;"",Table_Styles[[#This Row],[Height]],IF(Table_Styles[[#This Row],[Height Default]]&lt;&gt;"",Table_Styles[[#This Row],[Height Default]],""))</f>
        <v/>
      </c>
      <c r="BO91" s="50"/>
      <c r="BP91" s="50"/>
      <c r="BQ91" s="50" t="str">
        <f>IF(Table_Styles[[#This Row],[Top]]&lt;&gt;"",Table_Styles[[#This Row],[Top]],IF(Table_Styles[[#This Row],[Top Default]]&lt;&gt;"",Table_Styles[[#This Row],[Top Default]],""))</f>
        <v/>
      </c>
      <c r="BR91" s="50"/>
      <c r="BS91" s="50"/>
      <c r="BT91" s="50" t="str">
        <f>IF(Table_Styles[[#This Row],[Right]]&lt;&gt;"",Table_Styles[[#This Row],[Right]],IF(Table_Styles[[#This Row],[Right Default]]&lt;&gt;"",Table_Styles[[#This Row],[Right Default]],""))</f>
        <v/>
      </c>
      <c r="BU91" s="50"/>
      <c r="BV91" s="50"/>
      <c r="BW91" s="50" t="str">
        <f>IF(Table_Styles[[#This Row],[Bottom]]&lt;&gt;"",Table_Styles[[#This Row],[Bottom]],IF(Table_Styles[[#This Row],[Bottom Default]]&lt;&gt;"",Table_Styles[[#This Row],[Bottom Default]],""))</f>
        <v/>
      </c>
      <c r="BX91" s="50"/>
      <c r="BY91" s="50"/>
      <c r="BZ91" s="50" t="str">
        <f>IF(Table_Styles[[#This Row],[Left]]&lt;&gt;"",Table_Styles[[#This Row],[Left]],IF(Table_Styles[[#This Row],[Left Default]]&lt;&gt;"",Table_Styles[[#This Row],[Left Default]],""))</f>
        <v/>
      </c>
      <c r="CA91" s="57"/>
      <c r="CB91" s="101" t="str">
        <f>IF(AND(Table_Styles[[#This Row],[Selector]]&lt;&gt;"",Table_Styles[[#This Row],[Font Family Used]]&lt;&gt;"",Table_Styles[[#This Row],[Font Weight Used]]&lt;&gt;""),Table_Styles[[#This Row],[Font Family Used]]&amp;" "&amp;Table_Styles[[#This Row],[Font Weight Used]],"")</f>
        <v/>
      </c>
      <c r="CC91" s="101" t="str">
        <f ca="1">IF(AND(Table_Styles[[#This Row],[Selector]],COUNTIF(OFFSET(CC:CC,0,0,ROW()-1,1),"="&amp;Table_Styles[[#This Row],[Font]])=0),Table_Styles[[#This Row],[Font]],"")</f>
        <v/>
      </c>
      <c r="CD91" s="101" t="str">
        <f ca="1">IF(Table_Styles[[#This Row],[Unique Font]]&lt;&gt;"",
"{""fontFamily"":"""&amp;Table_Styles[[#This Row],[Font Family Used]]&amp;""",""fontWeight"":"&amp;Table_Styles[[#This Row],[Font Weight Used]]&amp;"}","")</f>
        <v/>
      </c>
      <c r="CE91"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#777777;border: 1px solid #777777</v>
      </c>
      <c r="CF91" s="101" t="str">
        <f>IF(AND(Table_Styles[[#This Row],[Selector]]&lt;&gt;"", Table_Styles[[#This Row],[Config Properties]]&lt;&gt;""),
Table_Styles[[#This Row],[Selector]]&amp;" { "&amp;Table_Styles[[#This Row],[Config Properties]]&amp;" }","")</f>
        <v>nav .btn.btn-primary:active { color: #FFFFFF;background: #777777;border: 1px solid #777777 }</v>
      </c>
      <c r="CG91" s="101" t="str">
        <f xml:space="preserve">
SUBSTITUTE(SUBSTITUTE(SUBSTITUTE(SUBSTITUTE(SUBSTITUTE(SUBSTITUTE(SUBSTITUTE(SUBSTITUTE(Table_Styles[[#This Row],[Config]],
" {","{"),
"{ ","{"),
" }","}"),
"} ","}"),
" ,",","),
", ",","),
" :",":"),
": ",":")</f>
        <v>nav .btn.btn-primary:active{color:#FFFFFF;background:#777777;border:1px solid #777777}</v>
      </c>
    </row>
    <row r="92" spans="2:85" ht="21" customHeight="1">
      <c r="B92" s="174" t="s">
        <v>545</v>
      </c>
      <c r="C92" s="99" t="s">
        <v>546</v>
      </c>
      <c r="D92" s="58"/>
      <c r="E92" s="58"/>
      <c r="F92" s="24" t="str">
        <f>IF(Table_Styles[[#This Row],[Font Family]]&lt;&gt;"",Table_Styles[[#This Row],[Font Family]],IF(Table_Styles[[#This Row],[Font Family Default]]&lt;&gt;"",Table_Styles[[#This Row],[Font Family Default]],""))</f>
        <v/>
      </c>
      <c r="G92" s="58"/>
      <c r="H92" s="58"/>
      <c r="I92" s="24" t="str">
        <f>IF(Table_Styles[[#This Row],[Font Size]]&lt;&gt;"",Table_Styles[[#This Row],[Font Size]],IF(Table_Styles[[#This Row],[Font Size Default]]&lt;&gt;"",Table_Styles[[#This Row],[Font Size Default]],""))</f>
        <v/>
      </c>
      <c r="J92" s="58"/>
      <c r="K92" s="58"/>
      <c r="L92" s="24" t="str">
        <f>IF(Table_Styles[[#This Row],[Font Weight]]&lt;&gt;"",Table_Styles[[#This Row],[Font Weight]],IF(Table_Styles[[#This Row],[Font Weight Default]]&lt;&gt;"",Table_Styles[[#This Row],[Font Weight Default]],""))</f>
        <v/>
      </c>
      <c r="M92" s="58"/>
      <c r="N92" s="60" t="str">
        <f>Colour_Foreground_1</f>
        <v>#1d1c1c</v>
      </c>
      <c r="O92" s="24" t="str">
        <f>IF(Table_Styles[[#This Row],[Colour]]&lt;&gt;"",Table_Styles[[#This Row],[Colour]],IF(Table_Styles[[#This Row],[Colour Default]]&lt;&gt;"",Table_Styles[[#This Row],[Colour Default]],""))</f>
        <v>#1d1c1c</v>
      </c>
      <c r="P92" s="217" t="s">
        <v>898</v>
      </c>
      <c r="Q92" s="173" t="str">
        <f>Colour_Background_2</f>
        <v>#f5f8fc</v>
      </c>
      <c r="R92" s="24" t="str">
        <f>IF(Table_Styles[[#This Row],[Background]]&lt;&gt;"",Table_Styles[[#This Row],[Background]],IF(Table_Styles[[#This Row],[Background Default]]&lt;&gt;"",Table_Styles[[#This Row],[Background Default]],""))</f>
        <v>#ffffff</v>
      </c>
      <c r="S92" s="28" t="str">
        <f>"1px solid "&amp;Colour_Borders</f>
        <v>1px solid #c8c8c8</v>
      </c>
      <c r="T92" s="57" t="s">
        <v>439</v>
      </c>
      <c r="U92" s="24" t="str">
        <f>IF(Table_Styles[[#This Row],[Border]]&lt;&gt;"",Table_Styles[[#This Row],[Border]],IF(Table_Styles[[#This Row],[Border Default]]&lt;&gt;"",Table_Styles[[#This Row],[Border Default]],""))</f>
        <v>1px solid #c8c8c8</v>
      </c>
      <c r="V92" s="58"/>
      <c r="W92" s="58"/>
      <c r="X92" s="24" t="str">
        <f>IF(Table_Styles[[#This Row],[Border Radius]]&lt;&gt;"",Table_Styles[[#This Row],[Border Radius]],IF(Table_Styles[[#This Row],[Border Radius Default]]&lt;&gt;"",Table_Styles[[#This Row],[Border Radius Default]],""))</f>
        <v/>
      </c>
      <c r="Y92" s="58"/>
      <c r="Z92" s="58"/>
      <c r="AA92" s="24" t="str">
        <f>IF(Table_Styles[[#This Row],[MT]]&lt;&gt;"",Table_Styles[[#This Row],[MT]],IF(Table_Styles[[#This Row],[MT Default]]&lt;&gt;"",Table_Styles[[#This Row],[MT Default]],""))</f>
        <v/>
      </c>
      <c r="AB92" s="58"/>
      <c r="AC92" s="58"/>
      <c r="AD92" s="24" t="str">
        <f>IF(Table_Styles[[#This Row],[MR]]&lt;&gt;"",Table_Styles[[#This Row],[MR]],IF(Table_Styles[[#This Row],[MR Default]]&lt;&gt;"",Table_Styles[[#This Row],[MR Default]],""))</f>
        <v/>
      </c>
      <c r="AE92" s="58"/>
      <c r="AF92" s="58"/>
      <c r="AG92" s="24" t="str">
        <f>IF(Table_Styles[[#This Row],[MB]]&lt;&gt;"",Table_Styles[[#This Row],[MB]],IF(Table_Styles[[#This Row],[MB Default]]&lt;&gt;"",Table_Styles[[#This Row],[MB Default]],""))</f>
        <v/>
      </c>
      <c r="AH92" s="58"/>
      <c r="AI92" s="58"/>
      <c r="AJ92" s="24" t="str">
        <f>IF(Table_Styles[[#This Row],[ML]]&lt;&gt;"",Table_Styles[[#This Row],[ML]],IF(Table_Styles[[#This Row],[ML Default]]&lt;&gt;"",Table_Styles[[#This Row],[ML Default]],""))</f>
        <v/>
      </c>
      <c r="AK92" s="58"/>
      <c r="AL92" s="58"/>
      <c r="AM92" s="24" t="str">
        <f>IF(Table_Styles[[#This Row],[PT]]&lt;&gt;"",Table_Styles[[#This Row],[PT]],IF(Table_Styles[[#This Row],[PT Default]]&lt;&gt;"",Table_Styles[[#This Row],[PT Default]],""))</f>
        <v/>
      </c>
      <c r="AN92" s="58"/>
      <c r="AO92" s="58"/>
      <c r="AP92" s="24" t="str">
        <f>IF(Table_Styles[[#This Row],[PR]]&lt;&gt;"",Table_Styles[[#This Row],[PR]],IF(Table_Styles[[#This Row],[PR Default]]&lt;&gt;"",Table_Styles[[#This Row],[PR Default]],""))</f>
        <v/>
      </c>
      <c r="AQ92" s="58"/>
      <c r="AR92" s="58"/>
      <c r="AS92" s="24" t="str">
        <f>IF(Table_Styles[[#This Row],[PB]]&lt;&gt;"",Table_Styles[[#This Row],[PB]],IF(Table_Styles[[#This Row],[PB Default]]&lt;&gt;"",Table_Styles[[#This Row],[PB Default]],""))</f>
        <v/>
      </c>
      <c r="AT92" s="58"/>
      <c r="AU92" s="58"/>
      <c r="AV92" s="24" t="str">
        <f>IF(Table_Styles[[#This Row],[PL]]&lt;&gt;"",Table_Styles[[#This Row],[PL]],IF(Table_Styles[[#This Row],[PL Default]]&lt;&gt;"",Table_Styles[[#This Row],[PL Default]],""))</f>
        <v/>
      </c>
      <c r="AW92" s="58"/>
      <c r="AX92" s="58"/>
      <c r="AY92" s="24" t="str">
        <f>IF(Table_Styles[[#This Row],[BT]]&lt;&gt;"",Table_Styles[[#This Row],[BT]],IF(Table_Styles[[#This Row],[BT Default]]&lt;&gt;"",Table_Styles[[#This Row],[BT Default]],""))</f>
        <v/>
      </c>
      <c r="AZ92" s="58"/>
      <c r="BA92" s="58"/>
      <c r="BB92" s="24" t="str">
        <f>IF(Table_Styles[[#This Row],[BR]]&lt;&gt;"",Table_Styles[[#This Row],[BR]],IF(Table_Styles[[#This Row],[BR Default]]&lt;&gt;"",Table_Styles[[#This Row],[BR Default]],""))</f>
        <v/>
      </c>
      <c r="BC92" s="58"/>
      <c r="BD92" s="58"/>
      <c r="BE92" s="24" t="str">
        <f>IF(Table_Styles[[#This Row],[BB]]&lt;&gt;"",Table_Styles[[#This Row],[BB]],IF(Table_Styles[[#This Row],[BB Default]]&lt;&gt;"",Table_Styles[[#This Row],[BB Default]],""))</f>
        <v/>
      </c>
      <c r="BF92" s="58"/>
      <c r="BG92" s="58"/>
      <c r="BH92" s="24" t="str">
        <f>IF(Table_Styles[[#This Row],[BL]]&lt;&gt;"",Table_Styles[[#This Row],[BL]],IF(Table_Styles[[#This Row],[BL Default]]&lt;&gt;"",Table_Styles[[#This Row],[BL Default]],""))</f>
        <v/>
      </c>
      <c r="BI92" s="58"/>
      <c r="BJ92" s="58"/>
      <c r="BK92" s="24" t="str">
        <f>IF(Table_Styles[[#This Row],[Width]]&lt;&gt;"",Table_Styles[[#This Row],[Width]],IF(Table_Styles[[#This Row],[Width Default]]&lt;&gt;"",Table_Styles[[#This Row],[Width Default]],""))</f>
        <v/>
      </c>
      <c r="BL92" s="58"/>
      <c r="BM92" s="58"/>
      <c r="BN92" s="24" t="str">
        <f>IF(Table_Styles[[#This Row],[Height]]&lt;&gt;"",Table_Styles[[#This Row],[Height]],IF(Table_Styles[[#This Row],[Height Default]]&lt;&gt;"",Table_Styles[[#This Row],[Height Default]],""))</f>
        <v/>
      </c>
      <c r="BO92" s="24"/>
      <c r="BP92" s="24"/>
      <c r="BQ92" s="24" t="str">
        <f>IF(Table_Styles[[#This Row],[Top]]&lt;&gt;"",Table_Styles[[#This Row],[Top]],IF(Table_Styles[[#This Row],[Top Default]]&lt;&gt;"",Table_Styles[[#This Row],[Top Default]],""))</f>
        <v/>
      </c>
      <c r="BR92" s="24"/>
      <c r="BS92" s="24"/>
      <c r="BT92" s="24" t="str">
        <f>IF(Table_Styles[[#This Row],[Right]]&lt;&gt;"",Table_Styles[[#This Row],[Right]],IF(Table_Styles[[#This Row],[Right Default]]&lt;&gt;"",Table_Styles[[#This Row],[Right Default]],""))</f>
        <v/>
      </c>
      <c r="BU92" s="24"/>
      <c r="BV92" s="24"/>
      <c r="BW92" s="24" t="str">
        <f>IF(Table_Styles[[#This Row],[Bottom]]&lt;&gt;"",Table_Styles[[#This Row],[Bottom]],IF(Table_Styles[[#This Row],[Bottom Default]]&lt;&gt;"",Table_Styles[[#This Row],[Bottom Default]],""))</f>
        <v/>
      </c>
      <c r="BX92" s="24"/>
      <c r="BY92" s="24"/>
      <c r="BZ92" s="24" t="str">
        <f>IF(Table_Styles[[#This Row],[Left]]&lt;&gt;"",Table_Styles[[#This Row],[Left]],IF(Table_Styles[[#This Row],[Left Default]]&lt;&gt;"",Table_Styles[[#This Row],[Left Default]],""))</f>
        <v/>
      </c>
      <c r="CA92" s="58"/>
      <c r="CB92" s="99" t="str">
        <f>IF(AND(Table_Styles[[#This Row],[Selector]]&lt;&gt;"",Table_Styles[[#This Row],[Font Family Used]]&lt;&gt;"",Table_Styles[[#This Row],[Font Weight Used]]&lt;&gt;""),Table_Styles[[#This Row],[Font Family Used]]&amp;" "&amp;Table_Styles[[#This Row],[Font Weight Used]],"")</f>
        <v/>
      </c>
      <c r="CC92" s="99" t="str">
        <f ca="1">IF(AND(Table_Styles[[#This Row],[Selector]],COUNTIF(OFFSET(CC:CC,0,0,ROW()-1,1),"="&amp;Table_Styles[[#This Row],[Font]])=0),Table_Styles[[#This Row],[Font]],"")</f>
        <v/>
      </c>
      <c r="CD92" s="99" t="str">
        <f ca="1">IF(Table_Styles[[#This Row],[Unique Font]]&lt;&gt;"",
"{""fontFamily"":"""&amp;Table_Styles[[#This Row],[Font Family Used]]&amp;""",""fontWeight"":"&amp;Table_Styles[[#This Row],[Font Weight Used]]&amp;"}","")</f>
        <v/>
      </c>
      <c r="CE92"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#c8c8c8</v>
      </c>
      <c r="CF92" s="101" t="str">
        <f>IF(AND(Table_Styles[[#This Row],[Selector]]&lt;&gt;"", Table_Styles[[#This Row],[Config Properties]]&lt;&gt;""),
Table_Styles[[#This Row],[Selector]]&amp;" { "&amp;Table_Styles[[#This Row],[Config Properties]]&amp;" }","")</f>
        <v>nav .btn.btn-secondary { color: #1d1c1c;background: #ffffff;border: 1px solid #c8c8c8 }</v>
      </c>
      <c r="CG92" s="101" t="str">
        <f xml:space="preserve">
SUBSTITUTE(SUBSTITUTE(SUBSTITUTE(SUBSTITUTE(SUBSTITUTE(SUBSTITUTE(SUBSTITUTE(SUBSTITUTE(Table_Styles[[#This Row],[Config]],
" {","{"),
"{ ","{"),
" }","}"),
"} ","}"),
" ,",","),
", ",","),
" :",":"),
": ",":")</f>
        <v>nav .btn.btn-secondary{color:#1d1c1c;background:#ffffff;border:1px solid #c8c8c8}</v>
      </c>
    </row>
    <row r="93" spans="2:85" ht="21" customHeight="1">
      <c r="B93" s="174" t="s">
        <v>547</v>
      </c>
      <c r="C93" s="99" t="s">
        <v>548</v>
      </c>
      <c r="D93" s="58"/>
      <c r="E93" s="58"/>
      <c r="F93" s="24" t="str">
        <f>IF(Table_Styles[[#This Row],[Font Family]]&lt;&gt;"",Table_Styles[[#This Row],[Font Family]],IF(Table_Styles[[#This Row],[Font Family Default]]&lt;&gt;"",Table_Styles[[#This Row],[Font Family Default]],""))</f>
        <v/>
      </c>
      <c r="G93" s="58"/>
      <c r="H93" s="58"/>
      <c r="I93" s="24" t="str">
        <f>IF(Table_Styles[[#This Row],[Font Size]]&lt;&gt;"",Table_Styles[[#This Row],[Font Size]],IF(Table_Styles[[#This Row],[Font Size Default]]&lt;&gt;"",Table_Styles[[#This Row],[Font Size Default]],""))</f>
        <v/>
      </c>
      <c r="J93" s="58"/>
      <c r="K93" s="58"/>
      <c r="L93" s="24" t="str">
        <f>IF(Table_Styles[[#This Row],[Font Weight]]&lt;&gt;"",Table_Styles[[#This Row],[Font Weight]],IF(Table_Styles[[#This Row],[Font Weight Default]]&lt;&gt;"",Table_Styles[[#This Row],[Font Weight Default]],""))</f>
        <v/>
      </c>
      <c r="M93" s="58"/>
      <c r="N93" s="60" t="str">
        <f>Colour_Foreground_1</f>
        <v>#1d1c1c</v>
      </c>
      <c r="O93" s="24" t="str">
        <f>IF(Table_Styles[[#This Row],[Colour]]&lt;&gt;"",Table_Styles[[#This Row],[Colour]],IF(Table_Styles[[#This Row],[Colour Default]]&lt;&gt;"",Table_Styles[[#This Row],[Colour Default]],""))</f>
        <v>#1d1c1c</v>
      </c>
      <c r="P93" s="217" t="s">
        <v>898</v>
      </c>
      <c r="Q93" s="173" t="str">
        <f>Colour_Background_2</f>
        <v>#f5f8fc</v>
      </c>
      <c r="R93" s="24" t="str">
        <f>IF(Table_Styles[[#This Row],[Background]]&lt;&gt;"",Table_Styles[[#This Row],[Background]],IF(Table_Styles[[#This Row],[Background Default]]&lt;&gt;"",Table_Styles[[#This Row],[Background Default]],""))</f>
        <v>#ffffff</v>
      </c>
      <c r="S93" s="28" t="str">
        <f>"1px solid "&amp;Colour_Borders</f>
        <v>1px solid #c8c8c8</v>
      </c>
      <c r="T93" s="57" t="s">
        <v>439</v>
      </c>
      <c r="U93" s="24" t="str">
        <f>IF(Table_Styles[[#This Row],[Border]]&lt;&gt;"",Table_Styles[[#This Row],[Border]],IF(Table_Styles[[#This Row],[Border Default]]&lt;&gt;"",Table_Styles[[#This Row],[Border Default]],""))</f>
        <v>1px solid #c8c8c8</v>
      </c>
      <c r="V93" s="58"/>
      <c r="W93" s="58"/>
      <c r="X93" s="24" t="str">
        <f>IF(Table_Styles[[#This Row],[Border Radius]]&lt;&gt;"",Table_Styles[[#This Row],[Border Radius]],IF(Table_Styles[[#This Row],[Border Radius Default]]&lt;&gt;"",Table_Styles[[#This Row],[Border Radius Default]],""))</f>
        <v/>
      </c>
      <c r="Y93" s="58"/>
      <c r="Z93" s="58"/>
      <c r="AA93" s="24" t="str">
        <f>IF(Table_Styles[[#This Row],[MT]]&lt;&gt;"",Table_Styles[[#This Row],[MT]],IF(Table_Styles[[#This Row],[MT Default]]&lt;&gt;"",Table_Styles[[#This Row],[MT Default]],""))</f>
        <v/>
      </c>
      <c r="AB93" s="58"/>
      <c r="AC93" s="58"/>
      <c r="AD93" s="24" t="str">
        <f>IF(Table_Styles[[#This Row],[MR]]&lt;&gt;"",Table_Styles[[#This Row],[MR]],IF(Table_Styles[[#This Row],[MR Default]]&lt;&gt;"",Table_Styles[[#This Row],[MR Default]],""))</f>
        <v/>
      </c>
      <c r="AE93" s="58"/>
      <c r="AF93" s="58"/>
      <c r="AG93" s="24" t="str">
        <f>IF(Table_Styles[[#This Row],[MB]]&lt;&gt;"",Table_Styles[[#This Row],[MB]],IF(Table_Styles[[#This Row],[MB Default]]&lt;&gt;"",Table_Styles[[#This Row],[MB Default]],""))</f>
        <v/>
      </c>
      <c r="AH93" s="58"/>
      <c r="AI93" s="58"/>
      <c r="AJ93" s="24" t="str">
        <f>IF(Table_Styles[[#This Row],[ML]]&lt;&gt;"",Table_Styles[[#This Row],[ML]],IF(Table_Styles[[#This Row],[ML Default]]&lt;&gt;"",Table_Styles[[#This Row],[ML Default]],""))</f>
        <v/>
      </c>
      <c r="AK93" s="58"/>
      <c r="AL93" s="58"/>
      <c r="AM93" s="24" t="str">
        <f>IF(Table_Styles[[#This Row],[PT]]&lt;&gt;"",Table_Styles[[#This Row],[PT]],IF(Table_Styles[[#This Row],[PT Default]]&lt;&gt;"",Table_Styles[[#This Row],[PT Default]],""))</f>
        <v/>
      </c>
      <c r="AN93" s="58"/>
      <c r="AO93" s="58"/>
      <c r="AP93" s="24" t="str">
        <f>IF(Table_Styles[[#This Row],[PR]]&lt;&gt;"",Table_Styles[[#This Row],[PR]],IF(Table_Styles[[#This Row],[PR Default]]&lt;&gt;"",Table_Styles[[#This Row],[PR Default]],""))</f>
        <v/>
      </c>
      <c r="AQ93" s="58"/>
      <c r="AR93" s="58"/>
      <c r="AS93" s="24" t="str">
        <f>IF(Table_Styles[[#This Row],[PB]]&lt;&gt;"",Table_Styles[[#This Row],[PB]],IF(Table_Styles[[#This Row],[PB Default]]&lt;&gt;"",Table_Styles[[#This Row],[PB Default]],""))</f>
        <v/>
      </c>
      <c r="AT93" s="58"/>
      <c r="AU93" s="58"/>
      <c r="AV93" s="24" t="str">
        <f>IF(Table_Styles[[#This Row],[PL]]&lt;&gt;"",Table_Styles[[#This Row],[PL]],IF(Table_Styles[[#This Row],[PL Default]]&lt;&gt;"",Table_Styles[[#This Row],[PL Default]],""))</f>
        <v/>
      </c>
      <c r="AW93" s="58"/>
      <c r="AX93" s="58"/>
      <c r="AY93" s="24" t="str">
        <f>IF(Table_Styles[[#This Row],[BT]]&lt;&gt;"",Table_Styles[[#This Row],[BT]],IF(Table_Styles[[#This Row],[BT Default]]&lt;&gt;"",Table_Styles[[#This Row],[BT Default]],""))</f>
        <v/>
      </c>
      <c r="AZ93" s="58"/>
      <c r="BA93" s="58"/>
      <c r="BB93" s="24" t="str">
        <f>IF(Table_Styles[[#This Row],[BR]]&lt;&gt;"",Table_Styles[[#This Row],[BR]],IF(Table_Styles[[#This Row],[BR Default]]&lt;&gt;"",Table_Styles[[#This Row],[BR Default]],""))</f>
        <v/>
      </c>
      <c r="BC93" s="58"/>
      <c r="BD93" s="58"/>
      <c r="BE93" s="24" t="str">
        <f>IF(Table_Styles[[#This Row],[BB]]&lt;&gt;"",Table_Styles[[#This Row],[BB]],IF(Table_Styles[[#This Row],[BB Default]]&lt;&gt;"",Table_Styles[[#This Row],[BB Default]],""))</f>
        <v/>
      </c>
      <c r="BF93" s="58"/>
      <c r="BG93" s="58"/>
      <c r="BH93" s="24" t="str">
        <f>IF(Table_Styles[[#This Row],[BL]]&lt;&gt;"",Table_Styles[[#This Row],[BL]],IF(Table_Styles[[#This Row],[BL Default]]&lt;&gt;"",Table_Styles[[#This Row],[BL Default]],""))</f>
        <v/>
      </c>
      <c r="BI93" s="58"/>
      <c r="BJ93" s="58"/>
      <c r="BK93" s="24" t="str">
        <f>IF(Table_Styles[[#This Row],[Width]]&lt;&gt;"",Table_Styles[[#This Row],[Width]],IF(Table_Styles[[#This Row],[Width Default]]&lt;&gt;"",Table_Styles[[#This Row],[Width Default]],""))</f>
        <v/>
      </c>
      <c r="BL93" s="58"/>
      <c r="BM93" s="58"/>
      <c r="BN93" s="24" t="str">
        <f>IF(Table_Styles[[#This Row],[Height]]&lt;&gt;"",Table_Styles[[#This Row],[Height]],IF(Table_Styles[[#This Row],[Height Default]]&lt;&gt;"",Table_Styles[[#This Row],[Height Default]],""))</f>
        <v/>
      </c>
      <c r="BO93" s="24"/>
      <c r="BP93" s="24"/>
      <c r="BQ93" s="24" t="str">
        <f>IF(Table_Styles[[#This Row],[Top]]&lt;&gt;"",Table_Styles[[#This Row],[Top]],IF(Table_Styles[[#This Row],[Top Default]]&lt;&gt;"",Table_Styles[[#This Row],[Top Default]],""))</f>
        <v/>
      </c>
      <c r="BR93" s="24"/>
      <c r="BS93" s="24"/>
      <c r="BT93" s="24" t="str">
        <f>IF(Table_Styles[[#This Row],[Right]]&lt;&gt;"",Table_Styles[[#This Row],[Right]],IF(Table_Styles[[#This Row],[Right Default]]&lt;&gt;"",Table_Styles[[#This Row],[Right Default]],""))</f>
        <v/>
      </c>
      <c r="BU93" s="24"/>
      <c r="BV93" s="24"/>
      <c r="BW93" s="24" t="str">
        <f>IF(Table_Styles[[#This Row],[Bottom]]&lt;&gt;"",Table_Styles[[#This Row],[Bottom]],IF(Table_Styles[[#This Row],[Bottom Default]]&lt;&gt;"",Table_Styles[[#This Row],[Bottom Default]],""))</f>
        <v/>
      </c>
      <c r="BX93" s="24"/>
      <c r="BY93" s="24"/>
      <c r="BZ93" s="24" t="str">
        <f>IF(Table_Styles[[#This Row],[Left]]&lt;&gt;"",Table_Styles[[#This Row],[Left]],IF(Table_Styles[[#This Row],[Left Default]]&lt;&gt;"",Table_Styles[[#This Row],[Left Default]],""))</f>
        <v/>
      </c>
      <c r="CA93" s="58"/>
      <c r="CB93" s="99" t="str">
        <f>IF(AND(Table_Styles[[#This Row],[Selector]]&lt;&gt;"",Table_Styles[[#This Row],[Font Family Used]]&lt;&gt;"",Table_Styles[[#This Row],[Font Weight Used]]&lt;&gt;""),Table_Styles[[#This Row],[Font Family Used]]&amp;" "&amp;Table_Styles[[#This Row],[Font Weight Used]],"")</f>
        <v/>
      </c>
      <c r="CC93" s="99" t="str">
        <f ca="1">IF(AND(Table_Styles[[#This Row],[Selector]],COUNTIF(OFFSET(CC:CC,0,0,ROW()-1,1),"="&amp;Table_Styles[[#This Row],[Font]])=0),Table_Styles[[#This Row],[Font]],"")</f>
        <v/>
      </c>
      <c r="CD93" s="99" t="str">
        <f ca="1">IF(Table_Styles[[#This Row],[Unique Font]]&lt;&gt;"",
"{""fontFamily"":"""&amp;Table_Styles[[#This Row],[Font Family Used]]&amp;""",""fontWeight"":"&amp;Table_Styles[[#This Row],[Font Weight Used]]&amp;"}","")</f>
        <v/>
      </c>
      <c r="CE93"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#c8c8c8</v>
      </c>
      <c r="CF93" s="101" t="str">
        <f>IF(AND(Table_Styles[[#This Row],[Selector]]&lt;&gt;"", Table_Styles[[#This Row],[Config Properties]]&lt;&gt;""),
Table_Styles[[#This Row],[Selector]]&amp;" { "&amp;Table_Styles[[#This Row],[Config Properties]]&amp;" }","")</f>
        <v>nav .btn.btn-secondary:hover { color: #1d1c1c;background: #ffffff;border: 1px solid #c8c8c8 }</v>
      </c>
      <c r="CG93" s="101" t="str">
        <f xml:space="preserve">
SUBSTITUTE(SUBSTITUTE(SUBSTITUTE(SUBSTITUTE(SUBSTITUTE(SUBSTITUTE(SUBSTITUTE(SUBSTITUTE(Table_Styles[[#This Row],[Config]],
" {","{"),
"{ ","{"),
" }","}"),
"} ","}"),
" ,",","),
", ",","),
" :",":"),
": ",":")</f>
        <v>nav .btn.btn-secondary:hover{color:#1d1c1c;background:#ffffff;border:1px solid #c8c8c8}</v>
      </c>
    </row>
    <row r="94" spans="2:85" ht="21" customHeight="1">
      <c r="B94" s="174" t="s">
        <v>549</v>
      </c>
      <c r="C94" s="99" t="s">
        <v>550</v>
      </c>
      <c r="D94" s="58"/>
      <c r="E94" s="58"/>
      <c r="F94" s="24" t="str">
        <f>IF(Table_Styles[[#This Row],[Font Family]]&lt;&gt;"",Table_Styles[[#This Row],[Font Family]],IF(Table_Styles[[#This Row],[Font Family Default]]&lt;&gt;"",Table_Styles[[#This Row],[Font Family Default]],""))</f>
        <v/>
      </c>
      <c r="G94" s="58"/>
      <c r="H94" s="58"/>
      <c r="I94" s="24" t="str">
        <f>IF(Table_Styles[[#This Row],[Font Size]]&lt;&gt;"",Table_Styles[[#This Row],[Font Size]],IF(Table_Styles[[#This Row],[Font Size Default]]&lt;&gt;"",Table_Styles[[#This Row],[Font Size Default]],""))</f>
        <v/>
      </c>
      <c r="J94" s="58"/>
      <c r="K94" s="58"/>
      <c r="L94" s="24" t="str">
        <f>IF(Table_Styles[[#This Row],[Font Weight]]&lt;&gt;"",Table_Styles[[#This Row],[Font Weight]],IF(Table_Styles[[#This Row],[Font Weight Default]]&lt;&gt;"",Table_Styles[[#This Row],[Font Weight Default]],""))</f>
        <v/>
      </c>
      <c r="M94" s="58"/>
      <c r="N94" s="60" t="str">
        <f>Colour_Foreground_1</f>
        <v>#1d1c1c</v>
      </c>
      <c r="O94" s="24" t="str">
        <f>IF(Table_Styles[[#This Row],[Colour]]&lt;&gt;"",Table_Styles[[#This Row],[Colour]],IF(Table_Styles[[#This Row],[Colour Default]]&lt;&gt;"",Table_Styles[[#This Row],[Colour Default]],""))</f>
        <v>#1d1c1c</v>
      </c>
      <c r="P94" s="217" t="s">
        <v>898</v>
      </c>
      <c r="Q94" s="173" t="str">
        <f>Colour_Background_2</f>
        <v>#f5f8fc</v>
      </c>
      <c r="R94" s="24" t="str">
        <f>IF(Table_Styles[[#This Row],[Background]]&lt;&gt;"",Table_Styles[[#This Row],[Background]],IF(Table_Styles[[#This Row],[Background Default]]&lt;&gt;"",Table_Styles[[#This Row],[Background Default]],""))</f>
        <v>#ffffff</v>
      </c>
      <c r="S94" s="28" t="str">
        <f>"1px solid "&amp;Colour_Borders</f>
        <v>1px solid #c8c8c8</v>
      </c>
      <c r="T94" s="57" t="s">
        <v>439</v>
      </c>
      <c r="U94" s="24" t="str">
        <f>IF(Table_Styles[[#This Row],[Border]]&lt;&gt;"",Table_Styles[[#This Row],[Border]],IF(Table_Styles[[#This Row],[Border Default]]&lt;&gt;"",Table_Styles[[#This Row],[Border Default]],""))</f>
        <v>1px solid #c8c8c8</v>
      </c>
      <c r="V94" s="58"/>
      <c r="W94" s="58"/>
      <c r="X94" s="24" t="str">
        <f>IF(Table_Styles[[#This Row],[Border Radius]]&lt;&gt;"",Table_Styles[[#This Row],[Border Radius]],IF(Table_Styles[[#This Row],[Border Radius Default]]&lt;&gt;"",Table_Styles[[#This Row],[Border Radius Default]],""))</f>
        <v/>
      </c>
      <c r="Y94" s="58"/>
      <c r="Z94" s="58"/>
      <c r="AA94" s="24" t="str">
        <f>IF(Table_Styles[[#This Row],[MT]]&lt;&gt;"",Table_Styles[[#This Row],[MT]],IF(Table_Styles[[#This Row],[MT Default]]&lt;&gt;"",Table_Styles[[#This Row],[MT Default]],""))</f>
        <v/>
      </c>
      <c r="AB94" s="58"/>
      <c r="AC94" s="58"/>
      <c r="AD94" s="24" t="str">
        <f>IF(Table_Styles[[#This Row],[MR]]&lt;&gt;"",Table_Styles[[#This Row],[MR]],IF(Table_Styles[[#This Row],[MR Default]]&lt;&gt;"",Table_Styles[[#This Row],[MR Default]],""))</f>
        <v/>
      </c>
      <c r="AE94" s="58"/>
      <c r="AF94" s="58"/>
      <c r="AG94" s="24" t="str">
        <f>IF(Table_Styles[[#This Row],[MB]]&lt;&gt;"",Table_Styles[[#This Row],[MB]],IF(Table_Styles[[#This Row],[MB Default]]&lt;&gt;"",Table_Styles[[#This Row],[MB Default]],""))</f>
        <v/>
      </c>
      <c r="AH94" s="58"/>
      <c r="AI94" s="58"/>
      <c r="AJ94" s="24" t="str">
        <f>IF(Table_Styles[[#This Row],[ML]]&lt;&gt;"",Table_Styles[[#This Row],[ML]],IF(Table_Styles[[#This Row],[ML Default]]&lt;&gt;"",Table_Styles[[#This Row],[ML Default]],""))</f>
        <v/>
      </c>
      <c r="AK94" s="58"/>
      <c r="AL94" s="58"/>
      <c r="AM94" s="24" t="str">
        <f>IF(Table_Styles[[#This Row],[PT]]&lt;&gt;"",Table_Styles[[#This Row],[PT]],IF(Table_Styles[[#This Row],[PT Default]]&lt;&gt;"",Table_Styles[[#This Row],[PT Default]],""))</f>
        <v/>
      </c>
      <c r="AN94" s="58"/>
      <c r="AO94" s="58"/>
      <c r="AP94" s="24" t="str">
        <f>IF(Table_Styles[[#This Row],[PR]]&lt;&gt;"",Table_Styles[[#This Row],[PR]],IF(Table_Styles[[#This Row],[PR Default]]&lt;&gt;"",Table_Styles[[#This Row],[PR Default]],""))</f>
        <v/>
      </c>
      <c r="AQ94" s="58"/>
      <c r="AR94" s="58"/>
      <c r="AS94" s="24" t="str">
        <f>IF(Table_Styles[[#This Row],[PB]]&lt;&gt;"",Table_Styles[[#This Row],[PB]],IF(Table_Styles[[#This Row],[PB Default]]&lt;&gt;"",Table_Styles[[#This Row],[PB Default]],""))</f>
        <v/>
      </c>
      <c r="AT94" s="58"/>
      <c r="AU94" s="58"/>
      <c r="AV94" s="24" t="str">
        <f>IF(Table_Styles[[#This Row],[PL]]&lt;&gt;"",Table_Styles[[#This Row],[PL]],IF(Table_Styles[[#This Row],[PL Default]]&lt;&gt;"",Table_Styles[[#This Row],[PL Default]],""))</f>
        <v/>
      </c>
      <c r="AW94" s="58"/>
      <c r="AX94" s="58"/>
      <c r="AY94" s="24" t="str">
        <f>IF(Table_Styles[[#This Row],[BT]]&lt;&gt;"",Table_Styles[[#This Row],[BT]],IF(Table_Styles[[#This Row],[BT Default]]&lt;&gt;"",Table_Styles[[#This Row],[BT Default]],""))</f>
        <v/>
      </c>
      <c r="AZ94" s="58"/>
      <c r="BA94" s="58"/>
      <c r="BB94" s="24" t="str">
        <f>IF(Table_Styles[[#This Row],[BR]]&lt;&gt;"",Table_Styles[[#This Row],[BR]],IF(Table_Styles[[#This Row],[BR Default]]&lt;&gt;"",Table_Styles[[#This Row],[BR Default]],""))</f>
        <v/>
      </c>
      <c r="BC94" s="58"/>
      <c r="BD94" s="58"/>
      <c r="BE94" s="24" t="str">
        <f>IF(Table_Styles[[#This Row],[BB]]&lt;&gt;"",Table_Styles[[#This Row],[BB]],IF(Table_Styles[[#This Row],[BB Default]]&lt;&gt;"",Table_Styles[[#This Row],[BB Default]],""))</f>
        <v/>
      </c>
      <c r="BF94" s="58"/>
      <c r="BG94" s="58"/>
      <c r="BH94" s="24" t="str">
        <f>IF(Table_Styles[[#This Row],[BL]]&lt;&gt;"",Table_Styles[[#This Row],[BL]],IF(Table_Styles[[#This Row],[BL Default]]&lt;&gt;"",Table_Styles[[#This Row],[BL Default]],""))</f>
        <v/>
      </c>
      <c r="BI94" s="58"/>
      <c r="BJ94" s="58"/>
      <c r="BK94" s="24" t="str">
        <f>IF(Table_Styles[[#This Row],[Width]]&lt;&gt;"",Table_Styles[[#This Row],[Width]],IF(Table_Styles[[#This Row],[Width Default]]&lt;&gt;"",Table_Styles[[#This Row],[Width Default]],""))</f>
        <v/>
      </c>
      <c r="BL94" s="58"/>
      <c r="BM94" s="58"/>
      <c r="BN94" s="24" t="str">
        <f>IF(Table_Styles[[#This Row],[Height]]&lt;&gt;"",Table_Styles[[#This Row],[Height]],IF(Table_Styles[[#This Row],[Height Default]]&lt;&gt;"",Table_Styles[[#This Row],[Height Default]],""))</f>
        <v/>
      </c>
      <c r="BO94" s="24"/>
      <c r="BP94" s="24"/>
      <c r="BQ94" s="24" t="str">
        <f>IF(Table_Styles[[#This Row],[Top]]&lt;&gt;"",Table_Styles[[#This Row],[Top]],IF(Table_Styles[[#This Row],[Top Default]]&lt;&gt;"",Table_Styles[[#This Row],[Top Default]],""))</f>
        <v/>
      </c>
      <c r="BR94" s="24"/>
      <c r="BS94" s="24"/>
      <c r="BT94" s="24" t="str">
        <f>IF(Table_Styles[[#This Row],[Right]]&lt;&gt;"",Table_Styles[[#This Row],[Right]],IF(Table_Styles[[#This Row],[Right Default]]&lt;&gt;"",Table_Styles[[#This Row],[Right Default]],""))</f>
        <v/>
      </c>
      <c r="BU94" s="24"/>
      <c r="BV94" s="24"/>
      <c r="BW94" s="24" t="str">
        <f>IF(Table_Styles[[#This Row],[Bottom]]&lt;&gt;"",Table_Styles[[#This Row],[Bottom]],IF(Table_Styles[[#This Row],[Bottom Default]]&lt;&gt;"",Table_Styles[[#This Row],[Bottom Default]],""))</f>
        <v/>
      </c>
      <c r="BX94" s="24"/>
      <c r="BY94" s="24"/>
      <c r="BZ94" s="24" t="str">
        <f>IF(Table_Styles[[#This Row],[Left]]&lt;&gt;"",Table_Styles[[#This Row],[Left]],IF(Table_Styles[[#This Row],[Left Default]]&lt;&gt;"",Table_Styles[[#This Row],[Left Default]],""))</f>
        <v/>
      </c>
      <c r="CA94" s="58"/>
      <c r="CB94" s="99" t="str">
        <f>IF(AND(Table_Styles[[#This Row],[Selector]]&lt;&gt;"",Table_Styles[[#This Row],[Font Family Used]]&lt;&gt;"",Table_Styles[[#This Row],[Font Weight Used]]&lt;&gt;""),Table_Styles[[#This Row],[Font Family Used]]&amp;" "&amp;Table_Styles[[#This Row],[Font Weight Used]],"")</f>
        <v/>
      </c>
      <c r="CC94" s="99" t="str">
        <f ca="1">IF(AND(Table_Styles[[#This Row],[Selector]],COUNTIF(OFFSET(CC:CC,0,0,ROW()-1,1),"="&amp;Table_Styles[[#This Row],[Font]])=0),Table_Styles[[#This Row],[Font]],"")</f>
        <v/>
      </c>
      <c r="CD94" s="99" t="str">
        <f ca="1">IF(Table_Styles[[#This Row],[Unique Font]]&lt;&gt;"",
"{""fontFamily"":"""&amp;Table_Styles[[#This Row],[Font Family Used]]&amp;""",""fontWeight"":"&amp;Table_Styles[[#This Row],[Font Weight Used]]&amp;"}","")</f>
        <v/>
      </c>
      <c r="CE94"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#c8c8c8</v>
      </c>
      <c r="CF94" s="101" t="str">
        <f>IF(AND(Table_Styles[[#This Row],[Selector]]&lt;&gt;"", Table_Styles[[#This Row],[Config Properties]]&lt;&gt;""),
Table_Styles[[#This Row],[Selector]]&amp;" { "&amp;Table_Styles[[#This Row],[Config Properties]]&amp;" }","")</f>
        <v>nav .btn.btn-secondary:active { color: #1d1c1c;background: #ffffff;border: 1px solid #c8c8c8 }</v>
      </c>
      <c r="CG94" s="101" t="str">
        <f xml:space="preserve">
SUBSTITUTE(SUBSTITUTE(SUBSTITUTE(SUBSTITUTE(SUBSTITUTE(SUBSTITUTE(SUBSTITUTE(SUBSTITUTE(Table_Styles[[#This Row],[Config]],
" {","{"),
"{ ","{"),
" }","}"),
"} ","}"),
" ,",","),
", ",","),
" :",":"),
": ",":")</f>
        <v>nav .btn.btn-secondary:active{color:#1d1c1c;background:#ffffff;border:1px solid #c8c8c8}</v>
      </c>
    </row>
    <row r="95" spans="2:85" ht="29.4" thickBot="1">
      <c r="B95" s="100" t="s">
        <v>551</v>
      </c>
      <c r="C95" s="100"/>
      <c r="D95" s="121"/>
      <c r="E95" s="121"/>
      <c r="F95" s="100" t="str">
        <f>IF(Table_Styles[[#This Row],[Font Family]]&lt;&gt;"",Table_Styles[[#This Row],[Font Family]],IF(Table_Styles[[#This Row],[Font Family Default]]&lt;&gt;"",Table_Styles[[#This Row],[Font Family Default]],""))</f>
        <v/>
      </c>
      <c r="G95" s="121"/>
      <c r="H95" s="121"/>
      <c r="I95" s="100" t="str">
        <f>IF(Table_Styles[[#This Row],[Font Size]]&lt;&gt;"",Table_Styles[[#This Row],[Font Size]],IF(Table_Styles[[#This Row],[Font Size Default]]&lt;&gt;"",Table_Styles[[#This Row],[Font Size Default]],""))</f>
        <v/>
      </c>
      <c r="J95" s="121"/>
      <c r="K95" s="121"/>
      <c r="L95" s="100" t="str">
        <f>IF(Table_Styles[[#This Row],[Font Weight]]&lt;&gt;"",Table_Styles[[#This Row],[Font Weight]],IF(Table_Styles[[#This Row],[Font Weight Default]]&lt;&gt;"",Table_Styles[[#This Row],[Font Weight Default]],""))</f>
        <v/>
      </c>
      <c r="M95" s="121"/>
      <c r="N95" s="121"/>
      <c r="O95" s="100" t="str">
        <f>IF(Table_Styles[[#This Row],[Colour]]&lt;&gt;"",Table_Styles[[#This Row],[Colour]],IF(Table_Styles[[#This Row],[Colour Default]]&lt;&gt;"",Table_Styles[[#This Row],[Colour Default]],""))</f>
        <v/>
      </c>
      <c r="P95" s="121"/>
      <c r="Q95" s="121"/>
      <c r="R95" s="100" t="str">
        <f>IF(Table_Styles[[#This Row],[Background]]&lt;&gt;"",Table_Styles[[#This Row],[Background]],IF(Table_Styles[[#This Row],[Background Default]]&lt;&gt;"",Table_Styles[[#This Row],[Background Default]],""))</f>
        <v/>
      </c>
      <c r="S95" s="121"/>
      <c r="T95" s="121"/>
      <c r="U95" s="100" t="str">
        <f>IF(Table_Styles[[#This Row],[Border]]&lt;&gt;"",Table_Styles[[#This Row],[Border]],IF(Table_Styles[[#This Row],[Border Default]]&lt;&gt;"",Table_Styles[[#This Row],[Border Default]],""))</f>
        <v/>
      </c>
      <c r="V95" s="121"/>
      <c r="W95" s="121"/>
      <c r="X95" s="100" t="str">
        <f>IF(Table_Styles[[#This Row],[Border Radius]]&lt;&gt;"",Table_Styles[[#This Row],[Border Radius]],IF(Table_Styles[[#This Row],[Border Radius Default]]&lt;&gt;"",Table_Styles[[#This Row],[Border Radius Default]],""))</f>
        <v/>
      </c>
      <c r="Y95" s="121"/>
      <c r="Z95" s="121"/>
      <c r="AA95" s="100" t="str">
        <f>IF(Table_Styles[[#This Row],[MT]]&lt;&gt;"",Table_Styles[[#This Row],[MT]],IF(Table_Styles[[#This Row],[MT Default]]&lt;&gt;"",Table_Styles[[#This Row],[MT Default]],""))</f>
        <v/>
      </c>
      <c r="AB95" s="121"/>
      <c r="AC95" s="121"/>
      <c r="AD95" s="100" t="str">
        <f>IF(Table_Styles[[#This Row],[MR]]&lt;&gt;"",Table_Styles[[#This Row],[MR]],IF(Table_Styles[[#This Row],[MR Default]]&lt;&gt;"",Table_Styles[[#This Row],[MR Default]],""))</f>
        <v/>
      </c>
      <c r="AE95" s="121"/>
      <c r="AF95" s="121"/>
      <c r="AG95" s="100" t="str">
        <f>IF(Table_Styles[[#This Row],[MB]]&lt;&gt;"",Table_Styles[[#This Row],[MB]],IF(Table_Styles[[#This Row],[MB Default]]&lt;&gt;"",Table_Styles[[#This Row],[MB Default]],""))</f>
        <v/>
      </c>
      <c r="AH95" s="121"/>
      <c r="AI95" s="121"/>
      <c r="AJ95" s="100" t="str">
        <f>IF(Table_Styles[[#This Row],[ML]]&lt;&gt;"",Table_Styles[[#This Row],[ML]],IF(Table_Styles[[#This Row],[ML Default]]&lt;&gt;"",Table_Styles[[#This Row],[ML Default]],""))</f>
        <v/>
      </c>
      <c r="AK95" s="121"/>
      <c r="AL95" s="121"/>
      <c r="AM95" s="100" t="str">
        <f>IF(Table_Styles[[#This Row],[PT]]&lt;&gt;"",Table_Styles[[#This Row],[PT]],IF(Table_Styles[[#This Row],[PT Default]]&lt;&gt;"",Table_Styles[[#This Row],[PT Default]],""))</f>
        <v/>
      </c>
      <c r="AN95" s="121"/>
      <c r="AO95" s="121"/>
      <c r="AP95" s="100" t="str">
        <f>IF(Table_Styles[[#This Row],[PR]]&lt;&gt;"",Table_Styles[[#This Row],[PR]],IF(Table_Styles[[#This Row],[PR Default]]&lt;&gt;"",Table_Styles[[#This Row],[PR Default]],""))</f>
        <v/>
      </c>
      <c r="AQ95" s="121"/>
      <c r="AR95" s="121"/>
      <c r="AS95" s="100" t="str">
        <f>IF(Table_Styles[[#This Row],[PB]]&lt;&gt;"",Table_Styles[[#This Row],[PB]],IF(Table_Styles[[#This Row],[PB Default]]&lt;&gt;"",Table_Styles[[#This Row],[PB Default]],""))</f>
        <v/>
      </c>
      <c r="AT95" s="121"/>
      <c r="AU95" s="121"/>
      <c r="AV95" s="100" t="str">
        <f>IF(Table_Styles[[#This Row],[PL]]&lt;&gt;"",Table_Styles[[#This Row],[PL]],IF(Table_Styles[[#This Row],[PL Default]]&lt;&gt;"",Table_Styles[[#This Row],[PL Default]],""))</f>
        <v/>
      </c>
      <c r="AW95" s="121"/>
      <c r="AX95" s="121"/>
      <c r="AY95" s="100" t="str">
        <f>IF(Table_Styles[[#This Row],[BT]]&lt;&gt;"",Table_Styles[[#This Row],[BT]],IF(Table_Styles[[#This Row],[BT Default]]&lt;&gt;"",Table_Styles[[#This Row],[BT Default]],""))</f>
        <v/>
      </c>
      <c r="AZ95" s="121"/>
      <c r="BA95" s="121"/>
      <c r="BB95" s="100" t="str">
        <f>IF(Table_Styles[[#This Row],[BR]]&lt;&gt;"",Table_Styles[[#This Row],[BR]],IF(Table_Styles[[#This Row],[BR Default]]&lt;&gt;"",Table_Styles[[#This Row],[BR Default]],""))</f>
        <v/>
      </c>
      <c r="BC95" s="121"/>
      <c r="BD95" s="121"/>
      <c r="BE95" s="100" t="str">
        <f>IF(Table_Styles[[#This Row],[BB]]&lt;&gt;"",Table_Styles[[#This Row],[BB]],IF(Table_Styles[[#This Row],[BB Default]]&lt;&gt;"",Table_Styles[[#This Row],[BB Default]],""))</f>
        <v/>
      </c>
      <c r="BF95" s="121"/>
      <c r="BG95" s="121"/>
      <c r="BH95" s="100" t="str">
        <f>IF(Table_Styles[[#This Row],[BL]]&lt;&gt;"",Table_Styles[[#This Row],[BL]],IF(Table_Styles[[#This Row],[BL Default]]&lt;&gt;"",Table_Styles[[#This Row],[BL Default]],""))</f>
        <v/>
      </c>
      <c r="BI95" s="121"/>
      <c r="BJ95" s="121"/>
      <c r="BK95" s="100" t="str">
        <f>IF(Table_Styles[[#This Row],[Width]]&lt;&gt;"",Table_Styles[[#This Row],[Width]],IF(Table_Styles[[#This Row],[Width Default]]&lt;&gt;"",Table_Styles[[#This Row],[Width Default]],""))</f>
        <v/>
      </c>
      <c r="BL95" s="121"/>
      <c r="BM95" s="121"/>
      <c r="BN95" s="100" t="str">
        <f>IF(Table_Styles[[#This Row],[Height]]&lt;&gt;"",Table_Styles[[#This Row],[Height]],IF(Table_Styles[[#This Row],[Height Default]]&lt;&gt;"",Table_Styles[[#This Row],[Height Default]],""))</f>
        <v/>
      </c>
      <c r="BO95" s="100"/>
      <c r="BP95" s="100"/>
      <c r="BQ95" s="100" t="str">
        <f>IF(Table_Styles[[#This Row],[Top]]&lt;&gt;"",Table_Styles[[#This Row],[Top]],IF(Table_Styles[[#This Row],[Top Default]]&lt;&gt;"",Table_Styles[[#This Row],[Top Default]],""))</f>
        <v/>
      </c>
      <c r="BR95" s="100"/>
      <c r="BS95" s="100"/>
      <c r="BT95" s="100" t="str">
        <f>IF(Table_Styles[[#This Row],[Right]]&lt;&gt;"",Table_Styles[[#This Row],[Right]],IF(Table_Styles[[#This Row],[Right Default]]&lt;&gt;"",Table_Styles[[#This Row],[Right Default]],""))</f>
        <v/>
      </c>
      <c r="BU95" s="100"/>
      <c r="BV95" s="100"/>
      <c r="BW95" s="100" t="str">
        <f>IF(Table_Styles[[#This Row],[Bottom]]&lt;&gt;"",Table_Styles[[#This Row],[Bottom]],IF(Table_Styles[[#This Row],[Bottom Default]]&lt;&gt;"",Table_Styles[[#This Row],[Bottom Default]],""))</f>
        <v/>
      </c>
      <c r="BX95" s="100"/>
      <c r="BY95" s="100"/>
      <c r="BZ95" s="100" t="str">
        <f>IF(Table_Styles[[#This Row],[Left]]&lt;&gt;"",Table_Styles[[#This Row],[Left]],IF(Table_Styles[[#This Row],[Left Default]]&lt;&gt;"",Table_Styles[[#This Row],[Left Default]],""))</f>
        <v/>
      </c>
      <c r="CA95" s="121"/>
      <c r="CB95" s="100" t="str">
        <f>IF(AND(Table_Styles[[#This Row],[Selector]]&lt;&gt;"",Table_Styles[[#This Row],[Font Family Used]]&lt;&gt;"",Table_Styles[[#This Row],[Font Weight Used]]&lt;&gt;""),Table_Styles[[#This Row],[Font Family Used]]&amp;" "&amp;Table_Styles[[#This Row],[Font Weight Used]],"")</f>
        <v/>
      </c>
      <c r="CC95" s="100" t="str">
        <f ca="1">IF(AND(Table_Styles[[#This Row],[Selector]],COUNTIF(OFFSET(CC:CC,0,0,ROW()-1,1),"="&amp;Table_Styles[[#This Row],[Font]])=0),Table_Styles[[#This Row],[Font]],"")</f>
        <v/>
      </c>
      <c r="CD95" s="100" t="str">
        <f ca="1">IF(Table_Styles[[#This Row],[Unique Font]]&lt;&gt;"",
"{""fontFamily"":"""&amp;Table_Styles[[#This Row],[Font Family Used]]&amp;""",""fontWeight"":"&amp;Table_Styles[[#This Row],[Font Weight Used]]&amp;"}","")</f>
        <v/>
      </c>
      <c r="CE95" s="10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5" s="100" t="str">
        <f>IF(AND(Table_Styles[[#This Row],[Selector]]&lt;&gt;"", Table_Styles[[#This Row],[Config Properties]]&lt;&gt;""),
Table_Styles[[#This Row],[Selector]]&amp;" { "&amp;Table_Styles[[#This Row],[Config Properties]]&amp;" }","")</f>
        <v/>
      </c>
      <c r="CG95" s="100" t="str">
        <f xml:space="preserve">
SUBSTITUTE(SUBSTITUTE(SUBSTITUTE(SUBSTITUTE(SUBSTITUTE(SUBSTITUTE(SUBSTITUTE(SUBSTITUTE(Table_Styles[[#This Row],[Config]],
" {","{"),
"{ ","{"),
" }","}"),
"} ","}"),
" ,",","),
", ",","),
" :",":"),
": ",":")</f>
        <v/>
      </c>
    </row>
    <row r="96" spans="2:85" ht="21" customHeight="1">
      <c r="B96" s="99" t="s">
        <v>552</v>
      </c>
      <c r="C96" s="99" t="s">
        <v>553</v>
      </c>
      <c r="D96" s="58"/>
      <c r="E96" s="57" t="str">
        <f>Settings_Styling_Font_Headings</f>
        <v>Montserrat</v>
      </c>
      <c r="F96" s="24" t="str">
        <f>IF(Table_Styles[[#This Row],[Font Family]]&lt;&gt;"",Table_Styles[[#This Row],[Font Family]],IF(Table_Styles[[#This Row],[Font Family Default]]&lt;&gt;"",Table_Styles[[#This Row],[Font Family Default]],""))</f>
        <v>Montserrat</v>
      </c>
      <c r="G96" s="58" t="s">
        <v>424</v>
      </c>
      <c r="H96" s="173" t="s">
        <v>416</v>
      </c>
      <c r="I96" s="24" t="str">
        <f>IF(Table_Styles[[#This Row],[Font Size]]&lt;&gt;"",Table_Styles[[#This Row],[Font Size]],IF(Table_Styles[[#This Row],[Font Size Default]]&lt;&gt;"",Table_Styles[[#This Row],[Font Size Default]],""))</f>
        <v>24px</v>
      </c>
      <c r="J96" s="58"/>
      <c r="K96" s="57">
        <v>400</v>
      </c>
      <c r="L96" s="24">
        <f>IF(Table_Styles[[#This Row],[Font Weight]]&lt;&gt;"",Table_Styles[[#This Row],[Font Weight]],IF(Table_Styles[[#This Row],[Font Weight Default]]&lt;&gt;"",Table_Styles[[#This Row],[Font Weight Default]],""))</f>
        <v>400</v>
      </c>
      <c r="M96" s="58"/>
      <c r="N96" s="58"/>
      <c r="O96" s="24" t="str">
        <f>IF(Table_Styles[[#This Row],[Colour]]&lt;&gt;"",Table_Styles[[#This Row],[Colour]],IF(Table_Styles[[#This Row],[Colour Default]]&lt;&gt;"",Table_Styles[[#This Row],[Colour Default]],""))</f>
        <v/>
      </c>
      <c r="P96" s="58"/>
      <c r="Q96" s="58"/>
      <c r="R96" s="24" t="str">
        <f>IF(Table_Styles[[#This Row],[Background]]&lt;&gt;"",Table_Styles[[#This Row],[Background]],IF(Table_Styles[[#This Row],[Background Default]]&lt;&gt;"",Table_Styles[[#This Row],[Background Default]],""))</f>
        <v/>
      </c>
      <c r="S96" s="58"/>
      <c r="T96" s="58"/>
      <c r="U96" s="24" t="str">
        <f>IF(Table_Styles[[#This Row],[Border]]&lt;&gt;"",Table_Styles[[#This Row],[Border]],IF(Table_Styles[[#This Row],[Border Default]]&lt;&gt;"",Table_Styles[[#This Row],[Border Default]],""))</f>
        <v/>
      </c>
      <c r="V96" s="58"/>
      <c r="W96" s="58"/>
      <c r="X96" s="24" t="str">
        <f>IF(Table_Styles[[#This Row],[Border Radius]]&lt;&gt;"",Table_Styles[[#This Row],[Border Radius]],IF(Table_Styles[[#This Row],[Border Radius Default]]&lt;&gt;"",Table_Styles[[#This Row],[Border Radius Default]],""))</f>
        <v/>
      </c>
      <c r="Y96" s="58"/>
      <c r="Z96" s="60" t="s">
        <v>402</v>
      </c>
      <c r="AA96" s="24" t="str">
        <f>IF(Table_Styles[[#This Row],[MT]]&lt;&gt;"",Table_Styles[[#This Row],[MT]],IF(Table_Styles[[#This Row],[MT Default]]&lt;&gt;"",Table_Styles[[#This Row],[MT Default]],""))</f>
        <v>30px</v>
      </c>
      <c r="AB96" s="58"/>
      <c r="AC96" s="58"/>
      <c r="AD96" s="24" t="str">
        <f>IF(Table_Styles[[#This Row],[MR]]&lt;&gt;"",Table_Styles[[#This Row],[MR]],IF(Table_Styles[[#This Row],[MR Default]]&lt;&gt;"",Table_Styles[[#This Row],[MR Default]],""))</f>
        <v/>
      </c>
      <c r="AE96" s="58"/>
      <c r="AF96" s="60" t="s">
        <v>467</v>
      </c>
      <c r="AG96" s="24" t="str">
        <f>IF(Table_Styles[[#This Row],[MB]]&lt;&gt;"",Table_Styles[[#This Row],[MB]],IF(Table_Styles[[#This Row],[MB Default]]&lt;&gt;"",Table_Styles[[#This Row],[MB Default]],""))</f>
        <v>3px</v>
      </c>
      <c r="AH96" s="58"/>
      <c r="AI96" s="58"/>
      <c r="AJ96" s="24" t="str">
        <f>IF(Table_Styles[[#This Row],[ML]]&lt;&gt;"",Table_Styles[[#This Row],[ML]],IF(Table_Styles[[#This Row],[ML Default]]&lt;&gt;"",Table_Styles[[#This Row],[ML Default]],""))</f>
        <v/>
      </c>
      <c r="AK96" s="58"/>
      <c r="AL96" s="58"/>
      <c r="AM96" s="24" t="str">
        <f>IF(Table_Styles[[#This Row],[PT]]&lt;&gt;"",Table_Styles[[#This Row],[PT]],IF(Table_Styles[[#This Row],[PT Default]]&lt;&gt;"",Table_Styles[[#This Row],[PT Default]],""))</f>
        <v/>
      </c>
      <c r="AN96" s="58"/>
      <c r="AO96" s="58"/>
      <c r="AP96" s="24" t="str">
        <f>IF(Table_Styles[[#This Row],[PR]]&lt;&gt;"",Table_Styles[[#This Row],[PR]],IF(Table_Styles[[#This Row],[PR Default]]&lt;&gt;"",Table_Styles[[#This Row],[PR Default]],""))</f>
        <v/>
      </c>
      <c r="AQ96" s="58"/>
      <c r="AR96" s="173" t="s">
        <v>422</v>
      </c>
      <c r="AS96" s="24" t="str">
        <f>IF(Table_Styles[[#This Row],[PB]]&lt;&gt;"",Table_Styles[[#This Row],[PB]],IF(Table_Styles[[#This Row],[PB Default]]&lt;&gt;"",Table_Styles[[#This Row],[PB Default]],""))</f>
        <v>10px</v>
      </c>
      <c r="AT96" s="58"/>
      <c r="AU96" s="58"/>
      <c r="AV96" s="24" t="str">
        <f>IF(Table_Styles[[#This Row],[PL]]&lt;&gt;"",Table_Styles[[#This Row],[PL]],IF(Table_Styles[[#This Row],[PL Default]]&lt;&gt;"",Table_Styles[[#This Row],[PL Default]],""))</f>
        <v/>
      </c>
      <c r="AW96" s="58"/>
      <c r="AX96" s="58"/>
      <c r="AY96" s="24" t="str">
        <f>IF(Table_Styles[[#This Row],[BT]]&lt;&gt;"",Table_Styles[[#This Row],[BT]],IF(Table_Styles[[#This Row],[BT Default]]&lt;&gt;"",Table_Styles[[#This Row],[BT Default]],""))</f>
        <v/>
      </c>
      <c r="AZ96" s="58"/>
      <c r="BA96" s="58"/>
      <c r="BB96" s="24" t="str">
        <f>IF(Table_Styles[[#This Row],[BR]]&lt;&gt;"",Table_Styles[[#This Row],[BR]],IF(Table_Styles[[#This Row],[BR Default]]&lt;&gt;"",Table_Styles[[#This Row],[BR Default]],""))</f>
        <v/>
      </c>
      <c r="BC96" s="58"/>
      <c r="BD96" s="58"/>
      <c r="BE96" s="24" t="str">
        <f>IF(Table_Styles[[#This Row],[BB]]&lt;&gt;"",Table_Styles[[#This Row],[BB]],IF(Table_Styles[[#This Row],[BB Default]]&lt;&gt;"",Table_Styles[[#This Row],[BB Default]],""))</f>
        <v/>
      </c>
      <c r="BF96" s="58"/>
      <c r="BG96" s="58"/>
      <c r="BH96" s="24" t="str">
        <f>IF(Table_Styles[[#This Row],[BL]]&lt;&gt;"",Table_Styles[[#This Row],[BL]],IF(Table_Styles[[#This Row],[BL Default]]&lt;&gt;"",Table_Styles[[#This Row],[BL Default]],""))</f>
        <v/>
      </c>
      <c r="BI96" s="58"/>
      <c r="BJ96" s="58"/>
      <c r="BK96" s="24" t="str">
        <f>IF(Table_Styles[[#This Row],[Width]]&lt;&gt;"",Table_Styles[[#This Row],[Width]],IF(Table_Styles[[#This Row],[Width Default]]&lt;&gt;"",Table_Styles[[#This Row],[Width Default]],""))</f>
        <v/>
      </c>
      <c r="BL96" s="58"/>
      <c r="BM96" s="58"/>
      <c r="BN96" s="24" t="str">
        <f>IF(Table_Styles[[#This Row],[Height]]&lt;&gt;"",Table_Styles[[#This Row],[Height]],IF(Table_Styles[[#This Row],[Height Default]]&lt;&gt;"",Table_Styles[[#This Row],[Height Default]],""))</f>
        <v/>
      </c>
      <c r="BO96" s="24"/>
      <c r="BP96" s="24"/>
      <c r="BQ96" s="24" t="str">
        <f>IF(Table_Styles[[#This Row],[Top]]&lt;&gt;"",Table_Styles[[#This Row],[Top]],IF(Table_Styles[[#This Row],[Top Default]]&lt;&gt;"",Table_Styles[[#This Row],[Top Default]],""))</f>
        <v/>
      </c>
      <c r="BR96" s="24"/>
      <c r="BS96" s="24"/>
      <c r="BT96" s="24" t="str">
        <f>IF(Table_Styles[[#This Row],[Right]]&lt;&gt;"",Table_Styles[[#This Row],[Right]],IF(Table_Styles[[#This Row],[Right Default]]&lt;&gt;"",Table_Styles[[#This Row],[Right Default]],""))</f>
        <v/>
      </c>
      <c r="BU96" s="24"/>
      <c r="BV96" s="24"/>
      <c r="BW96" s="24" t="str">
        <f>IF(Table_Styles[[#This Row],[Bottom]]&lt;&gt;"",Table_Styles[[#This Row],[Bottom]],IF(Table_Styles[[#This Row],[Bottom Default]]&lt;&gt;"",Table_Styles[[#This Row],[Bottom Default]],""))</f>
        <v/>
      </c>
      <c r="BX96" s="24"/>
      <c r="BY96" s="24"/>
      <c r="BZ96" s="24" t="str">
        <f>IF(Table_Styles[[#This Row],[Left]]&lt;&gt;"",Table_Styles[[#This Row],[Left]],IF(Table_Styles[[#This Row],[Left Default]]&lt;&gt;"",Table_Styles[[#This Row],[Left Default]],""))</f>
        <v/>
      </c>
      <c r="CA96" s="58"/>
      <c r="CB96" s="99" t="str">
        <f>IF(AND(Table_Styles[[#This Row],[Selector]]&lt;&gt;"",Table_Styles[[#This Row],[Font Family Used]]&lt;&gt;"",Table_Styles[[#This Row],[Font Weight Used]]&lt;&gt;""),Table_Styles[[#This Row],[Font Family Used]]&amp;" "&amp;Table_Styles[[#This Row],[Font Weight Used]],"")</f>
        <v>Montserrat 400</v>
      </c>
      <c r="CC96" s="99" t="str">
        <f ca="1">IF(AND(Table_Styles[[#This Row],[Selector]],COUNTIF(OFFSET(CC:CC,0,0,ROW()-1,1),"="&amp;Table_Styles[[#This Row],[Font]])=0),Table_Styles[[#This Row],[Font]],"")</f>
        <v/>
      </c>
      <c r="CD96" s="99" t="str">
        <f ca="1">IF(Table_Styles[[#This Row],[Unique Font]]&lt;&gt;"",
"{""fontFamily"":"""&amp;Table_Styles[[#This Row],[Font Family Used]]&amp;""",""fontWeight"":"&amp;Table_Styles[[#This Row],[Font Weight Used]]&amp;"}","")</f>
        <v/>
      </c>
      <c r="CE96"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24px;font-weight: 400;margin-top: 30px;margin-bottom: 3px;padding-bottom: 10px</v>
      </c>
      <c r="CF96" s="99" t="str">
        <f>IF(AND(Table_Styles[[#This Row],[Selector]]&lt;&gt;"", Table_Styles[[#This Row],[Config Properties]]&lt;&gt;""),
Table_Styles[[#This Row],[Selector]]&amp;" { "&amp;Table_Styles[[#This Row],[Config Properties]]&amp;" }","")</f>
        <v>nav#progress-bar h4 { font-family: 'Montserrat';font-size: 24px;font-weight: 400;margin-top: 30px;margin-bottom: 3px;padding-bottom: 10px }</v>
      </c>
      <c r="CG96" s="101" t="str">
        <f xml:space="preserve">
SUBSTITUTE(SUBSTITUTE(SUBSTITUTE(SUBSTITUTE(SUBSTITUTE(SUBSTITUTE(SUBSTITUTE(SUBSTITUTE(Table_Styles[[#This Row],[Config]],
" {","{"),
"{ ","{"),
" }","}"),
"} ","}"),
" ,",","),
", ",","),
" :",":"),
": ",":")</f>
        <v>nav#progress-bar h4{font-family:'Montserrat';font-size:24px;font-weight:400;margin-top:30px;margin-bottom:3px;padding-bottom:10px}</v>
      </c>
    </row>
    <row r="97" spans="2:85" ht="21" customHeight="1">
      <c r="B97" s="101" t="s">
        <v>554</v>
      </c>
      <c r="C97" s="102" t="s">
        <v>555</v>
      </c>
      <c r="D97" s="57"/>
      <c r="E97" s="57"/>
      <c r="F97" s="50" t="str">
        <f>IF(Table_Styles[[#This Row],[Font Family]]&lt;&gt;"",Table_Styles[[#This Row],[Font Family]],IF(Table_Styles[[#This Row],[Font Family Default]]&lt;&gt;"",Table_Styles[[#This Row],[Font Family Default]],""))</f>
        <v/>
      </c>
      <c r="G97" s="57"/>
      <c r="H97" s="57"/>
      <c r="I97" s="50" t="str">
        <f>IF(Table_Styles[[#This Row],[Font Size]]&lt;&gt;"",Table_Styles[[#This Row],[Font Size]],IF(Table_Styles[[#This Row],[Font Size Default]]&lt;&gt;"",Table_Styles[[#This Row],[Font Size Default]],""))</f>
        <v/>
      </c>
      <c r="J97" s="57"/>
      <c r="K97" s="57"/>
      <c r="L97" s="50" t="str">
        <f>IF(Table_Styles[[#This Row],[Font Weight]]&lt;&gt;"",Table_Styles[[#This Row],[Font Weight]],IF(Table_Styles[[#This Row],[Font Weight Default]]&lt;&gt;"",Table_Styles[[#This Row],[Font Weight Default]],""))</f>
        <v/>
      </c>
      <c r="M97" s="57"/>
      <c r="N97" s="57" t="str">
        <f>Colour_Foreground_1</f>
        <v>#1d1c1c</v>
      </c>
      <c r="O97" s="50" t="str">
        <f>IF(Table_Styles[[#This Row],[Colour]]&lt;&gt;"",Table_Styles[[#This Row],[Colour]],IF(Table_Styles[[#This Row],[Colour Default]]&lt;&gt;"",Table_Styles[[#This Row],[Colour Default]],""))</f>
        <v>#1d1c1c</v>
      </c>
      <c r="P97" s="57"/>
      <c r="Q97" s="57"/>
      <c r="R97" s="50" t="str">
        <f>IF(Table_Styles[[#This Row],[Background]]&lt;&gt;"",Table_Styles[[#This Row],[Background]],IF(Table_Styles[[#This Row],[Background Default]]&lt;&gt;"",Table_Styles[[#This Row],[Background Default]],""))</f>
        <v/>
      </c>
      <c r="S97" s="57"/>
      <c r="T97" s="57"/>
      <c r="U97" s="50" t="str">
        <f>IF(Table_Styles[[#This Row],[Border]]&lt;&gt;"",Table_Styles[[#This Row],[Border]],IF(Table_Styles[[#This Row],[Border Default]]&lt;&gt;"",Table_Styles[[#This Row],[Border Default]],""))</f>
        <v/>
      </c>
      <c r="V97" s="57"/>
      <c r="W97" s="57"/>
      <c r="X97" s="50" t="str">
        <f>IF(Table_Styles[[#This Row],[Border Radius]]&lt;&gt;"",Table_Styles[[#This Row],[Border Radius]],IF(Table_Styles[[#This Row],[Border Radius Default]]&lt;&gt;"",Table_Styles[[#This Row],[Border Radius Default]],""))</f>
        <v/>
      </c>
      <c r="Y97" s="57"/>
      <c r="Z97" s="57"/>
      <c r="AA97" s="50" t="str">
        <f>IF(Table_Styles[[#This Row],[MT]]&lt;&gt;"",Table_Styles[[#This Row],[MT]],IF(Table_Styles[[#This Row],[MT Default]]&lt;&gt;"",Table_Styles[[#This Row],[MT Default]],""))</f>
        <v/>
      </c>
      <c r="AB97" s="57"/>
      <c r="AC97" s="57"/>
      <c r="AD97" s="50" t="str">
        <f>IF(Table_Styles[[#This Row],[MR]]&lt;&gt;"",Table_Styles[[#This Row],[MR]],IF(Table_Styles[[#This Row],[MR Default]]&lt;&gt;"",Table_Styles[[#This Row],[MR Default]],""))</f>
        <v/>
      </c>
      <c r="AE97" s="57"/>
      <c r="AF97" s="57"/>
      <c r="AG97" s="50" t="str">
        <f>IF(Table_Styles[[#This Row],[MB]]&lt;&gt;"",Table_Styles[[#This Row],[MB]],IF(Table_Styles[[#This Row],[MB Default]]&lt;&gt;"",Table_Styles[[#This Row],[MB Default]],""))</f>
        <v/>
      </c>
      <c r="AH97" s="57"/>
      <c r="AI97" s="57"/>
      <c r="AJ97" s="50" t="str">
        <f>IF(Table_Styles[[#This Row],[ML]]&lt;&gt;"",Table_Styles[[#This Row],[ML]],IF(Table_Styles[[#This Row],[ML Default]]&lt;&gt;"",Table_Styles[[#This Row],[ML Default]],""))</f>
        <v/>
      </c>
      <c r="AK97" s="57"/>
      <c r="AL97" s="57"/>
      <c r="AM97" s="50" t="str">
        <f>IF(Table_Styles[[#This Row],[PT]]&lt;&gt;"",Table_Styles[[#This Row],[PT]],IF(Table_Styles[[#This Row],[PT Default]]&lt;&gt;"",Table_Styles[[#This Row],[PT Default]],""))</f>
        <v/>
      </c>
      <c r="AN97" s="57"/>
      <c r="AO97" s="57"/>
      <c r="AP97" s="50" t="str">
        <f>IF(Table_Styles[[#This Row],[PR]]&lt;&gt;"",Table_Styles[[#This Row],[PR]],IF(Table_Styles[[#This Row],[PR Default]]&lt;&gt;"",Table_Styles[[#This Row],[PR Default]],""))</f>
        <v/>
      </c>
      <c r="AQ97" s="57"/>
      <c r="AR97" s="57"/>
      <c r="AS97" s="50" t="str">
        <f>IF(Table_Styles[[#This Row],[PB]]&lt;&gt;"",Table_Styles[[#This Row],[PB]],IF(Table_Styles[[#This Row],[PB Default]]&lt;&gt;"",Table_Styles[[#This Row],[PB Default]],""))</f>
        <v/>
      </c>
      <c r="AT97" s="57"/>
      <c r="AU97" s="57"/>
      <c r="AV97" s="50" t="str">
        <f>IF(Table_Styles[[#This Row],[PL]]&lt;&gt;"",Table_Styles[[#This Row],[PL]],IF(Table_Styles[[#This Row],[PL Default]]&lt;&gt;"",Table_Styles[[#This Row],[PL Default]],""))</f>
        <v/>
      </c>
      <c r="AW97" s="57"/>
      <c r="AX97" s="57"/>
      <c r="AY97" s="50" t="str">
        <f>IF(Table_Styles[[#This Row],[BT]]&lt;&gt;"",Table_Styles[[#This Row],[BT]],IF(Table_Styles[[#This Row],[BT Default]]&lt;&gt;"",Table_Styles[[#This Row],[BT Default]],""))</f>
        <v/>
      </c>
      <c r="AZ97" s="57"/>
      <c r="BA97" s="57"/>
      <c r="BB97" s="50" t="str">
        <f>IF(Table_Styles[[#This Row],[BR]]&lt;&gt;"",Table_Styles[[#This Row],[BR]],IF(Table_Styles[[#This Row],[BR Default]]&lt;&gt;"",Table_Styles[[#This Row],[BR Default]],""))</f>
        <v/>
      </c>
      <c r="BC97" s="57"/>
      <c r="BD97" s="57" t="str">
        <f>"4px solid "&amp;Colour_Accent_1</f>
        <v>4px solid #777777</v>
      </c>
      <c r="BE97" s="50" t="str">
        <f>IF(Table_Styles[[#This Row],[BB]]&lt;&gt;"",Table_Styles[[#This Row],[BB]],IF(Table_Styles[[#This Row],[BB Default]]&lt;&gt;"",Table_Styles[[#This Row],[BB Default]],""))</f>
        <v>4px solid #777777</v>
      </c>
      <c r="BF97" s="57"/>
      <c r="BG97" s="57"/>
      <c r="BH97" s="50" t="str">
        <f>IF(Table_Styles[[#This Row],[BL]]&lt;&gt;"",Table_Styles[[#This Row],[BL]],IF(Table_Styles[[#This Row],[BL Default]]&lt;&gt;"",Table_Styles[[#This Row],[BL Default]],""))</f>
        <v/>
      </c>
      <c r="BI97" s="57"/>
      <c r="BJ97" s="57"/>
      <c r="BK97" s="50" t="str">
        <f>IF(Table_Styles[[#This Row],[Width]]&lt;&gt;"",Table_Styles[[#This Row],[Width]],IF(Table_Styles[[#This Row],[Width Default]]&lt;&gt;"",Table_Styles[[#This Row],[Width Default]],""))</f>
        <v/>
      </c>
      <c r="BL97" s="57"/>
      <c r="BM97" s="57"/>
      <c r="BN97" s="50" t="str">
        <f>IF(Table_Styles[[#This Row],[Height]]&lt;&gt;"",Table_Styles[[#This Row],[Height]],IF(Table_Styles[[#This Row],[Height Default]]&lt;&gt;"",Table_Styles[[#This Row],[Height Default]],""))</f>
        <v/>
      </c>
      <c r="BO97" s="50"/>
      <c r="BP97" s="50"/>
      <c r="BQ97" s="50" t="str">
        <f>IF(Table_Styles[[#This Row],[Top]]&lt;&gt;"",Table_Styles[[#This Row],[Top]],IF(Table_Styles[[#This Row],[Top Default]]&lt;&gt;"",Table_Styles[[#This Row],[Top Default]],""))</f>
        <v/>
      </c>
      <c r="BR97" s="50"/>
      <c r="BS97" s="50"/>
      <c r="BT97" s="50" t="str">
        <f>IF(Table_Styles[[#This Row],[Right]]&lt;&gt;"",Table_Styles[[#This Row],[Right]],IF(Table_Styles[[#This Row],[Right Default]]&lt;&gt;"",Table_Styles[[#This Row],[Right Default]],""))</f>
        <v/>
      </c>
      <c r="BU97" s="50"/>
      <c r="BV97" s="50"/>
      <c r="BW97" s="50" t="str">
        <f>IF(Table_Styles[[#This Row],[Bottom]]&lt;&gt;"",Table_Styles[[#This Row],[Bottom]],IF(Table_Styles[[#This Row],[Bottom Default]]&lt;&gt;"",Table_Styles[[#This Row],[Bottom Default]],""))</f>
        <v/>
      </c>
      <c r="BX97" s="50"/>
      <c r="BY97" s="50"/>
      <c r="BZ97" s="50" t="str">
        <f>IF(Table_Styles[[#This Row],[Left]]&lt;&gt;"",Table_Styles[[#This Row],[Left]],IF(Table_Styles[[#This Row],[Left Default]]&lt;&gt;"",Table_Styles[[#This Row],[Left Default]],""))</f>
        <v/>
      </c>
      <c r="CA97" s="57"/>
      <c r="CB97" s="101" t="str">
        <f>IF(AND(Table_Styles[[#This Row],[Selector]]&lt;&gt;"",Table_Styles[[#This Row],[Font Family Used]]&lt;&gt;"",Table_Styles[[#This Row],[Font Weight Used]]&lt;&gt;""),Table_Styles[[#This Row],[Font Family Used]]&amp;" "&amp;Table_Styles[[#This Row],[Font Weight Used]],"")</f>
        <v/>
      </c>
      <c r="CC97" s="101" t="str">
        <f ca="1">IF(AND(Table_Styles[[#This Row],[Selector]],COUNTIF(OFFSET(CC:CC,0,0,ROW()-1,1),"="&amp;Table_Styles[[#This Row],[Font]])=0),Table_Styles[[#This Row],[Font]],"")</f>
        <v/>
      </c>
      <c r="CD97" s="101" t="str">
        <f ca="1">IF(Table_Styles[[#This Row],[Unique Font]]&lt;&gt;"",
"{""fontFamily"":"""&amp;Table_Styles[[#This Row],[Font Family Used]]&amp;""",""fontWeight"":"&amp;Table_Styles[[#This Row],[Font Weight Used]]&amp;"}","")</f>
        <v/>
      </c>
      <c r="CE97"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#1d1c1c;border-bottom: 4px solid #777777</v>
      </c>
      <c r="CF97" s="101" t="str">
        <f>IF(AND(Table_Styles[[#This Row],[Selector]]&lt;&gt;"", Table_Styles[[#This Row],[Config Properties]]&lt;&gt;""),
Table_Styles[[#This Row],[Selector]]&amp;" { "&amp;Table_Styles[[#This Row],[Config Properties]]&amp;" }","")</f>
        <v>nav#progress-bar h4.active { color: #1d1c1c;border-bottom: 4px solid #777777 }</v>
      </c>
      <c r="CG97" s="101" t="str">
        <f xml:space="preserve">
SUBSTITUTE(SUBSTITUTE(SUBSTITUTE(SUBSTITUTE(SUBSTITUTE(SUBSTITUTE(SUBSTITUTE(SUBSTITUTE(Table_Styles[[#This Row],[Config]],
" {","{"),
"{ ","{"),
" }","}"),
"} ","}"),
" ,",","),
", ",","),
" :",":"),
": ",":")</f>
        <v>nav#progress-bar h4.active{color:#1d1c1c;border-bottom:4px solid #777777}</v>
      </c>
    </row>
    <row r="98" spans="2:85" ht="21" customHeight="1">
      <c r="B98" s="101" t="s">
        <v>556</v>
      </c>
      <c r="C98" s="101" t="s">
        <v>557</v>
      </c>
      <c r="D98" s="57"/>
      <c r="E98" s="57"/>
      <c r="F98" s="50" t="str">
        <f>IF(Table_Styles[[#This Row],[Font Family]]&lt;&gt;"",Table_Styles[[#This Row],[Font Family]],IF(Table_Styles[[#This Row],[Font Family Default]]&lt;&gt;"",Table_Styles[[#This Row],[Font Family Default]],""))</f>
        <v/>
      </c>
      <c r="G98" s="57"/>
      <c r="H98" s="57"/>
      <c r="I98" s="50" t="str">
        <f>IF(Table_Styles[[#This Row],[Font Size]]&lt;&gt;"",Table_Styles[[#This Row],[Font Size]],IF(Table_Styles[[#This Row],[Font Size Default]]&lt;&gt;"",Table_Styles[[#This Row],[Font Size Default]],""))</f>
        <v/>
      </c>
      <c r="J98" s="57"/>
      <c r="K98" s="57"/>
      <c r="L98" s="50" t="str">
        <f>IF(Table_Styles[[#This Row],[Font Weight]]&lt;&gt;"",Table_Styles[[#This Row],[Font Weight]],IF(Table_Styles[[#This Row],[Font Weight Default]]&lt;&gt;"",Table_Styles[[#This Row],[Font Weight Default]],""))</f>
        <v/>
      </c>
      <c r="M98" s="57"/>
      <c r="N98" s="177" t="s">
        <v>558</v>
      </c>
      <c r="O98" s="50" t="str">
        <f>IF(Table_Styles[[#This Row],[Colour]]&lt;&gt;"",Table_Styles[[#This Row],[Colour]],IF(Table_Styles[[#This Row],[Colour Default]]&lt;&gt;"",Table_Styles[[#This Row],[Colour Default]],""))</f>
        <v>#d6dce0</v>
      </c>
      <c r="P98" s="57"/>
      <c r="Q98" s="57"/>
      <c r="R98" s="50" t="str">
        <f>IF(Table_Styles[[#This Row],[Background]]&lt;&gt;"",Table_Styles[[#This Row],[Background]],IF(Table_Styles[[#This Row],[Background Default]]&lt;&gt;"",Table_Styles[[#This Row],[Background Default]],""))</f>
        <v/>
      </c>
      <c r="S98" s="57"/>
      <c r="T98" s="57"/>
      <c r="U98" s="50" t="str">
        <f>IF(Table_Styles[[#This Row],[Border]]&lt;&gt;"",Table_Styles[[#This Row],[Border]],IF(Table_Styles[[#This Row],[Border Default]]&lt;&gt;"",Table_Styles[[#This Row],[Border Default]],""))</f>
        <v/>
      </c>
      <c r="V98" s="57"/>
      <c r="W98" s="57"/>
      <c r="X98" s="50" t="str">
        <f>IF(Table_Styles[[#This Row],[Border Radius]]&lt;&gt;"",Table_Styles[[#This Row],[Border Radius]],IF(Table_Styles[[#This Row],[Border Radius Default]]&lt;&gt;"",Table_Styles[[#This Row],[Border Radius Default]],""))</f>
        <v/>
      </c>
      <c r="Y98" s="57"/>
      <c r="Z98" s="57"/>
      <c r="AA98" s="50" t="str">
        <f>IF(Table_Styles[[#This Row],[MT]]&lt;&gt;"",Table_Styles[[#This Row],[MT]],IF(Table_Styles[[#This Row],[MT Default]]&lt;&gt;"",Table_Styles[[#This Row],[MT Default]],""))</f>
        <v/>
      </c>
      <c r="AB98" s="57"/>
      <c r="AC98" s="57"/>
      <c r="AD98" s="50" t="str">
        <f>IF(Table_Styles[[#This Row],[MR]]&lt;&gt;"",Table_Styles[[#This Row],[MR]],IF(Table_Styles[[#This Row],[MR Default]]&lt;&gt;"",Table_Styles[[#This Row],[MR Default]],""))</f>
        <v/>
      </c>
      <c r="AE98" s="57"/>
      <c r="AF98" s="57"/>
      <c r="AG98" s="50" t="str">
        <f>IF(Table_Styles[[#This Row],[MB]]&lt;&gt;"",Table_Styles[[#This Row],[MB]],IF(Table_Styles[[#This Row],[MB Default]]&lt;&gt;"",Table_Styles[[#This Row],[MB Default]],""))</f>
        <v/>
      </c>
      <c r="AH98" s="57"/>
      <c r="AI98" s="57"/>
      <c r="AJ98" s="50" t="str">
        <f>IF(Table_Styles[[#This Row],[ML]]&lt;&gt;"",Table_Styles[[#This Row],[ML]],IF(Table_Styles[[#This Row],[ML Default]]&lt;&gt;"",Table_Styles[[#This Row],[ML Default]],""))</f>
        <v/>
      </c>
      <c r="AK98" s="57"/>
      <c r="AL98" s="57"/>
      <c r="AM98" s="50" t="str">
        <f>IF(Table_Styles[[#This Row],[PT]]&lt;&gt;"",Table_Styles[[#This Row],[PT]],IF(Table_Styles[[#This Row],[PT Default]]&lt;&gt;"",Table_Styles[[#This Row],[PT Default]],""))</f>
        <v/>
      </c>
      <c r="AN98" s="57"/>
      <c r="AO98" s="57"/>
      <c r="AP98" s="50" t="str">
        <f>IF(Table_Styles[[#This Row],[PR]]&lt;&gt;"",Table_Styles[[#This Row],[PR]],IF(Table_Styles[[#This Row],[PR Default]]&lt;&gt;"",Table_Styles[[#This Row],[PR Default]],""))</f>
        <v/>
      </c>
      <c r="AQ98" s="57"/>
      <c r="AR98" s="57"/>
      <c r="AS98" s="50" t="str">
        <f>IF(Table_Styles[[#This Row],[PB]]&lt;&gt;"",Table_Styles[[#This Row],[PB]],IF(Table_Styles[[#This Row],[PB Default]]&lt;&gt;"",Table_Styles[[#This Row],[PB Default]],""))</f>
        <v/>
      </c>
      <c r="AT98" s="57"/>
      <c r="AU98" s="57"/>
      <c r="AV98" s="50" t="str">
        <f>IF(Table_Styles[[#This Row],[PL]]&lt;&gt;"",Table_Styles[[#This Row],[PL]],IF(Table_Styles[[#This Row],[PL Default]]&lt;&gt;"",Table_Styles[[#This Row],[PL Default]],""))</f>
        <v/>
      </c>
      <c r="AW98" s="57"/>
      <c r="AX98" s="57"/>
      <c r="AY98" s="50" t="str">
        <f>IF(Table_Styles[[#This Row],[BT]]&lt;&gt;"",Table_Styles[[#This Row],[BT]],IF(Table_Styles[[#This Row],[BT Default]]&lt;&gt;"",Table_Styles[[#This Row],[BT Default]],""))</f>
        <v/>
      </c>
      <c r="AZ98" s="57"/>
      <c r="BA98" s="57"/>
      <c r="BB98" s="50" t="str">
        <f>IF(Table_Styles[[#This Row],[BR]]&lt;&gt;"",Table_Styles[[#This Row],[BR]],IF(Table_Styles[[#This Row],[BR Default]]&lt;&gt;"",Table_Styles[[#This Row],[BR Default]],""))</f>
        <v/>
      </c>
      <c r="BC98" s="57"/>
      <c r="BD98" s="177" t="s">
        <v>559</v>
      </c>
      <c r="BE98" s="50" t="str">
        <f>IF(Table_Styles[[#This Row],[BB]]&lt;&gt;"",Table_Styles[[#This Row],[BB]],IF(Table_Styles[[#This Row],[BB Default]]&lt;&gt;"",Table_Styles[[#This Row],[BB Default]],""))</f>
        <v>4px solid #e4eaee</v>
      </c>
      <c r="BF98" s="57"/>
      <c r="BG98" s="57"/>
      <c r="BH98" s="50" t="str">
        <f>IF(Table_Styles[[#This Row],[BL]]&lt;&gt;"",Table_Styles[[#This Row],[BL]],IF(Table_Styles[[#This Row],[BL Default]]&lt;&gt;"",Table_Styles[[#This Row],[BL Default]],""))</f>
        <v/>
      </c>
      <c r="BI98" s="57"/>
      <c r="BJ98" s="57"/>
      <c r="BK98" s="50" t="str">
        <f>IF(Table_Styles[[#This Row],[Width]]&lt;&gt;"",Table_Styles[[#This Row],[Width]],IF(Table_Styles[[#This Row],[Width Default]]&lt;&gt;"",Table_Styles[[#This Row],[Width Default]],""))</f>
        <v/>
      </c>
      <c r="BL98" s="57"/>
      <c r="BM98" s="57"/>
      <c r="BN98" s="50" t="str">
        <f>IF(Table_Styles[[#This Row],[Height]]&lt;&gt;"",Table_Styles[[#This Row],[Height]],IF(Table_Styles[[#This Row],[Height Default]]&lt;&gt;"",Table_Styles[[#This Row],[Height Default]],""))</f>
        <v/>
      </c>
      <c r="BO98" s="50"/>
      <c r="BP98" s="50"/>
      <c r="BQ98" s="50" t="str">
        <f>IF(Table_Styles[[#This Row],[Top]]&lt;&gt;"",Table_Styles[[#This Row],[Top]],IF(Table_Styles[[#This Row],[Top Default]]&lt;&gt;"",Table_Styles[[#This Row],[Top Default]],""))</f>
        <v/>
      </c>
      <c r="BR98" s="50"/>
      <c r="BS98" s="50"/>
      <c r="BT98" s="50" t="str">
        <f>IF(Table_Styles[[#This Row],[Right]]&lt;&gt;"",Table_Styles[[#This Row],[Right]],IF(Table_Styles[[#This Row],[Right Default]]&lt;&gt;"",Table_Styles[[#This Row],[Right Default]],""))</f>
        <v/>
      </c>
      <c r="BU98" s="50"/>
      <c r="BV98" s="50"/>
      <c r="BW98" s="50" t="str">
        <f>IF(Table_Styles[[#This Row],[Bottom]]&lt;&gt;"",Table_Styles[[#This Row],[Bottom]],IF(Table_Styles[[#This Row],[Bottom Default]]&lt;&gt;"",Table_Styles[[#This Row],[Bottom Default]],""))</f>
        <v/>
      </c>
      <c r="BX98" s="50"/>
      <c r="BY98" s="50"/>
      <c r="BZ98" s="50" t="str">
        <f>IF(Table_Styles[[#This Row],[Left]]&lt;&gt;"",Table_Styles[[#This Row],[Left]],IF(Table_Styles[[#This Row],[Left Default]]&lt;&gt;"",Table_Styles[[#This Row],[Left Default]],""))</f>
        <v/>
      </c>
      <c r="CA98" s="57" t="s">
        <v>1045</v>
      </c>
      <c r="CB98" s="101" t="str">
        <f>IF(AND(Table_Styles[[#This Row],[Selector]]&lt;&gt;"",Table_Styles[[#This Row],[Font Family Used]]&lt;&gt;"",Table_Styles[[#This Row],[Font Weight Used]]&lt;&gt;""),Table_Styles[[#This Row],[Font Family Used]]&amp;" "&amp;Table_Styles[[#This Row],[Font Weight Used]],"")</f>
        <v/>
      </c>
      <c r="CC98" s="101" t="str">
        <f ca="1">IF(AND(Table_Styles[[#This Row],[Selector]],COUNTIF(OFFSET(CC:CC,0,0,ROW()-1,1),"="&amp;Table_Styles[[#This Row],[Font]])=0),Table_Styles[[#This Row],[Font]],"")</f>
        <v/>
      </c>
      <c r="CD98" s="101" t="str">
        <f ca="1">IF(Table_Styles[[#This Row],[Unique Font]]&lt;&gt;"",
"{""fontFamily"":"""&amp;Table_Styles[[#This Row],[Font Family Used]]&amp;""",""fontWeight"":"&amp;Table_Styles[[#This Row],[Font Weight Used]]&amp;"}","")</f>
        <v/>
      </c>
      <c r="CE98"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#d6dce0;border-bottom: 4px solid #e4eaee;display: none;</v>
      </c>
      <c r="CF98" s="101" t="str">
        <f>IF(AND(Table_Styles[[#This Row],[Selector]]&lt;&gt;"", Table_Styles[[#This Row],[Config Properties]]&lt;&gt;""),
Table_Styles[[#This Row],[Selector]]&amp;" { "&amp;Table_Styles[[#This Row],[Config Properties]]&amp;" }","")</f>
        <v>nav#progress-bar h4.inactive { color: #d6dce0;border-bottom: 4px solid #e4eaee;display: none; }</v>
      </c>
      <c r="CG98" s="101" t="str">
        <f xml:space="preserve">
SUBSTITUTE(SUBSTITUTE(SUBSTITUTE(SUBSTITUTE(SUBSTITUTE(SUBSTITUTE(SUBSTITUTE(SUBSTITUTE(Table_Styles[[#This Row],[Config]],
" {","{"),
"{ ","{"),
" }","}"),
"} ","}"),
" ,",","),
", ",","),
" :",":"),
": ",":")</f>
        <v>nav#progress-bar h4.inactive{color:#d6dce0;border-bottom:4px solid #e4eaee;display:none;}</v>
      </c>
    </row>
    <row r="99" spans="2:85" ht="29.4" thickBot="1">
      <c r="B99" s="100" t="s">
        <v>409</v>
      </c>
      <c r="C99" s="100"/>
      <c r="D99" s="121"/>
      <c r="E99" s="121"/>
      <c r="F99" s="100" t="str">
        <f>IF(Table_Styles[[#This Row],[Font Family]]&lt;&gt;"",Table_Styles[[#This Row],[Font Family]],IF(Table_Styles[[#This Row],[Font Family Default]]&lt;&gt;"",Table_Styles[[#This Row],[Font Family Default]],""))</f>
        <v/>
      </c>
      <c r="G99" s="121"/>
      <c r="H99" s="121"/>
      <c r="I99" s="100" t="str">
        <f>IF(Table_Styles[[#This Row],[Font Size]]&lt;&gt;"",Table_Styles[[#This Row],[Font Size]],IF(Table_Styles[[#This Row],[Font Size Default]]&lt;&gt;"",Table_Styles[[#This Row],[Font Size Default]],""))</f>
        <v/>
      </c>
      <c r="J99" s="121"/>
      <c r="K99" s="121"/>
      <c r="L99" s="100" t="str">
        <f>IF(Table_Styles[[#This Row],[Font Weight]]&lt;&gt;"",Table_Styles[[#This Row],[Font Weight]],IF(Table_Styles[[#This Row],[Font Weight Default]]&lt;&gt;"",Table_Styles[[#This Row],[Font Weight Default]],""))</f>
        <v/>
      </c>
      <c r="M99" s="121"/>
      <c r="N99" s="121"/>
      <c r="O99" s="100" t="str">
        <f>IF(Table_Styles[[#This Row],[Colour]]&lt;&gt;"",Table_Styles[[#This Row],[Colour]],IF(Table_Styles[[#This Row],[Colour Default]]&lt;&gt;"",Table_Styles[[#This Row],[Colour Default]],""))</f>
        <v/>
      </c>
      <c r="P99" s="121"/>
      <c r="Q99" s="121"/>
      <c r="R99" s="100" t="str">
        <f>IF(Table_Styles[[#This Row],[Background]]&lt;&gt;"",Table_Styles[[#This Row],[Background]],IF(Table_Styles[[#This Row],[Background Default]]&lt;&gt;"",Table_Styles[[#This Row],[Background Default]],""))</f>
        <v/>
      </c>
      <c r="S99" s="121"/>
      <c r="T99" s="121"/>
      <c r="U99" s="100" t="str">
        <f>IF(Table_Styles[[#This Row],[Border]]&lt;&gt;"",Table_Styles[[#This Row],[Border]],IF(Table_Styles[[#This Row],[Border Default]]&lt;&gt;"",Table_Styles[[#This Row],[Border Default]],""))</f>
        <v/>
      </c>
      <c r="V99" s="121"/>
      <c r="W99" s="121"/>
      <c r="X99" s="100" t="str">
        <f>IF(Table_Styles[[#This Row],[Border Radius]]&lt;&gt;"",Table_Styles[[#This Row],[Border Radius]],IF(Table_Styles[[#This Row],[Border Radius Default]]&lt;&gt;"",Table_Styles[[#This Row],[Border Radius Default]],""))</f>
        <v/>
      </c>
      <c r="Y99" s="121"/>
      <c r="Z99" s="121"/>
      <c r="AA99" s="100" t="str">
        <f>IF(Table_Styles[[#This Row],[MT]]&lt;&gt;"",Table_Styles[[#This Row],[MT]],IF(Table_Styles[[#This Row],[MT Default]]&lt;&gt;"",Table_Styles[[#This Row],[MT Default]],""))</f>
        <v/>
      </c>
      <c r="AB99" s="121"/>
      <c r="AC99" s="121"/>
      <c r="AD99" s="100" t="str">
        <f>IF(Table_Styles[[#This Row],[MR]]&lt;&gt;"",Table_Styles[[#This Row],[MR]],IF(Table_Styles[[#This Row],[MR Default]]&lt;&gt;"",Table_Styles[[#This Row],[MR Default]],""))</f>
        <v/>
      </c>
      <c r="AE99" s="121"/>
      <c r="AF99" s="121"/>
      <c r="AG99" s="100" t="str">
        <f>IF(Table_Styles[[#This Row],[MB]]&lt;&gt;"",Table_Styles[[#This Row],[MB]],IF(Table_Styles[[#This Row],[MB Default]]&lt;&gt;"",Table_Styles[[#This Row],[MB Default]],""))</f>
        <v/>
      </c>
      <c r="AH99" s="121"/>
      <c r="AI99" s="121"/>
      <c r="AJ99" s="100" t="str">
        <f>IF(Table_Styles[[#This Row],[ML]]&lt;&gt;"",Table_Styles[[#This Row],[ML]],IF(Table_Styles[[#This Row],[ML Default]]&lt;&gt;"",Table_Styles[[#This Row],[ML Default]],""))</f>
        <v/>
      </c>
      <c r="AK99" s="121"/>
      <c r="AL99" s="121"/>
      <c r="AM99" s="100" t="str">
        <f>IF(Table_Styles[[#This Row],[PT]]&lt;&gt;"",Table_Styles[[#This Row],[PT]],IF(Table_Styles[[#This Row],[PT Default]]&lt;&gt;"",Table_Styles[[#This Row],[PT Default]],""))</f>
        <v/>
      </c>
      <c r="AN99" s="121"/>
      <c r="AO99" s="121"/>
      <c r="AP99" s="100" t="str">
        <f>IF(Table_Styles[[#This Row],[PR]]&lt;&gt;"",Table_Styles[[#This Row],[PR]],IF(Table_Styles[[#This Row],[PR Default]]&lt;&gt;"",Table_Styles[[#This Row],[PR Default]],""))</f>
        <v/>
      </c>
      <c r="AQ99" s="121"/>
      <c r="AR99" s="121"/>
      <c r="AS99" s="100" t="str">
        <f>IF(Table_Styles[[#This Row],[PB]]&lt;&gt;"",Table_Styles[[#This Row],[PB]],IF(Table_Styles[[#This Row],[PB Default]]&lt;&gt;"",Table_Styles[[#This Row],[PB Default]],""))</f>
        <v/>
      </c>
      <c r="AT99" s="121"/>
      <c r="AU99" s="121"/>
      <c r="AV99" s="100" t="str">
        <f>IF(Table_Styles[[#This Row],[PL]]&lt;&gt;"",Table_Styles[[#This Row],[PL]],IF(Table_Styles[[#This Row],[PL Default]]&lt;&gt;"",Table_Styles[[#This Row],[PL Default]],""))</f>
        <v/>
      </c>
      <c r="AW99" s="121"/>
      <c r="AX99" s="121"/>
      <c r="AY99" s="100" t="str">
        <f>IF(Table_Styles[[#This Row],[BT]]&lt;&gt;"",Table_Styles[[#This Row],[BT]],IF(Table_Styles[[#This Row],[BT Default]]&lt;&gt;"",Table_Styles[[#This Row],[BT Default]],""))</f>
        <v/>
      </c>
      <c r="AZ99" s="121"/>
      <c r="BA99" s="121"/>
      <c r="BB99" s="100" t="str">
        <f>IF(Table_Styles[[#This Row],[BR]]&lt;&gt;"",Table_Styles[[#This Row],[BR]],IF(Table_Styles[[#This Row],[BR Default]]&lt;&gt;"",Table_Styles[[#This Row],[BR Default]],""))</f>
        <v/>
      </c>
      <c r="BC99" s="121"/>
      <c r="BD99" s="121"/>
      <c r="BE99" s="100" t="str">
        <f>IF(Table_Styles[[#This Row],[BB]]&lt;&gt;"",Table_Styles[[#This Row],[BB]],IF(Table_Styles[[#This Row],[BB Default]]&lt;&gt;"",Table_Styles[[#This Row],[BB Default]],""))</f>
        <v/>
      </c>
      <c r="BF99" s="121"/>
      <c r="BG99" s="121"/>
      <c r="BH99" s="100" t="str">
        <f>IF(Table_Styles[[#This Row],[BL]]&lt;&gt;"",Table_Styles[[#This Row],[BL]],IF(Table_Styles[[#This Row],[BL Default]]&lt;&gt;"",Table_Styles[[#This Row],[BL Default]],""))</f>
        <v/>
      </c>
      <c r="BI99" s="121"/>
      <c r="BJ99" s="121"/>
      <c r="BK99" s="100" t="str">
        <f>IF(Table_Styles[[#This Row],[Width]]&lt;&gt;"",Table_Styles[[#This Row],[Width]],IF(Table_Styles[[#This Row],[Width Default]]&lt;&gt;"",Table_Styles[[#This Row],[Width Default]],""))</f>
        <v/>
      </c>
      <c r="BL99" s="121"/>
      <c r="BM99" s="121"/>
      <c r="BN99" s="100" t="str">
        <f>IF(Table_Styles[[#This Row],[Height]]&lt;&gt;"",Table_Styles[[#This Row],[Height]],IF(Table_Styles[[#This Row],[Height Default]]&lt;&gt;"",Table_Styles[[#This Row],[Height Default]],""))</f>
        <v/>
      </c>
      <c r="BO99" s="100"/>
      <c r="BP99" s="100"/>
      <c r="BQ99" s="100" t="str">
        <f>IF(Table_Styles[[#This Row],[Top]]&lt;&gt;"",Table_Styles[[#This Row],[Top]],IF(Table_Styles[[#This Row],[Top Default]]&lt;&gt;"",Table_Styles[[#This Row],[Top Default]],""))</f>
        <v/>
      </c>
      <c r="BR99" s="100"/>
      <c r="BS99" s="100"/>
      <c r="BT99" s="100" t="str">
        <f>IF(Table_Styles[[#This Row],[Right]]&lt;&gt;"",Table_Styles[[#This Row],[Right]],IF(Table_Styles[[#This Row],[Right Default]]&lt;&gt;"",Table_Styles[[#This Row],[Right Default]],""))</f>
        <v/>
      </c>
      <c r="BU99" s="100"/>
      <c r="BV99" s="100"/>
      <c r="BW99" s="100" t="str">
        <f>IF(Table_Styles[[#This Row],[Bottom]]&lt;&gt;"",Table_Styles[[#This Row],[Bottom]],IF(Table_Styles[[#This Row],[Bottom Default]]&lt;&gt;"",Table_Styles[[#This Row],[Bottom Default]],""))</f>
        <v/>
      </c>
      <c r="BX99" s="100"/>
      <c r="BY99" s="100"/>
      <c r="BZ99" s="100" t="str">
        <f>IF(Table_Styles[[#This Row],[Left]]&lt;&gt;"",Table_Styles[[#This Row],[Left]],IF(Table_Styles[[#This Row],[Left Default]]&lt;&gt;"",Table_Styles[[#This Row],[Left Default]],""))</f>
        <v/>
      </c>
      <c r="CA99" s="121"/>
      <c r="CB99" s="100" t="str">
        <f>IF(AND(Table_Styles[[#This Row],[Selector]]&lt;&gt;"",Table_Styles[[#This Row],[Font Family Used]]&lt;&gt;"",Table_Styles[[#This Row],[Font Weight Used]]&lt;&gt;""),Table_Styles[[#This Row],[Font Family Used]]&amp;" "&amp;Table_Styles[[#This Row],[Font Weight Used]],"")</f>
        <v/>
      </c>
      <c r="CC99" s="100" t="str">
        <f ca="1">IF(AND(Table_Styles[[#This Row],[Selector]],COUNTIF(OFFSET(CC:CC,0,0,ROW()-1,1),"="&amp;Table_Styles[[#This Row],[Font]])=0),Table_Styles[[#This Row],[Font]],"")</f>
        <v/>
      </c>
      <c r="CD99" s="100" t="str">
        <f ca="1">IF(Table_Styles[[#This Row],[Unique Font]]&lt;&gt;"",
"{""fontFamily"":"""&amp;Table_Styles[[#This Row],[Font Family Used]]&amp;""",""fontWeight"":"&amp;Table_Styles[[#This Row],[Font Weight Used]]&amp;"}","")</f>
        <v/>
      </c>
      <c r="CE99" s="10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9" s="100" t="str">
        <f>IF(AND(Table_Styles[[#This Row],[Selector]]&lt;&gt;"", Table_Styles[[#This Row],[Config Properties]]&lt;&gt;""),
Table_Styles[[#This Row],[Selector]]&amp;" { "&amp;Table_Styles[[#This Row],[Config Properties]]&amp;" }","")</f>
        <v/>
      </c>
      <c r="CG99" s="100" t="str">
        <f xml:space="preserve">
SUBSTITUTE(SUBSTITUTE(SUBSTITUTE(SUBSTITUTE(SUBSTITUTE(SUBSTITUTE(SUBSTITUTE(SUBSTITUTE(Table_Styles[[#This Row],[Config]],
" {","{"),
"{ ","{"),
" }","}"),
"} ","}"),
" ,",","),
", ",","),
" :",":"),
": ",":")</f>
        <v/>
      </c>
    </row>
    <row r="100" spans="2:85" ht="21" customHeight="1">
      <c r="B100" s="101" t="s">
        <v>499</v>
      </c>
      <c r="C100" s="103" t="s">
        <v>903</v>
      </c>
      <c r="D100" s="143"/>
      <c r="E100" s="58"/>
      <c r="F100" s="28" t="str">
        <f>IF(Table_Styles[[#This Row],[Font Family]]&lt;&gt;"",Table_Styles[[#This Row],[Font Family]],IF(Table_Styles[[#This Row],[Font Family Default]]&lt;&gt;"",Table_Styles[[#This Row],[Font Family Default]],""))</f>
        <v/>
      </c>
      <c r="G100" s="143"/>
      <c r="H100" s="58"/>
      <c r="I100" s="28" t="str">
        <f>IF(Table_Styles[[#This Row],[Font Size]]&lt;&gt;"",Table_Styles[[#This Row],[Font Size]],IF(Table_Styles[[#This Row],[Font Size Default]]&lt;&gt;"",Table_Styles[[#This Row],[Font Size Default]],""))</f>
        <v/>
      </c>
      <c r="J100" s="143"/>
      <c r="K100" s="58"/>
      <c r="L100" s="28" t="str">
        <f>IF(Table_Styles[[#This Row],[Font Weight]]&lt;&gt;"",Table_Styles[[#This Row],[Font Weight]],IF(Table_Styles[[#This Row],[Font Weight Default]]&lt;&gt;"",Table_Styles[[#This Row],[Font Weight Default]],""))</f>
        <v/>
      </c>
      <c r="M100" s="143"/>
      <c r="N100" s="58"/>
      <c r="O100" s="28" t="str">
        <f>IF(Table_Styles[[#This Row],[Colour]]&lt;&gt;"",Table_Styles[[#This Row],[Colour]],IF(Table_Styles[[#This Row],[Colour Default]]&lt;&gt;"",Table_Styles[[#This Row],[Colour Default]],""))</f>
        <v/>
      </c>
      <c r="P100" s="143"/>
      <c r="Q100" s="58"/>
      <c r="R100" s="28" t="str">
        <f>IF(Table_Styles[[#This Row],[Background]]&lt;&gt;"",Table_Styles[[#This Row],[Background]],IF(Table_Styles[[#This Row],[Background Default]]&lt;&gt;"",Table_Styles[[#This Row],[Background Default]],""))</f>
        <v/>
      </c>
      <c r="S100" s="143"/>
      <c r="T100" s="58"/>
      <c r="U100" s="28" t="str">
        <f>IF(Table_Styles[[#This Row],[Border]]&lt;&gt;"",Table_Styles[[#This Row],[Border]],IF(Table_Styles[[#This Row],[Border Default]]&lt;&gt;"",Table_Styles[[#This Row],[Border Default]],""))</f>
        <v/>
      </c>
      <c r="V100" s="58"/>
      <c r="W100" s="58"/>
      <c r="X100" s="28" t="str">
        <f>IF(Table_Styles[[#This Row],[Border Radius]]&lt;&gt;"",Table_Styles[[#This Row],[Border Radius]],IF(Table_Styles[[#This Row],[Border Radius Default]]&lt;&gt;"",Table_Styles[[#This Row],[Border Radius Default]],""))</f>
        <v/>
      </c>
      <c r="Y100" s="143"/>
      <c r="Z100" s="58"/>
      <c r="AA100" s="28" t="str">
        <f>IF(Table_Styles[[#This Row],[MT]]&lt;&gt;"",Table_Styles[[#This Row],[MT]],IF(Table_Styles[[#This Row],[MT Default]]&lt;&gt;"",Table_Styles[[#This Row],[MT Default]],""))</f>
        <v/>
      </c>
      <c r="AB100" s="143"/>
      <c r="AC100" s="58"/>
      <c r="AD100" s="28" t="str">
        <f>IF(Table_Styles[[#This Row],[MR]]&lt;&gt;"",Table_Styles[[#This Row],[MR]],IF(Table_Styles[[#This Row],[MR Default]]&lt;&gt;"",Table_Styles[[#This Row],[MR Default]],""))</f>
        <v/>
      </c>
      <c r="AE100" s="143"/>
      <c r="AF100" s="58"/>
      <c r="AG100" s="28" t="str">
        <f>IF(Table_Styles[[#This Row],[MB]]&lt;&gt;"",Table_Styles[[#This Row],[MB]],IF(Table_Styles[[#This Row],[MB Default]]&lt;&gt;"",Table_Styles[[#This Row],[MB Default]],""))</f>
        <v/>
      </c>
      <c r="AH100" s="143"/>
      <c r="AI100" s="58"/>
      <c r="AJ100" s="28" t="str">
        <f>IF(Table_Styles[[#This Row],[ML]]&lt;&gt;"",Table_Styles[[#This Row],[ML]],IF(Table_Styles[[#This Row],[ML Default]]&lt;&gt;"",Table_Styles[[#This Row],[ML Default]],""))</f>
        <v/>
      </c>
      <c r="AK100" s="143"/>
      <c r="AL100" s="58"/>
      <c r="AM100" s="28" t="str">
        <f>IF(Table_Styles[[#This Row],[PT]]&lt;&gt;"",Table_Styles[[#This Row],[PT]],IF(Table_Styles[[#This Row],[PT Default]]&lt;&gt;"",Table_Styles[[#This Row],[PT Default]],""))</f>
        <v/>
      </c>
      <c r="AN100" s="143"/>
      <c r="AO100" s="58"/>
      <c r="AP100" s="28" t="str">
        <f>IF(Table_Styles[[#This Row],[PR]]&lt;&gt;"",Table_Styles[[#This Row],[PR]],IF(Table_Styles[[#This Row],[PR Default]]&lt;&gt;"",Table_Styles[[#This Row],[PR Default]],""))</f>
        <v/>
      </c>
      <c r="AQ100" s="143"/>
      <c r="AR100" s="58"/>
      <c r="AS100" s="28" t="str">
        <f>IF(Table_Styles[[#This Row],[PB]]&lt;&gt;"",Table_Styles[[#This Row],[PB]],IF(Table_Styles[[#This Row],[PB Default]]&lt;&gt;"",Table_Styles[[#This Row],[PB Default]],""))</f>
        <v/>
      </c>
      <c r="AT100" s="143"/>
      <c r="AU100" s="58"/>
      <c r="AV100" s="28" t="str">
        <f>IF(Table_Styles[[#This Row],[PL]]&lt;&gt;"",Table_Styles[[#This Row],[PL]],IF(Table_Styles[[#This Row],[PL Default]]&lt;&gt;"",Table_Styles[[#This Row],[PL Default]],""))</f>
        <v/>
      </c>
      <c r="AW100" s="143"/>
      <c r="AX100" s="58"/>
      <c r="AY100" s="28" t="str">
        <f>IF(Table_Styles[[#This Row],[BT]]&lt;&gt;"",Table_Styles[[#This Row],[BT]],IF(Table_Styles[[#This Row],[BT Default]]&lt;&gt;"",Table_Styles[[#This Row],[BT Default]],""))</f>
        <v/>
      </c>
      <c r="AZ100" s="143"/>
      <c r="BA100" s="58"/>
      <c r="BB100" s="28" t="str">
        <f>IF(Table_Styles[[#This Row],[BR]]&lt;&gt;"",Table_Styles[[#This Row],[BR]],IF(Table_Styles[[#This Row],[BR Default]]&lt;&gt;"",Table_Styles[[#This Row],[BR Default]],""))</f>
        <v/>
      </c>
      <c r="BC100" s="143"/>
      <c r="BD100" s="58"/>
      <c r="BE100" s="28" t="str">
        <f>IF(Table_Styles[[#This Row],[BB]]&lt;&gt;"",Table_Styles[[#This Row],[BB]],IF(Table_Styles[[#This Row],[BB Default]]&lt;&gt;"",Table_Styles[[#This Row],[BB Default]],""))</f>
        <v/>
      </c>
      <c r="BF100" s="143"/>
      <c r="BG100" s="58"/>
      <c r="BH100" s="28" t="str">
        <f>IF(Table_Styles[[#This Row],[BL]]&lt;&gt;"",Table_Styles[[#This Row],[BL]],IF(Table_Styles[[#This Row],[BL Default]]&lt;&gt;"",Table_Styles[[#This Row],[BL Default]],""))</f>
        <v/>
      </c>
      <c r="BI100" s="58"/>
      <c r="BJ100" s="58"/>
      <c r="BK100" s="28" t="str">
        <f>IF(Table_Styles[[#This Row],[Width]]&lt;&gt;"",Table_Styles[[#This Row],[Width]],IF(Table_Styles[[#This Row],[Width Default]]&lt;&gt;"",Table_Styles[[#This Row],[Width Default]],""))</f>
        <v/>
      </c>
      <c r="BL100" s="58"/>
      <c r="BM100" s="58"/>
      <c r="BN100" s="28" t="str">
        <f>IF(Table_Styles[[#This Row],[Height]]&lt;&gt;"",Table_Styles[[#This Row],[Height]],IF(Table_Styles[[#This Row],[Height Default]]&lt;&gt;"",Table_Styles[[#This Row],[Height Default]],""))</f>
        <v/>
      </c>
      <c r="BO100" s="24"/>
      <c r="BP100" s="24"/>
      <c r="BQ100" s="28" t="str">
        <f>IF(Table_Styles[[#This Row],[Top]]&lt;&gt;"",Table_Styles[[#This Row],[Top]],IF(Table_Styles[[#This Row],[Top Default]]&lt;&gt;"",Table_Styles[[#This Row],[Top Default]],""))</f>
        <v/>
      </c>
      <c r="BR100" s="24"/>
      <c r="BS100" s="24"/>
      <c r="BT100" s="28" t="str">
        <f>IF(Table_Styles[[#This Row],[Right]]&lt;&gt;"",Table_Styles[[#This Row],[Right]],IF(Table_Styles[[#This Row],[Right Default]]&lt;&gt;"",Table_Styles[[#This Row],[Right Default]],""))</f>
        <v/>
      </c>
      <c r="BU100" s="24"/>
      <c r="BV100" s="24"/>
      <c r="BW100" s="28" t="str">
        <f>IF(Table_Styles[[#This Row],[Bottom]]&lt;&gt;"",Table_Styles[[#This Row],[Bottom]],IF(Table_Styles[[#This Row],[Bottom Default]]&lt;&gt;"",Table_Styles[[#This Row],[Bottom Default]],""))</f>
        <v/>
      </c>
      <c r="BX100" s="24"/>
      <c r="BY100" s="24"/>
      <c r="BZ100" s="28" t="str">
        <f>IF(Table_Styles[[#This Row],[Left]]&lt;&gt;"",Table_Styles[[#This Row],[Left]],IF(Table_Styles[[#This Row],[Left Default]]&lt;&gt;"",Table_Styles[[#This Row],[Left Default]],""))</f>
        <v/>
      </c>
      <c r="CA100" s="143"/>
      <c r="CB100" s="105" t="str">
        <f>IF(AND(Table_Styles[[#This Row],[Selector]]&lt;&gt;"",Table_Styles[[#This Row],[Font Family Used]]&lt;&gt;"",Table_Styles[[#This Row],[Font Weight Used]]&lt;&gt;""),Table_Styles[[#This Row],[Font Family Used]]&amp;" "&amp;Table_Styles[[#This Row],[Font Weight Used]],"")</f>
        <v/>
      </c>
      <c r="CC100" s="105" t="str">
        <f ca="1">IF(AND(Table_Styles[[#This Row],[Selector]],COUNTIF(OFFSET(CC:CC,0,0,ROW()-1,1),"="&amp;Table_Styles[[#This Row],[Font]])=0),Table_Styles[[#This Row],[Font]],"")</f>
        <v/>
      </c>
      <c r="CD100" s="105" t="str">
        <f ca="1">IF(Table_Styles[[#This Row],[Unique Font]]&lt;&gt;"",
"{""fontFamily"":"""&amp;Table_Styles[[#This Row],[Font Family Used]]&amp;""",""fontWeight"":"&amp;Table_Styles[[#This Row],[Font Weight Used]]&amp;"}","")</f>
        <v/>
      </c>
      <c r="CE100" s="10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0" s="104" t="str">
        <f>IF(AND(Table_Styles[[#This Row],[Selector]]&lt;&gt;"", Table_Styles[[#This Row],[Config Properties]]&lt;&gt;""),
Table_Styles[[#This Row],[Selector]]&amp;" { "&amp;Table_Styles[[#This Row],[Config Properties]]&amp;" }","")</f>
        <v/>
      </c>
      <c r="CG100" s="104" t="str">
        <f xml:space="preserve">
SUBSTITUTE(SUBSTITUTE(SUBSTITUTE(SUBSTITUTE(SUBSTITUTE(SUBSTITUTE(SUBSTITUTE(SUBSTITUTE(Table_Styles[[#This Row],[Config]],
" {","{"),
"{ ","{"),
" }","}"),
"} ","}"),
" ,",","),
", ",","),
" :",":"),
": ",":")</f>
        <v/>
      </c>
    </row>
    <row r="101" spans="2:85" ht="21" customHeight="1">
      <c r="B101" s="99" t="s">
        <v>2</v>
      </c>
      <c r="C101" s="103" t="s">
        <v>560</v>
      </c>
      <c r="D101" s="58"/>
      <c r="E101" s="58" t="str">
        <f>Settings_Styling_Font_Body_Text</f>
        <v>Nunito</v>
      </c>
      <c r="F101" s="24" t="str">
        <f>IF(Table_Styles[[#This Row],[Font Family]]&lt;&gt;"",Table_Styles[[#This Row],[Font Family]],IF(Table_Styles[[#This Row],[Font Family Default]]&lt;&gt;"",Table_Styles[[#This Row],[Font Family Default]],""))</f>
        <v>Nunito</v>
      </c>
      <c r="G101" s="58"/>
      <c r="H101" s="58"/>
      <c r="I101" s="24" t="str">
        <f>IF(Table_Styles[[#This Row],[Font Size]]&lt;&gt;"",Table_Styles[[#This Row],[Font Size]],IF(Table_Styles[[#This Row],[Font Size Default]]&lt;&gt;"",Table_Styles[[#This Row],[Font Size Default]],""))</f>
        <v/>
      </c>
      <c r="J101" s="58"/>
      <c r="K101" s="58">
        <f>Settings_Styling_Font_Weight_Body_Text</f>
        <v>300</v>
      </c>
      <c r="L101" s="24">
        <f>IF(Table_Styles[[#This Row],[Font Weight]]&lt;&gt;"",Table_Styles[[#This Row],[Font Weight]],IF(Table_Styles[[#This Row],[Font Weight Default]]&lt;&gt;"",Table_Styles[[#This Row],[Font Weight Default]],""))</f>
        <v>300</v>
      </c>
      <c r="M101" s="58"/>
      <c r="N101" s="58" t="str">
        <f>Colour_Background_1</f>
        <v>#FFFFFF</v>
      </c>
      <c r="O101" s="24" t="str">
        <f>IF(Table_Styles[[#This Row],[Colour]]&lt;&gt;"",Table_Styles[[#This Row],[Colour]],IF(Table_Styles[[#This Row],[Colour Default]]&lt;&gt;"",Table_Styles[[#This Row],[Colour Default]],""))</f>
        <v>#FFFFFF</v>
      </c>
      <c r="P101" s="219" t="str">
        <f>Colour_Accent_1</f>
        <v>#777777</v>
      </c>
      <c r="Q101" s="58" t="str">
        <f>Colour_Accent_2</f>
        <v>#777777</v>
      </c>
      <c r="R101" s="24" t="str">
        <f>IF(Table_Styles[[#This Row],[Background]]&lt;&gt;"",Table_Styles[[#This Row],[Background]],IF(Table_Styles[[#This Row],[Background Default]]&lt;&gt;"",Table_Styles[[#This Row],[Background Default]],""))</f>
        <v>#777777</v>
      </c>
      <c r="S101" s="58"/>
      <c r="T101" s="58"/>
      <c r="U101" s="24" t="str">
        <f>IF(Table_Styles[[#This Row],[Border]]&lt;&gt;"",Table_Styles[[#This Row],[Border]],IF(Table_Styles[[#This Row],[Border Default]]&lt;&gt;"",Table_Styles[[#This Row],[Border Default]],""))</f>
        <v/>
      </c>
      <c r="V101" s="58"/>
      <c r="W101" s="58"/>
      <c r="X101" s="24" t="str">
        <f>IF(Table_Styles[[#This Row],[Border Radius]]&lt;&gt;"",Table_Styles[[#This Row],[Border Radius]],IF(Table_Styles[[#This Row],[Border Radius Default]]&lt;&gt;"",Table_Styles[[#This Row],[Border Radius Default]],""))</f>
        <v/>
      </c>
      <c r="Y101" s="58"/>
      <c r="Z101" s="58"/>
      <c r="AA101" s="24" t="str">
        <f>IF(Table_Styles[[#This Row],[MT]]&lt;&gt;"",Table_Styles[[#This Row],[MT]],IF(Table_Styles[[#This Row],[MT Default]]&lt;&gt;"",Table_Styles[[#This Row],[MT Default]],""))</f>
        <v/>
      </c>
      <c r="AB101" s="58"/>
      <c r="AC101" s="58"/>
      <c r="AD101" s="24" t="str">
        <f>IF(Table_Styles[[#This Row],[MR]]&lt;&gt;"",Table_Styles[[#This Row],[MR]],IF(Table_Styles[[#This Row],[MR Default]]&lt;&gt;"",Table_Styles[[#This Row],[MR Default]],""))</f>
        <v/>
      </c>
      <c r="AE101" s="58"/>
      <c r="AF101" s="58"/>
      <c r="AG101" s="24" t="str">
        <f>IF(Table_Styles[[#This Row],[MB]]&lt;&gt;"",Table_Styles[[#This Row],[MB]],IF(Table_Styles[[#This Row],[MB Default]]&lt;&gt;"",Table_Styles[[#This Row],[MB Default]],""))</f>
        <v/>
      </c>
      <c r="AH101" s="58"/>
      <c r="AI101" s="58"/>
      <c r="AJ101" s="24" t="str">
        <f>IF(Table_Styles[[#This Row],[ML]]&lt;&gt;"",Table_Styles[[#This Row],[ML]],IF(Table_Styles[[#This Row],[ML Default]]&lt;&gt;"",Table_Styles[[#This Row],[ML Default]],""))</f>
        <v/>
      </c>
      <c r="AK101" s="58"/>
      <c r="AL101" s="58" t="s">
        <v>416</v>
      </c>
      <c r="AM101" s="24" t="str">
        <f>IF(Table_Styles[[#This Row],[PT]]&lt;&gt;"",Table_Styles[[#This Row],[PT]],IF(Table_Styles[[#This Row],[PT Default]]&lt;&gt;"",Table_Styles[[#This Row],[PT Default]],""))</f>
        <v>20px</v>
      </c>
      <c r="AN101" s="58"/>
      <c r="AO101" s="58" t="s">
        <v>416</v>
      </c>
      <c r="AP101" s="24" t="str">
        <f>IF(Table_Styles[[#This Row],[PR]]&lt;&gt;"",Table_Styles[[#This Row],[PR]],IF(Table_Styles[[#This Row],[PR Default]]&lt;&gt;"",Table_Styles[[#This Row],[PR Default]],""))</f>
        <v>20px</v>
      </c>
      <c r="AQ101" s="58"/>
      <c r="AR101" s="58" t="s">
        <v>416</v>
      </c>
      <c r="AS101" s="24" t="str">
        <f>IF(Table_Styles[[#This Row],[PB]]&lt;&gt;"",Table_Styles[[#This Row],[PB]],IF(Table_Styles[[#This Row],[PB Default]]&lt;&gt;"",Table_Styles[[#This Row],[PB Default]],""))</f>
        <v>20px</v>
      </c>
      <c r="AT101" s="58"/>
      <c r="AU101" s="58" t="s">
        <v>416</v>
      </c>
      <c r="AV101" s="24" t="str">
        <f>IF(Table_Styles[[#This Row],[PL]]&lt;&gt;"",Table_Styles[[#This Row],[PL]],IF(Table_Styles[[#This Row],[PL Default]]&lt;&gt;"",Table_Styles[[#This Row],[PL Default]],""))</f>
        <v>20px</v>
      </c>
      <c r="AW101" s="58"/>
      <c r="AX101" s="58"/>
      <c r="AY101" s="24" t="str">
        <f>IF(Table_Styles[[#This Row],[BT]]&lt;&gt;"",Table_Styles[[#This Row],[BT]],IF(Table_Styles[[#This Row],[BT Default]]&lt;&gt;"",Table_Styles[[#This Row],[BT Default]],""))</f>
        <v/>
      </c>
      <c r="AZ101" s="58"/>
      <c r="BA101" s="58"/>
      <c r="BB101" s="24" t="str">
        <f>IF(Table_Styles[[#This Row],[BR]]&lt;&gt;"",Table_Styles[[#This Row],[BR]],IF(Table_Styles[[#This Row],[BR Default]]&lt;&gt;"",Table_Styles[[#This Row],[BR Default]],""))</f>
        <v/>
      </c>
      <c r="BC101" s="58"/>
      <c r="BD101" s="58"/>
      <c r="BE101" s="24" t="str">
        <f>IF(Table_Styles[[#This Row],[BB]]&lt;&gt;"",Table_Styles[[#This Row],[BB]],IF(Table_Styles[[#This Row],[BB Default]]&lt;&gt;"",Table_Styles[[#This Row],[BB Default]],""))</f>
        <v/>
      </c>
      <c r="BF101" s="58"/>
      <c r="BG101" s="58"/>
      <c r="BH101" s="24" t="str">
        <f>IF(Table_Styles[[#This Row],[BL]]&lt;&gt;"",Table_Styles[[#This Row],[BL]],IF(Table_Styles[[#This Row],[BL Default]]&lt;&gt;"",Table_Styles[[#This Row],[BL Default]],""))</f>
        <v/>
      </c>
      <c r="BI101" s="58"/>
      <c r="BJ101" s="58"/>
      <c r="BK101" s="24" t="str">
        <f>IF(Table_Styles[[#This Row],[Width]]&lt;&gt;"",Table_Styles[[#This Row],[Width]],IF(Table_Styles[[#This Row],[Width Default]]&lt;&gt;"",Table_Styles[[#This Row],[Width Default]],""))</f>
        <v/>
      </c>
      <c r="BL101" s="58"/>
      <c r="BM101" s="58"/>
      <c r="BN101" s="24" t="str">
        <f>IF(Table_Styles[[#This Row],[Height]]&lt;&gt;"",Table_Styles[[#This Row],[Height]],IF(Table_Styles[[#This Row],[Height Default]]&lt;&gt;"",Table_Styles[[#This Row],[Height Default]],""))</f>
        <v/>
      </c>
      <c r="BO101" s="24"/>
      <c r="BP101" s="24"/>
      <c r="BQ101" s="24" t="str">
        <f>IF(Table_Styles[[#This Row],[Top]]&lt;&gt;"",Table_Styles[[#This Row],[Top]],IF(Table_Styles[[#This Row],[Top Default]]&lt;&gt;"",Table_Styles[[#This Row],[Top Default]],""))</f>
        <v/>
      </c>
      <c r="BR101" s="24"/>
      <c r="BS101" s="24"/>
      <c r="BT101" s="24" t="str">
        <f>IF(Table_Styles[[#This Row],[Right]]&lt;&gt;"",Table_Styles[[#This Row],[Right]],IF(Table_Styles[[#This Row],[Right Default]]&lt;&gt;"",Table_Styles[[#This Row],[Right Default]],""))</f>
        <v/>
      </c>
      <c r="BU101" s="24"/>
      <c r="BV101" s="24"/>
      <c r="BW101" s="24" t="str">
        <f>IF(Table_Styles[[#This Row],[Bottom]]&lt;&gt;"",Table_Styles[[#This Row],[Bottom]],IF(Table_Styles[[#This Row],[Bottom Default]]&lt;&gt;"",Table_Styles[[#This Row],[Bottom Default]],""))</f>
        <v/>
      </c>
      <c r="BX101" s="24"/>
      <c r="BY101" s="24"/>
      <c r="BZ101" s="24" t="str">
        <f>IF(Table_Styles[[#This Row],[Left]]&lt;&gt;"",Table_Styles[[#This Row],[Left]],IF(Table_Styles[[#This Row],[Left Default]]&lt;&gt;"",Table_Styles[[#This Row],[Left Default]],""))</f>
        <v/>
      </c>
      <c r="CA101" s="58"/>
      <c r="CB101" s="99" t="str">
        <f>IF(AND(Table_Styles[[#This Row],[Selector]]&lt;&gt;"",Table_Styles[[#This Row],[Font Family Used]]&lt;&gt;"",Table_Styles[[#This Row],[Font Weight Used]]&lt;&gt;""),Table_Styles[[#This Row],[Font Family Used]]&amp;" "&amp;Table_Styles[[#This Row],[Font Weight Used]],"")</f>
        <v>Nunito 300</v>
      </c>
      <c r="CC101" s="99" t="str">
        <f ca="1">IF(AND(Table_Styles[[#This Row],[Selector]],COUNTIF(OFFSET(CC:CC,0,0,ROW()-1,1),"="&amp;Table_Styles[[#This Row],[Font]])=0),Table_Styles[[#This Row],[Font]],"")</f>
        <v/>
      </c>
      <c r="CD101" s="99" t="str">
        <f ca="1">IF(Table_Styles[[#This Row],[Unique Font]]&lt;&gt;"",
"{""fontFamily"":"""&amp;Table_Styles[[#This Row],[Font Family Used]]&amp;""",""fontWeight"":"&amp;Table_Styles[[#This Row],[Font Weight Used]]&amp;"}","")</f>
        <v/>
      </c>
      <c r="CE101"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#FFFFFF;background: #777777;padding-top: 20px;padding-right: 20px;padding-bottom: 20px;padding-left: 20px</v>
      </c>
      <c r="CF101" s="101" t="str">
        <f>IF(AND(Table_Styles[[#This Row],[Selector]]&lt;&gt;"", Table_Styles[[#This Row],[Config Properties]]&lt;&gt;""),
Table_Styles[[#This Row],[Selector]]&amp;" { "&amp;Table_Styles[[#This Row],[Config Properties]]&amp;" }","")</f>
        <v>#sidebar .header { font-family: 'Nunito';font-weight: 300;color: #FFFFFF;background: #777777;padding-top: 20px;padding-right: 20px;padding-bottom: 20px;padding-left: 20px }</v>
      </c>
      <c r="CG101" s="101" t="str">
        <f xml:space="preserve">
SUBSTITUTE(SUBSTITUTE(SUBSTITUTE(SUBSTITUTE(SUBSTITUTE(SUBSTITUTE(SUBSTITUTE(SUBSTITUTE(Table_Styles[[#This Row],[Config]],
" {","{"),
"{ ","{"),
" }","}"),
"} ","}"),
" ,",","),
", ",","),
" :",":"),
": ",":")</f>
        <v>#sidebar .header{font-family:'Nunito';font-weight:300;color:#FFFFFF;background:#777777;padding-top:20px;padding-right:20px;padding-bottom:20px;padding-left:20px}</v>
      </c>
    </row>
    <row r="102" spans="2:85" ht="21" customHeight="1">
      <c r="B102" s="175" t="s">
        <v>399</v>
      </c>
      <c r="C102" s="175" t="s">
        <v>561</v>
      </c>
      <c r="D102" s="58"/>
      <c r="E102" s="58" t="str">
        <f>Settings_Styling_Font_Body_Text</f>
        <v>Nunito</v>
      </c>
      <c r="F102" s="50" t="str">
        <f>IF(Table_Styles[[#This Row],[Font Family]]&lt;&gt;"",Table_Styles[[#This Row],[Font Family]],IF(Table_Styles[[#This Row],[Font Family Default]]&lt;&gt;"",Table_Styles[[#This Row],[Font Family Default]],""))</f>
        <v>Nunito</v>
      </c>
      <c r="G102" s="57"/>
      <c r="H102" s="57"/>
      <c r="I102" s="50" t="str">
        <f>IF(Table_Styles[[#This Row],[Font Size]]&lt;&gt;"",Table_Styles[[#This Row],[Font Size]],IF(Table_Styles[[#This Row],[Font Size Default]]&lt;&gt;"",Table_Styles[[#This Row],[Font Size Default]],""))</f>
        <v/>
      </c>
      <c r="J102" s="57"/>
      <c r="K102" s="58">
        <f>Settings_Styling_Font_Weight_Body_Text</f>
        <v>300</v>
      </c>
      <c r="L102" s="50">
        <f>IF(Table_Styles[[#This Row],[Font Weight]]&lt;&gt;"",Table_Styles[[#This Row],[Font Weight]],IF(Table_Styles[[#This Row],[Font Weight Default]]&lt;&gt;"",Table_Styles[[#This Row],[Font Weight Default]],""))</f>
        <v>300</v>
      </c>
      <c r="M102" s="24"/>
      <c r="N102" s="220" t="str">
        <f>Colour_Foreground_1</f>
        <v>#1d1c1c</v>
      </c>
      <c r="O102" s="50" t="str">
        <f>IF(Table_Styles[[#This Row],[Colour]]&lt;&gt;"",Table_Styles[[#This Row],[Colour]],IF(Table_Styles[[#This Row],[Colour Default]]&lt;&gt;"",Table_Styles[[#This Row],[Colour Default]],""))</f>
        <v>#1d1c1c</v>
      </c>
      <c r="P102" s="216" t="str">
        <f>Colour_Background_2</f>
        <v>#f5f8fc</v>
      </c>
      <c r="Q102" s="57" t="str">
        <f>Colour_Foreground_1</f>
        <v>#1d1c1c</v>
      </c>
      <c r="R102" s="50" t="str">
        <f>IF(Table_Styles[[#This Row],[Background]]&lt;&gt;"",Table_Styles[[#This Row],[Background]],IF(Table_Styles[[#This Row],[Background Default]]&lt;&gt;"",Table_Styles[[#This Row],[Background Default]],""))</f>
        <v>#f5f8fc</v>
      </c>
      <c r="S102" s="28" t="str">
        <f>"1px solid "&amp;Colour_Borders</f>
        <v>1px solid #c8c8c8</v>
      </c>
      <c r="T102" s="57"/>
      <c r="U102" s="50" t="str">
        <f>IF(Table_Styles[[#This Row],[Border]]&lt;&gt;"",Table_Styles[[#This Row],[Border]],IF(Table_Styles[[#This Row],[Border Default]]&lt;&gt;"",Table_Styles[[#This Row],[Border Default]],""))</f>
        <v>1px solid #c8c8c8</v>
      </c>
      <c r="V102" s="57"/>
      <c r="W102" s="57"/>
      <c r="X102" s="50" t="str">
        <f>IF(Table_Styles[[#This Row],[Border Radius]]&lt;&gt;"",Table_Styles[[#This Row],[Border Radius]],IF(Table_Styles[[#This Row],[Border Radius Default]]&lt;&gt;"",Table_Styles[[#This Row],[Border Radius Default]],""))</f>
        <v/>
      </c>
      <c r="Y102" s="57"/>
      <c r="Z102" s="57"/>
      <c r="AA102" s="50" t="str">
        <f>IF(Table_Styles[[#This Row],[MT]]&lt;&gt;"",Table_Styles[[#This Row],[MT]],IF(Table_Styles[[#This Row],[MT Default]]&lt;&gt;"",Table_Styles[[#This Row],[MT Default]],""))</f>
        <v/>
      </c>
      <c r="AB102" s="57"/>
      <c r="AC102" s="57"/>
      <c r="AD102" s="50" t="str">
        <f>IF(Table_Styles[[#This Row],[MR]]&lt;&gt;"",Table_Styles[[#This Row],[MR]],IF(Table_Styles[[#This Row],[MR Default]]&lt;&gt;"",Table_Styles[[#This Row],[MR Default]],""))</f>
        <v/>
      </c>
      <c r="AE102" s="57"/>
      <c r="AF102" s="57"/>
      <c r="AG102" s="50" t="str">
        <f>IF(Table_Styles[[#This Row],[MB]]&lt;&gt;"",Table_Styles[[#This Row],[MB]],IF(Table_Styles[[#This Row],[MB Default]]&lt;&gt;"",Table_Styles[[#This Row],[MB Default]],""))</f>
        <v/>
      </c>
      <c r="AH102" s="57"/>
      <c r="AI102" s="57"/>
      <c r="AJ102" s="50" t="str">
        <f>IF(Table_Styles[[#This Row],[ML]]&lt;&gt;"",Table_Styles[[#This Row],[ML]],IF(Table_Styles[[#This Row],[ML Default]]&lt;&gt;"",Table_Styles[[#This Row],[ML Default]],""))</f>
        <v/>
      </c>
      <c r="AK102" s="57"/>
      <c r="AL102" s="58" t="s">
        <v>416</v>
      </c>
      <c r="AM102" s="24" t="str">
        <f>IF(Table_Styles[[#This Row],[PT]]&lt;&gt;"",Table_Styles[[#This Row],[PT]],IF(Table_Styles[[#This Row],[PT Default]]&lt;&gt;"",Table_Styles[[#This Row],[PT Default]],""))</f>
        <v>20px</v>
      </c>
      <c r="AN102" s="58"/>
      <c r="AO102" s="58" t="s">
        <v>416</v>
      </c>
      <c r="AP102" s="24" t="str">
        <f>IF(Table_Styles[[#This Row],[PR]]&lt;&gt;"",Table_Styles[[#This Row],[PR]],IF(Table_Styles[[#This Row],[PR Default]]&lt;&gt;"",Table_Styles[[#This Row],[PR Default]],""))</f>
        <v>20px</v>
      </c>
      <c r="AQ102" s="58"/>
      <c r="AR102" s="58" t="s">
        <v>416</v>
      </c>
      <c r="AS102" s="24" t="str">
        <f>IF(Table_Styles[[#This Row],[PB]]&lt;&gt;"",Table_Styles[[#This Row],[PB]],IF(Table_Styles[[#This Row],[PB Default]]&lt;&gt;"",Table_Styles[[#This Row],[PB Default]],""))</f>
        <v>20px</v>
      </c>
      <c r="AT102" s="58"/>
      <c r="AU102" s="58" t="s">
        <v>416</v>
      </c>
      <c r="AV102" s="50" t="str">
        <f>IF(Table_Styles[[#This Row],[PL]]&lt;&gt;"",Table_Styles[[#This Row],[PL]],IF(Table_Styles[[#This Row],[PL Default]]&lt;&gt;"",Table_Styles[[#This Row],[PL Default]],""))</f>
        <v>20px</v>
      </c>
      <c r="AW102" s="133" t="s">
        <v>169</v>
      </c>
      <c r="AX102" s="57"/>
      <c r="AY102" s="50" t="str">
        <f>IF(Table_Styles[[#This Row],[BT]]&lt;&gt;"",Table_Styles[[#This Row],[BT]],IF(Table_Styles[[#This Row],[BT Default]]&lt;&gt;"",Table_Styles[[#This Row],[BT Default]],""))</f>
        <v>0</v>
      </c>
      <c r="AZ102" s="57"/>
      <c r="BA102" s="57"/>
      <c r="BB102" s="50" t="str">
        <f>IF(Table_Styles[[#This Row],[BR]]&lt;&gt;"",Table_Styles[[#This Row],[BR]],IF(Table_Styles[[#This Row],[BR Default]]&lt;&gt;"",Table_Styles[[#This Row],[BR Default]],""))</f>
        <v/>
      </c>
      <c r="BC102" s="57"/>
      <c r="BD102" s="57"/>
      <c r="BE102" s="50" t="str">
        <f>IF(Table_Styles[[#This Row],[BB]]&lt;&gt;"",Table_Styles[[#This Row],[BB]],IF(Table_Styles[[#This Row],[BB Default]]&lt;&gt;"",Table_Styles[[#This Row],[BB Default]],""))</f>
        <v/>
      </c>
      <c r="BF102" s="57"/>
      <c r="BG102" s="57"/>
      <c r="BH102" s="50" t="str">
        <f>IF(Table_Styles[[#This Row],[BL]]&lt;&gt;"",Table_Styles[[#This Row],[BL]],IF(Table_Styles[[#This Row],[BL Default]]&lt;&gt;"",Table_Styles[[#This Row],[BL Default]],""))</f>
        <v/>
      </c>
      <c r="BI102" s="57"/>
      <c r="BJ102" s="57"/>
      <c r="BK102" s="50" t="str">
        <f>IF(Table_Styles[[#This Row],[Width]]&lt;&gt;"",Table_Styles[[#This Row],[Width]],IF(Table_Styles[[#This Row],[Width Default]]&lt;&gt;"",Table_Styles[[#This Row],[Width Default]],""))</f>
        <v/>
      </c>
      <c r="BL102" s="57"/>
      <c r="BM102" s="57"/>
      <c r="BN102" s="50" t="str">
        <f>IF(Table_Styles[[#This Row],[Height]]&lt;&gt;"",Table_Styles[[#This Row],[Height]],IF(Table_Styles[[#This Row],[Height Default]]&lt;&gt;"",Table_Styles[[#This Row],[Height Default]],""))</f>
        <v/>
      </c>
      <c r="BO102" s="50"/>
      <c r="BP102" s="50"/>
      <c r="BQ102" s="50" t="str">
        <f>IF(Table_Styles[[#This Row],[Top]]&lt;&gt;"",Table_Styles[[#This Row],[Top]],IF(Table_Styles[[#This Row],[Top Default]]&lt;&gt;"",Table_Styles[[#This Row],[Top Default]],""))</f>
        <v/>
      </c>
      <c r="BR102" s="50"/>
      <c r="BS102" s="50"/>
      <c r="BT102" s="50" t="str">
        <f>IF(Table_Styles[[#This Row],[Right]]&lt;&gt;"",Table_Styles[[#This Row],[Right]],IF(Table_Styles[[#This Row],[Right Default]]&lt;&gt;"",Table_Styles[[#This Row],[Right Default]],""))</f>
        <v/>
      </c>
      <c r="BU102" s="50"/>
      <c r="BV102" s="50"/>
      <c r="BW102" s="50" t="str">
        <f>IF(Table_Styles[[#This Row],[Bottom]]&lt;&gt;"",Table_Styles[[#This Row],[Bottom]],IF(Table_Styles[[#This Row],[Bottom Default]]&lt;&gt;"",Table_Styles[[#This Row],[Bottom Default]],""))</f>
        <v/>
      </c>
      <c r="BX102" s="50"/>
      <c r="BY102" s="50"/>
      <c r="BZ102" s="50" t="str">
        <f>IF(Table_Styles[[#This Row],[Left]]&lt;&gt;"",Table_Styles[[#This Row],[Left]],IF(Table_Styles[[#This Row],[Left Default]]&lt;&gt;"",Table_Styles[[#This Row],[Left Default]],""))</f>
        <v/>
      </c>
      <c r="CA102" s="57"/>
      <c r="CB102" s="101" t="str">
        <f>IF(AND(Table_Styles[[#This Row],[Selector]]&lt;&gt;"",Table_Styles[[#This Row],[Font Family Used]]&lt;&gt;"",Table_Styles[[#This Row],[Font Weight Used]]&lt;&gt;""),Table_Styles[[#This Row],[Font Family Used]]&amp;" "&amp;Table_Styles[[#This Row],[Font Weight Used]],"")</f>
        <v>Nunito 300</v>
      </c>
      <c r="CC102" s="101" t="str">
        <f ca="1">IF(AND(Table_Styles[[#This Row],[Selector]],COUNTIF(OFFSET(CC:CC,0,0,ROW()-1,1),"="&amp;Table_Styles[[#This Row],[Font]])=0),Table_Styles[[#This Row],[Font]],"")</f>
        <v/>
      </c>
      <c r="CD102" s="101" t="str">
        <f ca="1">IF(Table_Styles[[#This Row],[Unique Font]]&lt;&gt;"",
"{""fontFamily"":"""&amp;Table_Styles[[#This Row],[Font Family Used]]&amp;""",""fontWeight"":"&amp;Table_Styles[[#This Row],[Font Weight Used]]&amp;"}","")</f>
        <v/>
      </c>
      <c r="CE102"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#1d1c1c;background: #f5f8fc;border: 1px solid #c8c8c8;padding-top: 20px;padding-right: 20px;padding-bottom: 20px;padding-left: 20px;border-top: 0</v>
      </c>
      <c r="CF102" s="101" t="str">
        <f>IF(AND(Table_Styles[[#This Row],[Selector]]&lt;&gt;"", Table_Styles[[#This Row],[Config Properties]]&lt;&gt;""),
Table_Styles[[#This Row],[Selector]]&amp;" { "&amp;Table_Styles[[#This Row],[Config Properties]]&amp;" }","")</f>
        <v>#sidebar .body { font-family: 'Nunito';font-weight: 300;color: #1d1c1c;background: #f5f8fc;border: 1px solid #c8c8c8;padding-top: 20px;padding-right: 20px;padding-bottom: 20px;padding-left: 20px;border-top: 0 }</v>
      </c>
      <c r="CG102" s="101" t="str">
        <f xml:space="preserve">
SUBSTITUTE(SUBSTITUTE(SUBSTITUTE(SUBSTITUTE(SUBSTITUTE(SUBSTITUTE(SUBSTITUTE(SUBSTITUTE(Table_Styles[[#This Row],[Config]],
" {","{"),
"{ ","{"),
" }","}"),
"} ","}"),
" ,",","),
", ",","),
" :",":"),
": ",":")</f>
        <v>#sidebar .body{font-family:'Nunito';font-weight:300;color:#1d1c1c;background:#f5f8fc;border:1px solid #c8c8c8;padding-top:20px;padding-right:20px;padding-bottom:20px;padding-left:20px;border-top:0}</v>
      </c>
    </row>
    <row r="103" spans="2:85" ht="21" customHeight="1">
      <c r="B103" s="101" t="s">
        <v>608</v>
      </c>
      <c r="C103" s="221" t="s">
        <v>904</v>
      </c>
      <c r="D103" s="143"/>
      <c r="E103" s="58" t="str">
        <f>Settings_Styling_Font_Body_Text</f>
        <v>Nunito</v>
      </c>
      <c r="F103" s="48" t="str">
        <f>IF(Table_Styles[[#This Row],[Font Family]]&lt;&gt;"",Table_Styles[[#This Row],[Font Family]],IF(Table_Styles[[#This Row],[Font Family Default]]&lt;&gt;"",Table_Styles[[#This Row],[Font Family Default]],""))</f>
        <v>Nunito</v>
      </c>
      <c r="G103" s="143"/>
      <c r="H103" s="57"/>
      <c r="I103" s="48" t="str">
        <f>IF(Table_Styles[[#This Row],[Font Size]]&lt;&gt;"",Table_Styles[[#This Row],[Font Size]],IF(Table_Styles[[#This Row],[Font Size Default]]&lt;&gt;"",Table_Styles[[#This Row],[Font Size Default]],""))</f>
        <v/>
      </c>
      <c r="J103" s="143"/>
      <c r="K103" s="58">
        <f>Settings_Styling_Font_Weight_Body_Text</f>
        <v>300</v>
      </c>
      <c r="L103" s="48">
        <f>IF(Table_Styles[[#This Row],[Font Weight]]&lt;&gt;"",Table_Styles[[#This Row],[Font Weight]],IF(Table_Styles[[#This Row],[Font Weight Default]]&lt;&gt;"",Table_Styles[[#This Row],[Font Weight Default]],""))</f>
        <v>300</v>
      </c>
      <c r="M103" s="143"/>
      <c r="N103" s="220" t="str">
        <f>Colour_Foreground_1</f>
        <v>#1d1c1c</v>
      </c>
      <c r="O103" s="48" t="str">
        <f>IF(Table_Styles[[#This Row],[Colour]]&lt;&gt;"",Table_Styles[[#This Row],[Colour]],IF(Table_Styles[[#This Row],[Colour Default]]&lt;&gt;"",Table_Styles[[#This Row],[Colour Default]],""))</f>
        <v>#1d1c1c</v>
      </c>
      <c r="P103" s="143"/>
      <c r="Q103" s="57" t="str">
        <f>Colour_Foreground_1</f>
        <v>#1d1c1c</v>
      </c>
      <c r="R103" s="48" t="str">
        <f>IF(Table_Styles[[#This Row],[Background]]&lt;&gt;"",Table_Styles[[#This Row],[Background]],IF(Table_Styles[[#This Row],[Background Default]]&lt;&gt;"",Table_Styles[[#This Row],[Background Default]],""))</f>
        <v>#1d1c1c</v>
      </c>
      <c r="S103" s="143"/>
      <c r="T103" s="57"/>
      <c r="U103" s="48" t="str">
        <f>IF(Table_Styles[[#This Row],[Border]]&lt;&gt;"",Table_Styles[[#This Row],[Border]],IF(Table_Styles[[#This Row],[Border Default]]&lt;&gt;"",Table_Styles[[#This Row],[Border Default]],""))</f>
        <v/>
      </c>
      <c r="V103" s="57"/>
      <c r="W103" s="57"/>
      <c r="X103" s="48" t="str">
        <f>IF(Table_Styles[[#This Row],[Border Radius]]&lt;&gt;"",Table_Styles[[#This Row],[Border Radius]],IF(Table_Styles[[#This Row],[Border Radius Default]]&lt;&gt;"",Table_Styles[[#This Row],[Border Radius Default]],""))</f>
        <v/>
      </c>
      <c r="Y103" s="143"/>
      <c r="Z103" s="57"/>
      <c r="AA103" s="48" t="str">
        <f>IF(Table_Styles[[#This Row],[MT]]&lt;&gt;"",Table_Styles[[#This Row],[MT]],IF(Table_Styles[[#This Row],[MT Default]]&lt;&gt;"",Table_Styles[[#This Row],[MT Default]],""))</f>
        <v/>
      </c>
      <c r="AB103" s="143"/>
      <c r="AC103" s="57"/>
      <c r="AD103" s="48" t="str">
        <f>IF(Table_Styles[[#This Row],[MR]]&lt;&gt;"",Table_Styles[[#This Row],[MR]],IF(Table_Styles[[#This Row],[MR Default]]&lt;&gt;"",Table_Styles[[#This Row],[MR Default]],""))</f>
        <v/>
      </c>
      <c r="AE103" s="143"/>
      <c r="AF103" s="57"/>
      <c r="AG103" s="48" t="str">
        <f>IF(Table_Styles[[#This Row],[MB]]&lt;&gt;"",Table_Styles[[#This Row],[MB]],IF(Table_Styles[[#This Row],[MB Default]]&lt;&gt;"",Table_Styles[[#This Row],[MB Default]],""))</f>
        <v/>
      </c>
      <c r="AH103" s="143"/>
      <c r="AI103" s="57"/>
      <c r="AJ103" s="48" t="str">
        <f>IF(Table_Styles[[#This Row],[ML]]&lt;&gt;"",Table_Styles[[#This Row],[ML]],IF(Table_Styles[[#This Row],[ML Default]]&lt;&gt;"",Table_Styles[[#This Row],[ML Default]],""))</f>
        <v/>
      </c>
      <c r="AK103" s="143"/>
      <c r="AL103" s="58" t="s">
        <v>416</v>
      </c>
      <c r="AM103" s="28" t="str">
        <f>IF(Table_Styles[[#This Row],[PT]]&lt;&gt;"",Table_Styles[[#This Row],[PT]],IF(Table_Styles[[#This Row],[PT Default]]&lt;&gt;"",Table_Styles[[#This Row],[PT Default]],""))</f>
        <v>20px</v>
      </c>
      <c r="AN103" s="143"/>
      <c r="AO103" s="58" t="s">
        <v>416</v>
      </c>
      <c r="AP103" s="28" t="str">
        <f>IF(Table_Styles[[#This Row],[PR]]&lt;&gt;"",Table_Styles[[#This Row],[PR]],IF(Table_Styles[[#This Row],[PR Default]]&lt;&gt;"",Table_Styles[[#This Row],[PR Default]],""))</f>
        <v>20px</v>
      </c>
      <c r="AQ103" s="143"/>
      <c r="AR103" s="58" t="s">
        <v>416</v>
      </c>
      <c r="AS103" s="28" t="str">
        <f>IF(Table_Styles[[#This Row],[PB]]&lt;&gt;"",Table_Styles[[#This Row],[PB]],IF(Table_Styles[[#This Row],[PB Default]]&lt;&gt;"",Table_Styles[[#This Row],[PB Default]],""))</f>
        <v>20px</v>
      </c>
      <c r="AT103" s="143"/>
      <c r="AU103" s="58" t="s">
        <v>416</v>
      </c>
      <c r="AV103" s="48" t="str">
        <f>IF(Table_Styles[[#This Row],[PL]]&lt;&gt;"",Table_Styles[[#This Row],[PL]],IF(Table_Styles[[#This Row],[PL Default]]&lt;&gt;"",Table_Styles[[#This Row],[PL Default]],""))</f>
        <v>20px</v>
      </c>
      <c r="AW103" s="143"/>
      <c r="AX103" s="48" t="str">
        <f>"1px solid "&amp;Colour_Foreground_2</f>
        <v>1px solid #4e4e4f</v>
      </c>
      <c r="AY103" s="48" t="str">
        <f>IF(Table_Styles[[#This Row],[BT]]&lt;&gt;"",Table_Styles[[#This Row],[BT]],IF(Table_Styles[[#This Row],[BT Default]]&lt;&gt;"",Table_Styles[[#This Row],[BT Default]],""))</f>
        <v>1px solid #4e4e4f</v>
      </c>
      <c r="AZ103" s="143"/>
      <c r="BA103" s="57"/>
      <c r="BB103" s="48" t="str">
        <f>IF(Table_Styles[[#This Row],[BR]]&lt;&gt;"",Table_Styles[[#This Row],[BR]],IF(Table_Styles[[#This Row],[BR Default]]&lt;&gt;"",Table_Styles[[#This Row],[BR Default]],""))</f>
        <v/>
      </c>
      <c r="BC103" s="143"/>
      <c r="BD103" s="57"/>
      <c r="BE103" s="48" t="str">
        <f>IF(Table_Styles[[#This Row],[BB]]&lt;&gt;"",Table_Styles[[#This Row],[BB]],IF(Table_Styles[[#This Row],[BB Default]]&lt;&gt;"",Table_Styles[[#This Row],[BB Default]],""))</f>
        <v/>
      </c>
      <c r="BF103" s="143"/>
      <c r="BG103" s="57"/>
      <c r="BH103" s="48" t="str">
        <f>IF(Table_Styles[[#This Row],[BL]]&lt;&gt;"",Table_Styles[[#This Row],[BL]],IF(Table_Styles[[#This Row],[BL Default]]&lt;&gt;"",Table_Styles[[#This Row],[BL Default]],""))</f>
        <v/>
      </c>
      <c r="BI103" s="57"/>
      <c r="BJ103" s="57"/>
      <c r="BK103" s="48" t="str">
        <f>IF(Table_Styles[[#This Row],[Width]]&lt;&gt;"",Table_Styles[[#This Row],[Width]],IF(Table_Styles[[#This Row],[Width Default]]&lt;&gt;"",Table_Styles[[#This Row],[Width Default]],""))</f>
        <v/>
      </c>
      <c r="BL103" s="57"/>
      <c r="BM103" s="57"/>
      <c r="BN103" s="48" t="str">
        <f>IF(Table_Styles[[#This Row],[Height]]&lt;&gt;"",Table_Styles[[#This Row],[Height]],IF(Table_Styles[[#This Row],[Height Default]]&lt;&gt;"",Table_Styles[[#This Row],[Height Default]],""))</f>
        <v/>
      </c>
      <c r="BO103" s="50"/>
      <c r="BP103" s="50"/>
      <c r="BQ103" s="48" t="str">
        <f>IF(Table_Styles[[#This Row],[Top]]&lt;&gt;"",Table_Styles[[#This Row],[Top]],IF(Table_Styles[[#This Row],[Top Default]]&lt;&gt;"",Table_Styles[[#This Row],[Top Default]],""))</f>
        <v/>
      </c>
      <c r="BR103" s="50"/>
      <c r="BS103" s="50"/>
      <c r="BT103" s="48" t="str">
        <f>IF(Table_Styles[[#This Row],[Right]]&lt;&gt;"",Table_Styles[[#This Row],[Right]],IF(Table_Styles[[#This Row],[Right Default]]&lt;&gt;"",Table_Styles[[#This Row],[Right Default]],""))</f>
        <v/>
      </c>
      <c r="BU103" s="50"/>
      <c r="BV103" s="50"/>
      <c r="BW103" s="48" t="str">
        <f>IF(Table_Styles[[#This Row],[Bottom]]&lt;&gt;"",Table_Styles[[#This Row],[Bottom]],IF(Table_Styles[[#This Row],[Bottom Default]]&lt;&gt;"",Table_Styles[[#This Row],[Bottom Default]],""))</f>
        <v/>
      </c>
      <c r="BX103" s="50"/>
      <c r="BY103" s="50"/>
      <c r="BZ103" s="48" t="str">
        <f>IF(Table_Styles[[#This Row],[Left]]&lt;&gt;"",Table_Styles[[#This Row],[Left]],IF(Table_Styles[[#This Row],[Left Default]]&lt;&gt;"",Table_Styles[[#This Row],[Left Default]],""))</f>
        <v/>
      </c>
      <c r="CA103" s="143"/>
      <c r="CB103" s="104" t="str">
        <f>IF(AND(Table_Styles[[#This Row],[Selector]]&lt;&gt;"",Table_Styles[[#This Row],[Font Family Used]]&lt;&gt;"",Table_Styles[[#This Row],[Font Weight Used]]&lt;&gt;""),Table_Styles[[#This Row],[Font Family Used]]&amp;" "&amp;Table_Styles[[#This Row],[Font Weight Used]],"")</f>
        <v>Nunito 300</v>
      </c>
      <c r="CC103" s="104" t="str">
        <f ca="1">IF(AND(Table_Styles[[#This Row],[Selector]],COUNTIF(OFFSET(CC:CC,0,0,ROW()-1,1),"="&amp;Table_Styles[[#This Row],[Font]])=0),Table_Styles[[#This Row],[Font]],"")</f>
        <v/>
      </c>
      <c r="CD103" s="104" t="str">
        <f ca="1">IF(Table_Styles[[#This Row],[Unique Font]]&lt;&gt;"",
"{""fontFamily"":"""&amp;Table_Styles[[#This Row],[Font Family Used]]&amp;""",""fontWeight"":"&amp;Table_Styles[[#This Row],[Font Weight Used]]&amp;"}","")</f>
        <v/>
      </c>
      <c r="CE103"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#1d1c1c;background: #1d1c1c;padding-top: 20px;padding-right: 20px;padding-bottom: 20px;padding-left: 20px;border-top: 1px solid #4e4e4f</v>
      </c>
      <c r="CF103" s="104" t="str">
        <f>IF(AND(Table_Styles[[#This Row],[Selector]]&lt;&gt;"", Table_Styles[[#This Row],[Config Properties]]&lt;&gt;""),
Table_Styles[[#This Row],[Selector]]&amp;" { "&amp;Table_Styles[[#This Row],[Config Properties]]&amp;" }","")</f>
        <v>#sidebar .footer { font-family: 'Nunito';font-weight: 300;color: #1d1c1c;background: #1d1c1c;padding-top: 20px;padding-right: 20px;padding-bottom: 20px;padding-left: 20px;border-top: 1px solid #4e4e4f }</v>
      </c>
      <c r="CG103" s="104" t="str">
        <f xml:space="preserve">
SUBSTITUTE(SUBSTITUTE(SUBSTITUTE(SUBSTITUTE(SUBSTITUTE(SUBSTITUTE(SUBSTITUTE(SUBSTITUTE(Table_Styles[[#This Row],[Config]],
" {","{"),
"{ ","{"),
" }","}"),
"} ","}"),
" ,",","),
", ",","),
" :",":"),
": ",":")</f>
        <v>#sidebar .footer{font-family:'Nunito';font-weight:300;color:#1d1c1c;background:#1d1c1c;padding-top:20px;padding-right:20px;padding-bottom:20px;padding-left:20px;border-top:1px solid #4e4e4f}</v>
      </c>
    </row>
    <row r="104" spans="2:85" ht="21" customHeight="1">
      <c r="B104" s="99" t="s">
        <v>18</v>
      </c>
      <c r="C104" s="103" t="s">
        <v>562</v>
      </c>
      <c r="D104" s="58"/>
      <c r="E104" s="58" t="str">
        <f>Settings_Styling_Font_Body_Text</f>
        <v>Nunito</v>
      </c>
      <c r="F104" s="24" t="str">
        <f>IF(Table_Styles[[#This Row],[Font Family]]&lt;&gt;"",Table_Styles[[#This Row],[Font Family]],IF(Table_Styles[[#This Row],[Font Family Default]]&lt;&gt;"",Table_Styles[[#This Row],[Font Family Default]],""))</f>
        <v>Nunito</v>
      </c>
      <c r="G104" s="58"/>
      <c r="H104" s="173" t="s">
        <v>497</v>
      </c>
      <c r="I104" s="24" t="str">
        <f>IF(Table_Styles[[#This Row],[Font Size]]&lt;&gt;"",Table_Styles[[#This Row],[Font Size]],IF(Table_Styles[[#This Row],[Font Size Default]]&lt;&gt;"",Table_Styles[[#This Row],[Font Size Default]],""))</f>
        <v>16px</v>
      </c>
      <c r="J104" s="58"/>
      <c r="K104" s="58">
        <f>Settings_Styling_Font_Weight_Labels</f>
        <v>700</v>
      </c>
      <c r="L104" s="24">
        <f>IF(Table_Styles[[#This Row],[Font Weight]]&lt;&gt;"",Table_Styles[[#This Row],[Font Weight]],IF(Table_Styles[[#This Row],[Font Weight Default]]&lt;&gt;"",Table_Styles[[#This Row],[Font Weight Default]],""))</f>
        <v>700</v>
      </c>
      <c r="M104" s="24"/>
      <c r="N104" s="220" t="str">
        <f>Colour_Foreground_1</f>
        <v>#1d1c1c</v>
      </c>
      <c r="O104" s="24" t="str">
        <f>IF(Table_Styles[[#This Row],[Colour]]&lt;&gt;"",Table_Styles[[#This Row],[Colour]],IF(Table_Styles[[#This Row],[Colour Default]]&lt;&gt;"",Table_Styles[[#This Row],[Colour Default]],""))</f>
        <v>#1d1c1c</v>
      </c>
      <c r="P104" s="58"/>
      <c r="Q104" s="58"/>
      <c r="R104" s="24" t="str">
        <f>IF(Table_Styles[[#This Row],[Background]]&lt;&gt;"",Table_Styles[[#This Row],[Background]],IF(Table_Styles[[#This Row],[Background Default]]&lt;&gt;"",Table_Styles[[#This Row],[Background Default]],""))</f>
        <v/>
      </c>
      <c r="S104" s="58"/>
      <c r="T104" s="58"/>
      <c r="U104" s="24" t="str">
        <f>IF(Table_Styles[[#This Row],[Border]]&lt;&gt;"",Table_Styles[[#This Row],[Border]],IF(Table_Styles[[#This Row],[Border Default]]&lt;&gt;"",Table_Styles[[#This Row],[Border Default]],""))</f>
        <v/>
      </c>
      <c r="V104" s="58"/>
      <c r="W104" s="58"/>
      <c r="X104" s="24" t="str">
        <f>IF(Table_Styles[[#This Row],[Border Radius]]&lt;&gt;"",Table_Styles[[#This Row],[Border Radius]],IF(Table_Styles[[#This Row],[Border Radius Default]]&lt;&gt;"",Table_Styles[[#This Row],[Border Radius Default]],""))</f>
        <v/>
      </c>
      <c r="Y104" s="58"/>
      <c r="Z104" s="58">
        <v>0</v>
      </c>
      <c r="AA104" s="24">
        <f>IF(Table_Styles[[#This Row],[MT]]&lt;&gt;"",Table_Styles[[#This Row],[MT]],IF(Table_Styles[[#This Row],[MT Default]]&lt;&gt;"",Table_Styles[[#This Row],[MT Default]],""))</f>
        <v>0</v>
      </c>
      <c r="AB104" s="58"/>
      <c r="AC104" s="58"/>
      <c r="AD104" s="24" t="str">
        <f>IF(Table_Styles[[#This Row],[MR]]&lt;&gt;"",Table_Styles[[#This Row],[MR]],IF(Table_Styles[[#This Row],[MR Default]]&lt;&gt;"",Table_Styles[[#This Row],[MR Default]],""))</f>
        <v/>
      </c>
      <c r="AE104" s="58"/>
      <c r="AF104" s="58" t="s">
        <v>428</v>
      </c>
      <c r="AG104" s="24" t="str">
        <f>IF(Table_Styles[[#This Row],[MB]]&lt;&gt;"",Table_Styles[[#This Row],[MB]],IF(Table_Styles[[#This Row],[MB Default]]&lt;&gt;"",Table_Styles[[#This Row],[MB Default]],""))</f>
        <v>5px</v>
      </c>
      <c r="AH104" s="58"/>
      <c r="AI104" s="58"/>
      <c r="AJ104" s="24" t="str">
        <f>IF(Table_Styles[[#This Row],[ML]]&lt;&gt;"",Table_Styles[[#This Row],[ML]],IF(Table_Styles[[#This Row],[ML Default]]&lt;&gt;"",Table_Styles[[#This Row],[ML Default]],""))</f>
        <v/>
      </c>
      <c r="AK104" s="58"/>
      <c r="AL104" s="58"/>
      <c r="AM104" s="24" t="str">
        <f>IF(Table_Styles[[#This Row],[PT]]&lt;&gt;"",Table_Styles[[#This Row],[PT]],IF(Table_Styles[[#This Row],[PT Default]]&lt;&gt;"",Table_Styles[[#This Row],[PT Default]],""))</f>
        <v/>
      </c>
      <c r="AN104" s="58"/>
      <c r="AO104" s="58"/>
      <c r="AP104" s="24" t="str">
        <f>IF(Table_Styles[[#This Row],[PR]]&lt;&gt;"",Table_Styles[[#This Row],[PR]],IF(Table_Styles[[#This Row],[PR Default]]&lt;&gt;"",Table_Styles[[#This Row],[PR Default]],""))</f>
        <v/>
      </c>
      <c r="AQ104" s="58"/>
      <c r="AR104" s="58"/>
      <c r="AS104" s="24" t="str">
        <f>IF(Table_Styles[[#This Row],[PB]]&lt;&gt;"",Table_Styles[[#This Row],[PB]],IF(Table_Styles[[#This Row],[PB Default]]&lt;&gt;"",Table_Styles[[#This Row],[PB Default]],""))</f>
        <v/>
      </c>
      <c r="AT104" s="58"/>
      <c r="AU104" s="58"/>
      <c r="AV104" s="24" t="str">
        <f>IF(Table_Styles[[#This Row],[PL]]&lt;&gt;"",Table_Styles[[#This Row],[PL]],IF(Table_Styles[[#This Row],[PL Default]]&lt;&gt;"",Table_Styles[[#This Row],[PL Default]],""))</f>
        <v/>
      </c>
      <c r="AW104" s="58"/>
      <c r="AX104" s="58"/>
      <c r="AY104" s="24" t="str">
        <f>IF(Table_Styles[[#This Row],[BT]]&lt;&gt;"",Table_Styles[[#This Row],[BT]],IF(Table_Styles[[#This Row],[BT Default]]&lt;&gt;"",Table_Styles[[#This Row],[BT Default]],""))</f>
        <v/>
      </c>
      <c r="AZ104" s="58"/>
      <c r="BA104" s="58"/>
      <c r="BB104" s="24" t="str">
        <f>IF(Table_Styles[[#This Row],[BR]]&lt;&gt;"",Table_Styles[[#This Row],[BR]],IF(Table_Styles[[#This Row],[BR Default]]&lt;&gt;"",Table_Styles[[#This Row],[BR Default]],""))</f>
        <v/>
      </c>
      <c r="BC104" s="58"/>
      <c r="BD104" s="58"/>
      <c r="BE104" s="24" t="str">
        <f>IF(Table_Styles[[#This Row],[BB]]&lt;&gt;"",Table_Styles[[#This Row],[BB]],IF(Table_Styles[[#This Row],[BB Default]]&lt;&gt;"",Table_Styles[[#This Row],[BB Default]],""))</f>
        <v/>
      </c>
      <c r="BF104" s="58"/>
      <c r="BG104" s="58"/>
      <c r="BH104" s="24" t="str">
        <f>IF(Table_Styles[[#This Row],[BL]]&lt;&gt;"",Table_Styles[[#This Row],[BL]],IF(Table_Styles[[#This Row],[BL Default]]&lt;&gt;"",Table_Styles[[#This Row],[BL Default]],""))</f>
        <v/>
      </c>
      <c r="BI104" s="58"/>
      <c r="BJ104" s="58"/>
      <c r="BK104" s="24" t="str">
        <f>IF(Table_Styles[[#This Row],[Width]]&lt;&gt;"",Table_Styles[[#This Row],[Width]],IF(Table_Styles[[#This Row],[Width Default]]&lt;&gt;"",Table_Styles[[#This Row],[Width Default]],""))</f>
        <v/>
      </c>
      <c r="BL104" s="58"/>
      <c r="BM104" s="58"/>
      <c r="BN104" s="24" t="str">
        <f>IF(Table_Styles[[#This Row],[Height]]&lt;&gt;"",Table_Styles[[#This Row],[Height]],IF(Table_Styles[[#This Row],[Height Default]]&lt;&gt;"",Table_Styles[[#This Row],[Height Default]],""))</f>
        <v/>
      </c>
      <c r="BO104" s="24"/>
      <c r="BP104" s="24"/>
      <c r="BQ104" s="24" t="str">
        <f>IF(Table_Styles[[#This Row],[Top]]&lt;&gt;"",Table_Styles[[#This Row],[Top]],IF(Table_Styles[[#This Row],[Top Default]]&lt;&gt;"",Table_Styles[[#This Row],[Top Default]],""))</f>
        <v/>
      </c>
      <c r="BR104" s="24"/>
      <c r="BS104" s="24"/>
      <c r="BT104" s="24" t="str">
        <f>IF(Table_Styles[[#This Row],[Right]]&lt;&gt;"",Table_Styles[[#This Row],[Right]],IF(Table_Styles[[#This Row],[Right Default]]&lt;&gt;"",Table_Styles[[#This Row],[Right Default]],""))</f>
        <v/>
      </c>
      <c r="BU104" s="24"/>
      <c r="BV104" s="24"/>
      <c r="BW104" s="24" t="str">
        <f>IF(Table_Styles[[#This Row],[Bottom]]&lt;&gt;"",Table_Styles[[#This Row],[Bottom]],IF(Table_Styles[[#This Row],[Bottom Default]]&lt;&gt;"",Table_Styles[[#This Row],[Bottom Default]],""))</f>
        <v/>
      </c>
      <c r="BX104" s="24"/>
      <c r="BY104" s="24"/>
      <c r="BZ104" s="24" t="str">
        <f>IF(Table_Styles[[#This Row],[Left]]&lt;&gt;"",Table_Styles[[#This Row],[Left]],IF(Table_Styles[[#This Row],[Left Default]]&lt;&gt;"",Table_Styles[[#This Row],[Left Default]],""))</f>
        <v/>
      </c>
      <c r="CA104" s="58"/>
      <c r="CB104" s="99" t="str">
        <f>IF(AND(Table_Styles[[#This Row],[Selector]]&lt;&gt;"",Table_Styles[[#This Row],[Font Family Used]]&lt;&gt;"",Table_Styles[[#This Row],[Font Weight Used]]&lt;&gt;""),Table_Styles[[#This Row],[Font Family Used]]&amp;" "&amp;Table_Styles[[#This Row],[Font Weight Used]],"")</f>
        <v>Nunito 700</v>
      </c>
      <c r="CC104" s="99" t="str">
        <f ca="1">IF(AND(Table_Styles[[#This Row],[Selector]],COUNTIF(OFFSET(CC:CC,0,0,ROW()-1,1),"="&amp;Table_Styles[[#This Row],[Font]])=0),Table_Styles[[#This Row],[Font]],"")</f>
        <v/>
      </c>
      <c r="CD104" s="99" t="str">
        <f ca="1">IF(Table_Styles[[#This Row],[Unique Font]]&lt;&gt;"",
"{""fontFamily"":"""&amp;Table_Styles[[#This Row],[Font Family Used]]&amp;""",""fontWeight"":"&amp;Table_Styles[[#This Row],[Font Weight Used]]&amp;"}","")</f>
        <v/>
      </c>
      <c r="CE104"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16px;font-weight: 700;color: #1d1c1c;margin-top: 0;margin-bottom: 5px</v>
      </c>
      <c r="CF104" s="101" t="str">
        <f>IF(AND(Table_Styles[[#This Row],[Selector]]&lt;&gt;"", Table_Styles[[#This Row],[Config Properties]]&lt;&gt;""),
Table_Styles[[#This Row],[Selector]]&amp;" { "&amp;Table_Styles[[#This Row],[Config Properties]]&amp;" }","")</f>
        <v>#sidebar .body h3 { font-family: 'Nunito';font-size: 16px;font-weight: 700;color: #1d1c1c;margin-top: 0;margin-bottom: 5px }</v>
      </c>
      <c r="CG104" s="101" t="str">
        <f xml:space="preserve">
SUBSTITUTE(SUBSTITUTE(SUBSTITUTE(SUBSTITUTE(SUBSTITUTE(SUBSTITUTE(SUBSTITUTE(SUBSTITUTE(Table_Styles[[#This Row],[Config]],
" {","{"),
"{ ","{"),
" }","}"),
"} ","}"),
" ,",","),
", ",","),
" :",":"),
": ",":")</f>
        <v>#sidebar .body h3{font-family:'Nunito';font-size:16px;font-weight:700;color:#1d1c1c;margin-top:0;margin-bottom:5px}</v>
      </c>
    </row>
    <row r="105" spans="2:85" ht="21" customHeight="1">
      <c r="B105" s="99" t="s">
        <v>199</v>
      </c>
      <c r="C105" s="103" t="s">
        <v>563</v>
      </c>
      <c r="D105" s="58"/>
      <c r="E105" s="58" t="str">
        <f>Settings_Styling_Font_Body_Text</f>
        <v>Nunito</v>
      </c>
      <c r="F105" s="50" t="str">
        <f>IF(Table_Styles[[#This Row],[Font Family]]&lt;&gt;"",Table_Styles[[#This Row],[Font Family]],IF(Table_Styles[[#This Row],[Font Family Default]]&lt;&gt;"",Table_Styles[[#This Row],[Font Family Default]],""))</f>
        <v>Nunito</v>
      </c>
      <c r="G105" s="57"/>
      <c r="H105" s="133" t="s">
        <v>433</v>
      </c>
      <c r="I105" s="50" t="str">
        <f>IF(Table_Styles[[#This Row],[Font Size]]&lt;&gt;"",Table_Styles[[#This Row],[Font Size]],IF(Table_Styles[[#This Row],[Font Size Default]]&lt;&gt;"",Table_Styles[[#This Row],[Font Size Default]],""))</f>
        <v>14px</v>
      </c>
      <c r="J105" s="57"/>
      <c r="K105" s="58">
        <v>300</v>
      </c>
      <c r="L105" s="24">
        <f>IF(Table_Styles[[#This Row],[Font Weight]]&lt;&gt;"",Table_Styles[[#This Row],[Font Weight]],IF(Table_Styles[[#This Row],[Font Weight Default]]&lt;&gt;"",Table_Styles[[#This Row],[Font Weight Default]],""))</f>
        <v>300</v>
      </c>
      <c r="M105" s="24"/>
      <c r="N105" s="220" t="str">
        <f>Colour_Foreground_1</f>
        <v>#1d1c1c</v>
      </c>
      <c r="O105" s="24" t="str">
        <f>IF(Table_Styles[[#This Row],[Colour]]&lt;&gt;"",Table_Styles[[#This Row],[Colour]],IF(Table_Styles[[#This Row],[Colour Default]]&lt;&gt;"",Table_Styles[[#This Row],[Colour Default]],""))</f>
        <v>#1d1c1c</v>
      </c>
      <c r="P105" s="58"/>
      <c r="Q105" s="58"/>
      <c r="R105" s="24" t="str">
        <f>IF(Table_Styles[[#This Row],[Background]]&lt;&gt;"",Table_Styles[[#This Row],[Background]],IF(Table_Styles[[#This Row],[Background Default]]&lt;&gt;"",Table_Styles[[#This Row],[Background Default]],""))</f>
        <v/>
      </c>
      <c r="S105" s="58"/>
      <c r="T105" s="58"/>
      <c r="U105" s="24" t="str">
        <f>IF(Table_Styles[[#This Row],[Border]]&lt;&gt;"",Table_Styles[[#This Row],[Border]],IF(Table_Styles[[#This Row],[Border Default]]&lt;&gt;"",Table_Styles[[#This Row],[Border Default]],""))</f>
        <v/>
      </c>
      <c r="V105" s="58"/>
      <c r="W105" s="58"/>
      <c r="X105" s="24" t="str">
        <f>IF(Table_Styles[[#This Row],[Border Radius]]&lt;&gt;"",Table_Styles[[#This Row],[Border Radius]],IF(Table_Styles[[#This Row],[Border Radius Default]]&lt;&gt;"",Table_Styles[[#This Row],[Border Radius Default]],""))</f>
        <v/>
      </c>
      <c r="Y105" s="58"/>
      <c r="Z105" s="58">
        <v>0</v>
      </c>
      <c r="AA105" s="24">
        <f>IF(Table_Styles[[#This Row],[MT]]&lt;&gt;"",Table_Styles[[#This Row],[MT]],IF(Table_Styles[[#This Row],[MT Default]]&lt;&gt;"",Table_Styles[[#This Row],[MT Default]],""))</f>
        <v>0</v>
      </c>
      <c r="AB105" s="58"/>
      <c r="AC105" s="58"/>
      <c r="AD105" s="24" t="str">
        <f>IF(Table_Styles[[#This Row],[MR]]&lt;&gt;"",Table_Styles[[#This Row],[MR]],IF(Table_Styles[[#This Row],[MR Default]]&lt;&gt;"",Table_Styles[[#This Row],[MR Default]],""))</f>
        <v/>
      </c>
      <c r="AE105" s="58"/>
      <c r="AF105" s="58">
        <v>0</v>
      </c>
      <c r="AG105" s="24">
        <f>IF(Table_Styles[[#This Row],[MB]]&lt;&gt;"",Table_Styles[[#This Row],[MB]],IF(Table_Styles[[#This Row],[MB Default]]&lt;&gt;"",Table_Styles[[#This Row],[MB Default]],""))</f>
        <v>0</v>
      </c>
      <c r="AH105" s="58"/>
      <c r="AI105" s="58"/>
      <c r="AJ105" s="24" t="str">
        <f>IF(Table_Styles[[#This Row],[ML]]&lt;&gt;"",Table_Styles[[#This Row],[ML]],IF(Table_Styles[[#This Row],[ML Default]]&lt;&gt;"",Table_Styles[[#This Row],[ML Default]],""))</f>
        <v/>
      </c>
      <c r="AK105" s="58"/>
      <c r="AL105" s="58"/>
      <c r="AM105" s="24" t="str">
        <f>IF(Table_Styles[[#This Row],[PT]]&lt;&gt;"",Table_Styles[[#This Row],[PT]],IF(Table_Styles[[#This Row],[PT Default]]&lt;&gt;"",Table_Styles[[#This Row],[PT Default]],""))</f>
        <v/>
      </c>
      <c r="AN105" s="58"/>
      <c r="AO105" s="58"/>
      <c r="AP105" s="24" t="str">
        <f>IF(Table_Styles[[#This Row],[PR]]&lt;&gt;"",Table_Styles[[#This Row],[PR]],IF(Table_Styles[[#This Row],[PR Default]]&lt;&gt;"",Table_Styles[[#This Row],[PR Default]],""))</f>
        <v/>
      </c>
      <c r="AQ105" s="58"/>
      <c r="AR105" s="58"/>
      <c r="AS105" s="24" t="str">
        <f>IF(Table_Styles[[#This Row],[PB]]&lt;&gt;"",Table_Styles[[#This Row],[PB]],IF(Table_Styles[[#This Row],[PB Default]]&lt;&gt;"",Table_Styles[[#This Row],[PB Default]],""))</f>
        <v/>
      </c>
      <c r="AT105" s="58"/>
      <c r="AU105" s="58"/>
      <c r="AV105" s="24" t="str">
        <f>IF(Table_Styles[[#This Row],[PL]]&lt;&gt;"",Table_Styles[[#This Row],[PL]],IF(Table_Styles[[#This Row],[PL Default]]&lt;&gt;"",Table_Styles[[#This Row],[PL Default]],""))</f>
        <v/>
      </c>
      <c r="AW105" s="58"/>
      <c r="AX105" s="58"/>
      <c r="AY105" s="24" t="str">
        <f>IF(Table_Styles[[#This Row],[BT]]&lt;&gt;"",Table_Styles[[#This Row],[BT]],IF(Table_Styles[[#This Row],[BT Default]]&lt;&gt;"",Table_Styles[[#This Row],[BT Default]],""))</f>
        <v/>
      </c>
      <c r="AZ105" s="58"/>
      <c r="BA105" s="58"/>
      <c r="BB105" s="24" t="str">
        <f>IF(Table_Styles[[#This Row],[BR]]&lt;&gt;"",Table_Styles[[#This Row],[BR]],IF(Table_Styles[[#This Row],[BR Default]]&lt;&gt;"",Table_Styles[[#This Row],[BR Default]],""))</f>
        <v/>
      </c>
      <c r="BC105" s="58"/>
      <c r="BD105" s="58"/>
      <c r="BE105" s="24" t="str">
        <f>IF(Table_Styles[[#This Row],[BB]]&lt;&gt;"",Table_Styles[[#This Row],[BB]],IF(Table_Styles[[#This Row],[BB Default]]&lt;&gt;"",Table_Styles[[#This Row],[BB Default]],""))</f>
        <v/>
      </c>
      <c r="BF105" s="58"/>
      <c r="BG105" s="58"/>
      <c r="BH105" s="24" t="str">
        <f>IF(Table_Styles[[#This Row],[BL]]&lt;&gt;"",Table_Styles[[#This Row],[BL]],IF(Table_Styles[[#This Row],[BL Default]]&lt;&gt;"",Table_Styles[[#This Row],[BL Default]],""))</f>
        <v/>
      </c>
      <c r="BI105" s="58"/>
      <c r="BJ105" s="58"/>
      <c r="BK105" s="24" t="str">
        <f>IF(Table_Styles[[#This Row],[Width]]&lt;&gt;"",Table_Styles[[#This Row],[Width]],IF(Table_Styles[[#This Row],[Width Default]]&lt;&gt;"",Table_Styles[[#This Row],[Width Default]],""))</f>
        <v/>
      </c>
      <c r="BL105" s="58"/>
      <c r="BM105" s="58"/>
      <c r="BN105" s="24" t="str">
        <f>IF(Table_Styles[[#This Row],[Height]]&lt;&gt;"",Table_Styles[[#This Row],[Height]],IF(Table_Styles[[#This Row],[Height Default]]&lt;&gt;"",Table_Styles[[#This Row],[Height Default]],""))</f>
        <v/>
      </c>
      <c r="BO105" s="24"/>
      <c r="BP105" s="24"/>
      <c r="BQ105" s="24" t="str">
        <f>IF(Table_Styles[[#This Row],[Top]]&lt;&gt;"",Table_Styles[[#This Row],[Top]],IF(Table_Styles[[#This Row],[Top Default]]&lt;&gt;"",Table_Styles[[#This Row],[Top Default]],""))</f>
        <v/>
      </c>
      <c r="BR105" s="24"/>
      <c r="BS105" s="24"/>
      <c r="BT105" s="24" t="str">
        <f>IF(Table_Styles[[#This Row],[Right]]&lt;&gt;"",Table_Styles[[#This Row],[Right]],IF(Table_Styles[[#This Row],[Right Default]]&lt;&gt;"",Table_Styles[[#This Row],[Right Default]],""))</f>
        <v/>
      </c>
      <c r="BU105" s="24"/>
      <c r="BV105" s="24"/>
      <c r="BW105" s="24" t="str">
        <f>IF(Table_Styles[[#This Row],[Bottom]]&lt;&gt;"",Table_Styles[[#This Row],[Bottom]],IF(Table_Styles[[#This Row],[Bottom Default]]&lt;&gt;"",Table_Styles[[#This Row],[Bottom Default]],""))</f>
        <v/>
      </c>
      <c r="BX105" s="24"/>
      <c r="BY105" s="24"/>
      <c r="BZ105" s="24" t="str">
        <f>IF(Table_Styles[[#This Row],[Left]]&lt;&gt;"",Table_Styles[[#This Row],[Left]],IF(Table_Styles[[#This Row],[Left Default]]&lt;&gt;"",Table_Styles[[#This Row],[Left Default]],""))</f>
        <v/>
      </c>
      <c r="CA105" s="58"/>
      <c r="CB105" s="99" t="str">
        <f>IF(AND(Table_Styles[[#This Row],[Selector]]&lt;&gt;"",Table_Styles[[#This Row],[Font Family Used]]&lt;&gt;"",Table_Styles[[#This Row],[Font Weight Used]]&lt;&gt;""),Table_Styles[[#This Row],[Font Family Used]]&amp;" "&amp;Table_Styles[[#This Row],[Font Weight Used]],"")</f>
        <v>Nunito 300</v>
      </c>
      <c r="CC105" s="99" t="str">
        <f ca="1">IF(AND(Table_Styles[[#This Row],[Selector]],COUNTIF(OFFSET(CC:CC,0,0,ROW()-1,1),"="&amp;Table_Styles[[#This Row],[Font]])=0),Table_Styles[[#This Row],[Font]],"")</f>
        <v/>
      </c>
      <c r="CD105" s="99" t="str">
        <f ca="1">IF(Table_Styles[[#This Row],[Unique Font]]&lt;&gt;"",
"{""fontFamily"":"""&amp;Table_Styles[[#This Row],[Font Family Used]]&amp;""",""fontWeight"":"&amp;Table_Styles[[#This Row],[Font Weight Used]]&amp;"}","")</f>
        <v/>
      </c>
      <c r="CE105"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300;color: #1d1c1c;margin-top: 0;margin-bottom: 0</v>
      </c>
      <c r="CF105" s="101" t="str">
        <f>IF(AND(Table_Styles[[#This Row],[Selector]]&lt;&gt;"", Table_Styles[[#This Row],[Config Properties]]&lt;&gt;""),
Table_Styles[[#This Row],[Selector]]&amp;" { "&amp;Table_Styles[[#This Row],[Config Properties]]&amp;" }","")</f>
        <v>#sidebar .body .message { font-family: 'Nunito';font-size: 14px;font-weight: 300;color: #1d1c1c;margin-top: 0;margin-bottom: 0 }</v>
      </c>
      <c r="CG105" s="101" t="str">
        <f xml:space="preserve">
SUBSTITUTE(SUBSTITUTE(SUBSTITUTE(SUBSTITUTE(SUBSTITUTE(SUBSTITUTE(SUBSTITUTE(SUBSTITUTE(Table_Styles[[#This Row],[Config]],
" {","{"),
"{ ","{"),
" }","}"),
"} ","}"),
" ,",","),
", ",","),
" :",":"),
": ",":")</f>
        <v>#sidebar .body .message{font-family:'Nunito';font-size:14px;font-weight:300;color:#1d1c1c;margin-top:0;margin-bottom:0}</v>
      </c>
    </row>
    <row r="106" spans="2:85" ht="21.6" thickBot="1">
      <c r="B106" s="107" t="s">
        <v>564</v>
      </c>
      <c r="C106" s="107"/>
      <c r="D106" s="123"/>
      <c r="E106" s="123"/>
      <c r="F106" s="107" t="str">
        <f>IF(Table_Styles[[#This Row],[Font Family]]&lt;&gt;"",Table_Styles[[#This Row],[Font Family]],IF(Table_Styles[[#This Row],[Font Family Default]]&lt;&gt;"",Table_Styles[[#This Row],[Font Family Default]],""))</f>
        <v/>
      </c>
      <c r="G106" s="123"/>
      <c r="H106" s="123"/>
      <c r="I106" s="107" t="str">
        <f>IF(Table_Styles[[#This Row],[Font Size]]&lt;&gt;"",Table_Styles[[#This Row],[Font Size]],IF(Table_Styles[[#This Row],[Font Size Default]]&lt;&gt;"",Table_Styles[[#This Row],[Font Size Default]],""))</f>
        <v/>
      </c>
      <c r="J106" s="123"/>
      <c r="K106" s="123"/>
      <c r="L106" s="107" t="str">
        <f>IF(Table_Styles[[#This Row],[Font Weight]]&lt;&gt;"",Table_Styles[[#This Row],[Font Weight]],IF(Table_Styles[[#This Row],[Font Weight Default]]&lt;&gt;"",Table_Styles[[#This Row],[Font Weight Default]],""))</f>
        <v/>
      </c>
      <c r="M106" s="123"/>
      <c r="N106" s="123"/>
      <c r="O106" s="107" t="str">
        <f>IF(Table_Styles[[#This Row],[Colour]]&lt;&gt;"",Table_Styles[[#This Row],[Colour]],IF(Table_Styles[[#This Row],[Colour Default]]&lt;&gt;"",Table_Styles[[#This Row],[Colour Default]],""))</f>
        <v/>
      </c>
      <c r="P106" s="123"/>
      <c r="Q106" s="123"/>
      <c r="R106" s="107" t="str">
        <f>IF(Table_Styles[[#This Row],[Background]]&lt;&gt;"",Table_Styles[[#This Row],[Background]],IF(Table_Styles[[#This Row],[Background Default]]&lt;&gt;"",Table_Styles[[#This Row],[Background Default]],""))</f>
        <v/>
      </c>
      <c r="S106" s="123"/>
      <c r="T106" s="123"/>
      <c r="U106" s="107" t="str">
        <f>IF(Table_Styles[[#This Row],[Border]]&lt;&gt;"",Table_Styles[[#This Row],[Border]],IF(Table_Styles[[#This Row],[Border Default]]&lt;&gt;"",Table_Styles[[#This Row],[Border Default]],""))</f>
        <v/>
      </c>
      <c r="V106" s="123"/>
      <c r="W106" s="123"/>
      <c r="X106" s="107" t="str">
        <f>IF(Table_Styles[[#This Row],[Border Radius]]&lt;&gt;"",Table_Styles[[#This Row],[Border Radius]],IF(Table_Styles[[#This Row],[Border Radius Default]]&lt;&gt;"",Table_Styles[[#This Row],[Border Radius Default]],""))</f>
        <v/>
      </c>
      <c r="Y106" s="123"/>
      <c r="Z106" s="123"/>
      <c r="AA106" s="107" t="str">
        <f>IF(Table_Styles[[#This Row],[MT]]&lt;&gt;"",Table_Styles[[#This Row],[MT]],IF(Table_Styles[[#This Row],[MT Default]]&lt;&gt;"",Table_Styles[[#This Row],[MT Default]],""))</f>
        <v/>
      </c>
      <c r="AB106" s="123"/>
      <c r="AC106" s="123"/>
      <c r="AD106" s="107" t="str">
        <f>IF(Table_Styles[[#This Row],[MR]]&lt;&gt;"",Table_Styles[[#This Row],[MR]],IF(Table_Styles[[#This Row],[MR Default]]&lt;&gt;"",Table_Styles[[#This Row],[MR Default]],""))</f>
        <v/>
      </c>
      <c r="AE106" s="123"/>
      <c r="AF106" s="123"/>
      <c r="AG106" s="107" t="str">
        <f>IF(Table_Styles[[#This Row],[MB]]&lt;&gt;"",Table_Styles[[#This Row],[MB]],IF(Table_Styles[[#This Row],[MB Default]]&lt;&gt;"",Table_Styles[[#This Row],[MB Default]],""))</f>
        <v/>
      </c>
      <c r="AH106" s="123"/>
      <c r="AI106" s="123"/>
      <c r="AJ106" s="107" t="str">
        <f>IF(Table_Styles[[#This Row],[ML]]&lt;&gt;"",Table_Styles[[#This Row],[ML]],IF(Table_Styles[[#This Row],[ML Default]]&lt;&gt;"",Table_Styles[[#This Row],[ML Default]],""))</f>
        <v/>
      </c>
      <c r="AK106" s="123"/>
      <c r="AL106" s="123"/>
      <c r="AM106" s="107" t="str">
        <f>IF(Table_Styles[[#This Row],[PT]]&lt;&gt;"",Table_Styles[[#This Row],[PT]],IF(Table_Styles[[#This Row],[PT Default]]&lt;&gt;"",Table_Styles[[#This Row],[PT Default]],""))</f>
        <v/>
      </c>
      <c r="AN106" s="123"/>
      <c r="AO106" s="123"/>
      <c r="AP106" s="107" t="str">
        <f>IF(Table_Styles[[#This Row],[PR]]&lt;&gt;"",Table_Styles[[#This Row],[PR]],IF(Table_Styles[[#This Row],[PR Default]]&lt;&gt;"",Table_Styles[[#This Row],[PR Default]],""))</f>
        <v/>
      </c>
      <c r="AQ106" s="123"/>
      <c r="AR106" s="123"/>
      <c r="AS106" s="107" t="str">
        <f>IF(Table_Styles[[#This Row],[PB]]&lt;&gt;"",Table_Styles[[#This Row],[PB]],IF(Table_Styles[[#This Row],[PB Default]]&lt;&gt;"",Table_Styles[[#This Row],[PB Default]],""))</f>
        <v/>
      </c>
      <c r="AT106" s="123"/>
      <c r="AU106" s="123"/>
      <c r="AV106" s="107" t="str">
        <f>IF(Table_Styles[[#This Row],[PL]]&lt;&gt;"",Table_Styles[[#This Row],[PL]],IF(Table_Styles[[#This Row],[PL Default]]&lt;&gt;"",Table_Styles[[#This Row],[PL Default]],""))</f>
        <v/>
      </c>
      <c r="AW106" s="123"/>
      <c r="AX106" s="123"/>
      <c r="AY106" s="107" t="str">
        <f>IF(Table_Styles[[#This Row],[BT]]&lt;&gt;"",Table_Styles[[#This Row],[BT]],IF(Table_Styles[[#This Row],[BT Default]]&lt;&gt;"",Table_Styles[[#This Row],[BT Default]],""))</f>
        <v/>
      </c>
      <c r="AZ106" s="123"/>
      <c r="BA106" s="123"/>
      <c r="BB106" s="107" t="str">
        <f>IF(Table_Styles[[#This Row],[BR]]&lt;&gt;"",Table_Styles[[#This Row],[BR]],IF(Table_Styles[[#This Row],[BR Default]]&lt;&gt;"",Table_Styles[[#This Row],[BR Default]],""))</f>
        <v/>
      </c>
      <c r="BC106" s="123"/>
      <c r="BD106" s="123"/>
      <c r="BE106" s="107" t="str">
        <f>IF(Table_Styles[[#This Row],[BB]]&lt;&gt;"",Table_Styles[[#This Row],[BB]],IF(Table_Styles[[#This Row],[BB Default]]&lt;&gt;"",Table_Styles[[#This Row],[BB Default]],""))</f>
        <v/>
      </c>
      <c r="BF106" s="123"/>
      <c r="BG106" s="123"/>
      <c r="BH106" s="107" t="str">
        <f>IF(Table_Styles[[#This Row],[BL]]&lt;&gt;"",Table_Styles[[#This Row],[BL]],IF(Table_Styles[[#This Row],[BL Default]]&lt;&gt;"",Table_Styles[[#This Row],[BL Default]],""))</f>
        <v/>
      </c>
      <c r="BI106" s="123"/>
      <c r="BJ106" s="123"/>
      <c r="BK106" s="107" t="str">
        <f>IF(Table_Styles[[#This Row],[Width]]&lt;&gt;"",Table_Styles[[#This Row],[Width]],IF(Table_Styles[[#This Row],[Width Default]]&lt;&gt;"",Table_Styles[[#This Row],[Width Default]],""))</f>
        <v/>
      </c>
      <c r="BL106" s="123"/>
      <c r="BM106" s="123"/>
      <c r="BN106" s="107" t="str">
        <f>IF(Table_Styles[[#This Row],[Height]]&lt;&gt;"",Table_Styles[[#This Row],[Height]],IF(Table_Styles[[#This Row],[Height Default]]&lt;&gt;"",Table_Styles[[#This Row],[Height Default]],""))</f>
        <v/>
      </c>
      <c r="BO106" s="107"/>
      <c r="BP106" s="107"/>
      <c r="BQ106" s="107" t="str">
        <f>IF(Table_Styles[[#This Row],[Top]]&lt;&gt;"",Table_Styles[[#This Row],[Top]],IF(Table_Styles[[#This Row],[Top Default]]&lt;&gt;"",Table_Styles[[#This Row],[Top Default]],""))</f>
        <v/>
      </c>
      <c r="BR106" s="107"/>
      <c r="BS106" s="107"/>
      <c r="BT106" s="107" t="str">
        <f>IF(Table_Styles[[#This Row],[Right]]&lt;&gt;"",Table_Styles[[#This Row],[Right]],IF(Table_Styles[[#This Row],[Right Default]]&lt;&gt;"",Table_Styles[[#This Row],[Right Default]],""))</f>
        <v/>
      </c>
      <c r="BU106" s="107"/>
      <c r="BV106" s="107"/>
      <c r="BW106" s="107" t="str">
        <f>IF(Table_Styles[[#This Row],[Bottom]]&lt;&gt;"",Table_Styles[[#This Row],[Bottom]],IF(Table_Styles[[#This Row],[Bottom Default]]&lt;&gt;"",Table_Styles[[#This Row],[Bottom Default]],""))</f>
        <v/>
      </c>
      <c r="BX106" s="107"/>
      <c r="BY106" s="107"/>
      <c r="BZ106" s="107" t="str">
        <f>IF(Table_Styles[[#This Row],[Left]]&lt;&gt;"",Table_Styles[[#This Row],[Left]],IF(Table_Styles[[#This Row],[Left Default]]&lt;&gt;"",Table_Styles[[#This Row],[Left Default]],""))</f>
        <v/>
      </c>
      <c r="CA106" s="123"/>
      <c r="CB106" s="107" t="str">
        <f>IF(AND(Table_Styles[[#This Row],[Selector]]&lt;&gt;"",Table_Styles[[#This Row],[Font Family Used]]&lt;&gt;"",Table_Styles[[#This Row],[Font Weight Used]]&lt;&gt;""),Table_Styles[[#This Row],[Font Family Used]]&amp;" "&amp;Table_Styles[[#This Row],[Font Weight Used]],"")</f>
        <v/>
      </c>
      <c r="CC106" s="107" t="str">
        <f ca="1">IF(AND(Table_Styles[[#This Row],[Selector]],COUNTIF(OFFSET(CC:CC,0,0,ROW()-1,1),"="&amp;Table_Styles[[#This Row],[Font]])=0),Table_Styles[[#This Row],[Font]],"")</f>
        <v/>
      </c>
      <c r="CD106" s="107" t="str">
        <f ca="1">IF(Table_Styles[[#This Row],[Unique Font]]&lt;&gt;"",
"{""fontFamily"":"""&amp;Table_Styles[[#This Row],[Font Family Used]]&amp;""",""fontWeight"":"&amp;Table_Styles[[#This Row],[Font Weight Used]]&amp;"}","")</f>
        <v/>
      </c>
      <c r="CE106"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6" s="107" t="str">
        <f>IF(AND(Table_Styles[[#This Row],[Selector]]&lt;&gt;"", Table_Styles[[#This Row],[Config Properties]]&lt;&gt;""),
Table_Styles[[#This Row],[Selector]]&amp;" { "&amp;Table_Styles[[#This Row],[Config Properties]]&amp;" }","")</f>
        <v/>
      </c>
      <c r="CG106" s="107" t="str">
        <f xml:space="preserve">
SUBSTITUTE(SUBSTITUTE(SUBSTITUTE(SUBSTITUTE(SUBSTITUTE(SUBSTITUTE(SUBSTITUTE(SUBSTITUTE(Table_Styles[[#This Row],[Config]],
" {","{"),
"{ ","{"),
" }","}"),
"} ","}"),
" ,",","),
", ",","),
" :",":"),
": ",":")</f>
        <v/>
      </c>
    </row>
    <row r="107" spans="2:85" ht="21" customHeight="1">
      <c r="B107" s="103" t="s">
        <v>564</v>
      </c>
      <c r="C107" s="103" t="s">
        <v>565</v>
      </c>
      <c r="D107" s="58"/>
      <c r="E107" s="58"/>
      <c r="F107" s="24"/>
      <c r="G107" s="58"/>
      <c r="H107" s="58"/>
      <c r="I107" s="24"/>
      <c r="J107" s="58"/>
      <c r="K107" s="57"/>
      <c r="L107" s="24" t="str">
        <f>IF(Table_Styles[[#This Row],[Font Weight]]&lt;&gt;"",Table_Styles[[#This Row],[Font Weight]],IF(Table_Styles[[#This Row],[Font Weight Default]]&lt;&gt;"",Table_Styles[[#This Row],[Font Weight Default]],""))</f>
        <v/>
      </c>
      <c r="M107" s="24"/>
      <c r="N107" s="58"/>
      <c r="O107" s="24" t="str">
        <f>IF(Table_Styles[[#This Row],[Colour]]&lt;&gt;"",Table_Styles[[#This Row],[Colour]],IF(Table_Styles[[#This Row],[Colour Default]]&lt;&gt;"",Table_Styles[[#This Row],[Colour Default]],""))</f>
        <v/>
      </c>
      <c r="P107" s="58"/>
      <c r="Q107" s="58"/>
      <c r="R107" s="24" t="str">
        <f>IF(Table_Styles[[#This Row],[Background]]&lt;&gt;"",Table_Styles[[#This Row],[Background]],IF(Table_Styles[[#This Row],[Background Default]]&lt;&gt;"",Table_Styles[[#This Row],[Background Default]],""))</f>
        <v/>
      </c>
      <c r="S107" s="58"/>
      <c r="T107" s="58"/>
      <c r="U107" s="24" t="str">
        <f>IF(Table_Styles[[#This Row],[Border]]&lt;&gt;"",Table_Styles[[#This Row],[Border]],IF(Table_Styles[[#This Row],[Border Default]]&lt;&gt;"",Table_Styles[[#This Row],[Border Default]],""))</f>
        <v/>
      </c>
      <c r="V107" s="58"/>
      <c r="W107" s="58"/>
      <c r="X107" s="24" t="str">
        <f>IF(Table_Styles[[#This Row],[Border Radius]]&lt;&gt;"",Table_Styles[[#This Row],[Border Radius]],IF(Table_Styles[[#This Row],[Border Radius Default]]&lt;&gt;"",Table_Styles[[#This Row],[Border Radius Default]],""))</f>
        <v/>
      </c>
      <c r="Y107" s="58"/>
      <c r="Z107" s="58"/>
      <c r="AA107" s="24" t="str">
        <f>IF(Table_Styles[[#This Row],[MT]]&lt;&gt;"",Table_Styles[[#This Row],[MT]],IF(Table_Styles[[#This Row],[MT Default]]&lt;&gt;"",Table_Styles[[#This Row],[MT Default]],""))</f>
        <v/>
      </c>
      <c r="AB107" s="58"/>
      <c r="AC107" s="58"/>
      <c r="AD107" s="24" t="str">
        <f>IF(Table_Styles[[#This Row],[MR]]&lt;&gt;"",Table_Styles[[#This Row],[MR]],IF(Table_Styles[[#This Row],[MR Default]]&lt;&gt;"",Table_Styles[[#This Row],[MR Default]],""))</f>
        <v/>
      </c>
      <c r="AE107" s="58"/>
      <c r="AF107" s="58"/>
      <c r="AG107" s="24" t="str">
        <f>IF(Table_Styles[[#This Row],[MB]]&lt;&gt;"",Table_Styles[[#This Row],[MB]],IF(Table_Styles[[#This Row],[MB Default]]&lt;&gt;"",Table_Styles[[#This Row],[MB Default]],""))</f>
        <v/>
      </c>
      <c r="AH107" s="58"/>
      <c r="AI107" s="58"/>
      <c r="AJ107" s="24" t="str">
        <f>IF(Table_Styles[[#This Row],[ML]]&lt;&gt;"",Table_Styles[[#This Row],[ML]],IF(Table_Styles[[#This Row],[ML Default]]&lt;&gt;"",Table_Styles[[#This Row],[ML Default]],""))</f>
        <v/>
      </c>
      <c r="AK107" s="58"/>
      <c r="AL107" s="58"/>
      <c r="AM107" s="24" t="str">
        <f>IF(Table_Styles[[#This Row],[PT]]&lt;&gt;"",Table_Styles[[#This Row],[PT]],IF(Table_Styles[[#This Row],[PT Default]]&lt;&gt;"",Table_Styles[[#This Row],[PT Default]],""))</f>
        <v/>
      </c>
      <c r="AN107" s="58"/>
      <c r="AO107" s="58"/>
      <c r="AP107" s="24" t="str">
        <f>IF(Table_Styles[[#This Row],[PR]]&lt;&gt;"",Table_Styles[[#This Row],[PR]],IF(Table_Styles[[#This Row],[PR Default]]&lt;&gt;"",Table_Styles[[#This Row],[PR Default]],""))</f>
        <v/>
      </c>
      <c r="AQ107" s="58"/>
      <c r="AR107" s="58"/>
      <c r="AS107" s="24" t="str">
        <f>IF(Table_Styles[[#This Row],[PB]]&lt;&gt;"",Table_Styles[[#This Row],[PB]],IF(Table_Styles[[#This Row],[PB Default]]&lt;&gt;"",Table_Styles[[#This Row],[PB Default]],""))</f>
        <v/>
      </c>
      <c r="AT107" s="58"/>
      <c r="AU107" s="58"/>
      <c r="AV107" s="24" t="str">
        <f>IF(Table_Styles[[#This Row],[PL]]&lt;&gt;"",Table_Styles[[#This Row],[PL]],IF(Table_Styles[[#This Row],[PL Default]]&lt;&gt;"",Table_Styles[[#This Row],[PL Default]],""))</f>
        <v/>
      </c>
      <c r="AW107" s="58"/>
      <c r="AX107" s="58"/>
      <c r="AY107" s="24" t="str">
        <f>IF(Table_Styles[[#This Row],[BT]]&lt;&gt;"",Table_Styles[[#This Row],[BT]],IF(Table_Styles[[#This Row],[BT Default]]&lt;&gt;"",Table_Styles[[#This Row],[BT Default]],""))</f>
        <v/>
      </c>
      <c r="AZ107" s="58"/>
      <c r="BA107" s="58"/>
      <c r="BB107" s="24" t="str">
        <f>IF(Table_Styles[[#This Row],[BR]]&lt;&gt;"",Table_Styles[[#This Row],[BR]],IF(Table_Styles[[#This Row],[BR Default]]&lt;&gt;"",Table_Styles[[#This Row],[BR Default]],""))</f>
        <v/>
      </c>
      <c r="BC107" s="58"/>
      <c r="BD107" s="58"/>
      <c r="BE107" s="24" t="str">
        <f>IF(Table_Styles[[#This Row],[BB]]&lt;&gt;"",Table_Styles[[#This Row],[BB]],IF(Table_Styles[[#This Row],[BB Default]]&lt;&gt;"",Table_Styles[[#This Row],[BB Default]],""))</f>
        <v/>
      </c>
      <c r="BF107" s="58"/>
      <c r="BG107" s="58"/>
      <c r="BH107" s="24" t="str">
        <f>IF(Table_Styles[[#This Row],[BL]]&lt;&gt;"",Table_Styles[[#This Row],[BL]],IF(Table_Styles[[#This Row],[BL Default]]&lt;&gt;"",Table_Styles[[#This Row],[BL Default]],""))</f>
        <v/>
      </c>
      <c r="BI107" s="58"/>
      <c r="BJ107" s="58"/>
      <c r="BK107" s="24" t="str">
        <f>IF(Table_Styles[[#This Row],[Width]]&lt;&gt;"",Table_Styles[[#This Row],[Width]],IF(Table_Styles[[#This Row],[Width Default]]&lt;&gt;"",Table_Styles[[#This Row],[Width Default]],""))</f>
        <v/>
      </c>
      <c r="BL107" s="58"/>
      <c r="BM107" s="60" t="s">
        <v>566</v>
      </c>
      <c r="BN107" s="24" t="str">
        <f>IF(Table_Styles[[#This Row],[Height]]&lt;&gt;"",Table_Styles[[#This Row],[Height]],IF(Table_Styles[[#This Row],[Height Default]]&lt;&gt;"",Table_Styles[[#This Row],[Height Default]],""))</f>
        <v>62px</v>
      </c>
      <c r="BO107" s="24"/>
      <c r="BP107" s="24"/>
      <c r="BQ107" s="24" t="str">
        <f>IF(Table_Styles[[#This Row],[Top]]&lt;&gt;"",Table_Styles[[#This Row],[Top]],IF(Table_Styles[[#This Row],[Top Default]]&lt;&gt;"",Table_Styles[[#This Row],[Top Default]],""))</f>
        <v/>
      </c>
      <c r="BR107" s="24"/>
      <c r="BS107" s="24"/>
      <c r="BT107" s="24" t="str">
        <f>IF(Table_Styles[[#This Row],[Right]]&lt;&gt;"",Table_Styles[[#This Row],[Right]],IF(Table_Styles[[#This Row],[Right Default]]&lt;&gt;"",Table_Styles[[#This Row],[Right Default]],""))</f>
        <v/>
      </c>
      <c r="BU107" s="24"/>
      <c r="BV107" s="24"/>
      <c r="BW107" s="24" t="str">
        <f>IF(Table_Styles[[#This Row],[Bottom]]&lt;&gt;"",Table_Styles[[#This Row],[Bottom]],IF(Table_Styles[[#This Row],[Bottom Default]]&lt;&gt;"",Table_Styles[[#This Row],[Bottom Default]],""))</f>
        <v/>
      </c>
      <c r="BX107" s="24"/>
      <c r="BY107" s="24"/>
      <c r="BZ107" s="24" t="str">
        <f>IF(Table_Styles[[#This Row],[Left]]&lt;&gt;"",Table_Styles[[#This Row],[Left]],IF(Table_Styles[[#This Row],[Left Default]]&lt;&gt;"",Table_Styles[[#This Row],[Left Default]],""))</f>
        <v/>
      </c>
      <c r="CA107" s="58"/>
      <c r="CB107" s="99" t="str">
        <f>IF(AND(Table_Styles[[#This Row],[Selector]]&lt;&gt;"",Table_Styles[[#This Row],[Font Family Used]]&lt;&gt;"",Table_Styles[[#This Row],[Font Weight Used]]&lt;&gt;""),Table_Styles[[#This Row],[Font Family Used]]&amp;" "&amp;Table_Styles[[#This Row],[Font Weight Used]],"")</f>
        <v/>
      </c>
      <c r="CC107" s="99" t="str">
        <f ca="1">IF(AND(Table_Styles[[#This Row],[Selector]],COUNTIF(OFFSET(CC:CC,0,0,ROW()-1,1),"="&amp;Table_Styles[[#This Row],[Font]])=0),Table_Styles[[#This Row],[Font]],"")</f>
        <v/>
      </c>
      <c r="CD107" s="99" t="str">
        <f ca="1">IF(Table_Styles[[#This Row],[Unique Font]]&lt;&gt;"",
"{""fontFamily"":"""&amp;Table_Styles[[#This Row],[Font Family Used]]&amp;""",""fontWeight"":"&amp;Table_Styles[[#This Row],[Font Weight Used]]&amp;"}","")</f>
        <v/>
      </c>
      <c r="CE107"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height: 62px</v>
      </c>
      <c r="CF107" s="101" t="str">
        <f>IF(AND(Table_Styles[[#This Row],[Selector]]&lt;&gt;"", Table_Styles[[#This Row],[Config Properties]]&lt;&gt;""),
Table_Styles[[#This Row],[Selector]]&amp;" { "&amp;Table_Styles[[#This Row],[Config Properties]]&amp;" }","")</f>
        <v>#sidebar .body .price { height: 62px }</v>
      </c>
      <c r="CG107" s="101" t="str">
        <f xml:space="preserve">
SUBSTITUTE(SUBSTITUTE(SUBSTITUTE(SUBSTITUTE(SUBSTITUTE(SUBSTITUTE(SUBSTITUTE(SUBSTITUTE(Table_Styles[[#This Row],[Config]],
" {","{"),
"{ ","{"),
" }","}"),
"} ","}"),
" ,",","),
", ",","),
" :",":"),
": ",":")</f>
        <v>#sidebar .body .price{height:62px}</v>
      </c>
    </row>
    <row r="108" spans="2:85" ht="21" customHeight="1">
      <c r="B108" s="102" t="s">
        <v>567</v>
      </c>
      <c r="C108" s="103" t="s">
        <v>568</v>
      </c>
      <c r="D108" s="57"/>
      <c r="E108" s="57" t="str">
        <f>Settings_Styling_Font_Headings</f>
        <v>Montserrat</v>
      </c>
      <c r="F108" s="50" t="str">
        <f>IF(Table_Styles[[#This Row],[Font Family]]&lt;&gt;"",Table_Styles[[#This Row],[Font Family]],IF(Table_Styles[[#This Row],[Font Family Default]]&lt;&gt;"",Table_Styles[[#This Row],[Font Family Default]],""))</f>
        <v>Montserrat</v>
      </c>
      <c r="G108" s="57"/>
      <c r="H108" s="58" t="s">
        <v>407</v>
      </c>
      <c r="I108" s="50" t="str">
        <f>IF(Table_Styles[[#This Row],[Font Size]]&lt;&gt;"",Table_Styles[[#This Row],[Font Size]],IF(Table_Styles[[#This Row],[Font Size Default]]&lt;&gt;"",Table_Styles[[#This Row],[Font Size Default]],""))</f>
        <v>45px</v>
      </c>
      <c r="J108" s="57"/>
      <c r="K108" s="57">
        <v>400</v>
      </c>
      <c r="L108" s="28">
        <f>IF(Table_Styles[[#This Row],[Font Weight]]&lt;&gt;"",Table_Styles[[#This Row],[Font Weight]],IF(Table_Styles[[#This Row],[Font Weight Default]]&lt;&gt;"",Table_Styles[[#This Row],[Font Weight Default]],""))</f>
        <v>400</v>
      </c>
      <c r="M108" s="24"/>
      <c r="N108" s="220" t="str">
        <f>Colour_Foreground_1</f>
        <v>#1d1c1c</v>
      </c>
      <c r="O108" s="28" t="str">
        <f>IF(Table_Styles[[#This Row],[Colour]]&lt;&gt;"",Table_Styles[[#This Row],[Colour]],IF(Table_Styles[[#This Row],[Colour Default]]&lt;&gt;"",Table_Styles[[#This Row],[Colour Default]],""))</f>
        <v>#1d1c1c</v>
      </c>
      <c r="P108" s="57"/>
      <c r="Q108" s="58"/>
      <c r="R108" s="28" t="str">
        <f>IF(Table_Styles[[#This Row],[Background]]&lt;&gt;"",Table_Styles[[#This Row],[Background]],IF(Table_Styles[[#This Row],[Background Default]]&lt;&gt;"",Table_Styles[[#This Row],[Background Default]],""))</f>
        <v/>
      </c>
      <c r="S108" s="57"/>
      <c r="T108" s="58"/>
      <c r="U108" s="28" t="str">
        <f>IF(Table_Styles[[#This Row],[Border]]&lt;&gt;"",Table_Styles[[#This Row],[Border]],IF(Table_Styles[[#This Row],[Border Default]]&lt;&gt;"",Table_Styles[[#This Row],[Border Default]],""))</f>
        <v/>
      </c>
      <c r="V108" s="58"/>
      <c r="W108" s="58"/>
      <c r="X108" s="28" t="str">
        <f>IF(Table_Styles[[#This Row],[Border Radius]]&lt;&gt;"",Table_Styles[[#This Row],[Border Radius]],IF(Table_Styles[[#This Row],[Border Radius Default]]&lt;&gt;"",Table_Styles[[#This Row],[Border Radius Default]],""))</f>
        <v/>
      </c>
      <c r="Y108" s="57"/>
      <c r="Z108" s="58">
        <v>0</v>
      </c>
      <c r="AA108" s="28">
        <f>IF(Table_Styles[[#This Row],[MT]]&lt;&gt;"",Table_Styles[[#This Row],[MT]],IF(Table_Styles[[#This Row],[MT Default]]&lt;&gt;"",Table_Styles[[#This Row],[MT Default]],""))</f>
        <v>0</v>
      </c>
      <c r="AB108" s="57"/>
      <c r="AC108" s="58"/>
      <c r="AD108" s="28" t="str">
        <f>IF(Table_Styles[[#This Row],[MR]]&lt;&gt;"",Table_Styles[[#This Row],[MR]],IF(Table_Styles[[#This Row],[MR Default]]&lt;&gt;"",Table_Styles[[#This Row],[MR Default]],""))</f>
        <v/>
      </c>
      <c r="AE108" s="57"/>
      <c r="AF108" s="58">
        <v>0</v>
      </c>
      <c r="AG108" s="28">
        <f>IF(Table_Styles[[#This Row],[MB]]&lt;&gt;"",Table_Styles[[#This Row],[MB]],IF(Table_Styles[[#This Row],[MB Default]]&lt;&gt;"",Table_Styles[[#This Row],[MB Default]],""))</f>
        <v>0</v>
      </c>
      <c r="AH108" s="57"/>
      <c r="AI108" s="58"/>
      <c r="AJ108" s="28" t="str">
        <f>IF(Table_Styles[[#This Row],[ML]]&lt;&gt;"",Table_Styles[[#This Row],[ML]],IF(Table_Styles[[#This Row],[ML Default]]&lt;&gt;"",Table_Styles[[#This Row],[ML Default]],""))</f>
        <v/>
      </c>
      <c r="AK108" s="57"/>
      <c r="AL108" s="58"/>
      <c r="AM108" s="28" t="str">
        <f>IF(Table_Styles[[#This Row],[PT]]&lt;&gt;"",Table_Styles[[#This Row],[PT]],IF(Table_Styles[[#This Row],[PT Default]]&lt;&gt;"",Table_Styles[[#This Row],[PT Default]],""))</f>
        <v/>
      </c>
      <c r="AN108" s="57"/>
      <c r="AO108" s="58"/>
      <c r="AP108" s="28" t="str">
        <f>IF(Table_Styles[[#This Row],[PR]]&lt;&gt;"",Table_Styles[[#This Row],[PR]],IF(Table_Styles[[#This Row],[PR Default]]&lt;&gt;"",Table_Styles[[#This Row],[PR Default]],""))</f>
        <v/>
      </c>
      <c r="AQ108" s="57"/>
      <c r="AR108" s="58"/>
      <c r="AS108" s="28" t="str">
        <f>IF(Table_Styles[[#This Row],[PB]]&lt;&gt;"",Table_Styles[[#This Row],[PB]],IF(Table_Styles[[#This Row],[PB Default]]&lt;&gt;"",Table_Styles[[#This Row],[PB Default]],""))</f>
        <v/>
      </c>
      <c r="AT108" s="57"/>
      <c r="AU108" s="58"/>
      <c r="AV108" s="28" t="str">
        <f>IF(Table_Styles[[#This Row],[PL]]&lt;&gt;"",Table_Styles[[#This Row],[PL]],IF(Table_Styles[[#This Row],[PL Default]]&lt;&gt;"",Table_Styles[[#This Row],[PL Default]],""))</f>
        <v/>
      </c>
      <c r="AW108" s="57"/>
      <c r="AX108" s="58"/>
      <c r="AY108" s="28" t="str">
        <f>IF(Table_Styles[[#This Row],[BT]]&lt;&gt;"",Table_Styles[[#This Row],[BT]],IF(Table_Styles[[#This Row],[BT Default]]&lt;&gt;"",Table_Styles[[#This Row],[BT Default]],""))</f>
        <v/>
      </c>
      <c r="AZ108" s="57"/>
      <c r="BA108" s="58"/>
      <c r="BB108" s="28" t="str">
        <f>IF(Table_Styles[[#This Row],[BR]]&lt;&gt;"",Table_Styles[[#This Row],[BR]],IF(Table_Styles[[#This Row],[BR Default]]&lt;&gt;"",Table_Styles[[#This Row],[BR Default]],""))</f>
        <v/>
      </c>
      <c r="BC108" s="57"/>
      <c r="BD108" s="58"/>
      <c r="BE108" s="28" t="str">
        <f>IF(Table_Styles[[#This Row],[BB]]&lt;&gt;"",Table_Styles[[#This Row],[BB]],IF(Table_Styles[[#This Row],[BB Default]]&lt;&gt;"",Table_Styles[[#This Row],[BB Default]],""))</f>
        <v/>
      </c>
      <c r="BF108" s="57"/>
      <c r="BG108" s="58"/>
      <c r="BH108" s="28" t="str">
        <f>IF(Table_Styles[[#This Row],[BL]]&lt;&gt;"",Table_Styles[[#This Row],[BL]],IF(Table_Styles[[#This Row],[BL Default]]&lt;&gt;"",Table_Styles[[#This Row],[BL Default]],""))</f>
        <v/>
      </c>
      <c r="BI108" s="58"/>
      <c r="BJ108" s="58"/>
      <c r="BK108" s="28" t="str">
        <f>IF(Table_Styles[[#This Row],[Width]]&lt;&gt;"",Table_Styles[[#This Row],[Width]],IF(Table_Styles[[#This Row],[Width Default]]&lt;&gt;"",Table_Styles[[#This Row],[Width Default]],""))</f>
        <v/>
      </c>
      <c r="BL108" s="58"/>
      <c r="BM108" s="58"/>
      <c r="BN108" s="28" t="str">
        <f>IF(Table_Styles[[#This Row],[Height]]&lt;&gt;"",Table_Styles[[#This Row],[Height]],IF(Table_Styles[[#This Row],[Height Default]]&lt;&gt;"",Table_Styles[[#This Row],[Height Default]],""))</f>
        <v/>
      </c>
      <c r="BO108" s="28"/>
      <c r="BP108" s="28"/>
      <c r="BQ108" s="28" t="str">
        <f>IF(Table_Styles[[#This Row],[Top]]&lt;&gt;"",Table_Styles[[#This Row],[Top]],IF(Table_Styles[[#This Row],[Top Default]]&lt;&gt;"",Table_Styles[[#This Row],[Top Default]],""))</f>
        <v/>
      </c>
      <c r="BR108" s="28"/>
      <c r="BS108" s="28"/>
      <c r="BT108" s="28" t="str">
        <f>IF(Table_Styles[[#This Row],[Right]]&lt;&gt;"",Table_Styles[[#This Row],[Right]],IF(Table_Styles[[#This Row],[Right Default]]&lt;&gt;"",Table_Styles[[#This Row],[Right Default]],""))</f>
        <v/>
      </c>
      <c r="BU108" s="28"/>
      <c r="BV108" s="28"/>
      <c r="BW108" s="28" t="str">
        <f>IF(Table_Styles[[#This Row],[Bottom]]&lt;&gt;"",Table_Styles[[#This Row],[Bottom]],IF(Table_Styles[[#This Row],[Bottom Default]]&lt;&gt;"",Table_Styles[[#This Row],[Bottom Default]],""))</f>
        <v/>
      </c>
      <c r="BX108" s="28"/>
      <c r="BY108" s="28"/>
      <c r="BZ108" s="28" t="str">
        <f>IF(Table_Styles[[#This Row],[Left]]&lt;&gt;"",Table_Styles[[#This Row],[Left]],IF(Table_Styles[[#This Row],[Left Default]]&lt;&gt;"",Table_Styles[[#This Row],[Left Default]],""))</f>
        <v/>
      </c>
      <c r="CA108" s="57"/>
      <c r="CB108" s="101" t="str">
        <f>IF(AND(Table_Styles[[#This Row],[Selector]]&lt;&gt;"",Table_Styles[[#This Row],[Font Family Used]]&lt;&gt;"",Table_Styles[[#This Row],[Font Weight Used]]&lt;&gt;""),Table_Styles[[#This Row],[Font Family Used]]&amp;" "&amp;Table_Styles[[#This Row],[Font Weight Used]],"")</f>
        <v>Montserrat 400</v>
      </c>
      <c r="CC108" s="101" t="str">
        <f ca="1">IF(AND(Table_Styles[[#This Row],[Selector]],COUNTIF(OFFSET(CC:CC,0,0,ROW()-1,1),"="&amp;Table_Styles[[#This Row],[Font]])=0),Table_Styles[[#This Row],[Font]],"")</f>
        <v/>
      </c>
      <c r="CD108" s="101" t="str">
        <f ca="1">IF(Table_Styles[[#This Row],[Unique Font]]&lt;&gt;"",
"{""fontFamily"":"""&amp;Table_Styles[[#This Row],[Font Family Used]]&amp;""",""fontWeight"":"&amp;Table_Styles[[#This Row],[Font Weight Used]]&amp;"}","")</f>
        <v/>
      </c>
      <c r="CE108"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45px;font-weight: 400;color: #1d1c1c;margin-top: 0;margin-bottom: 0</v>
      </c>
      <c r="CF108" s="104" t="str">
        <f>IF(AND(Table_Styles[[#This Row],[Selector]]&lt;&gt;"", Table_Styles[[#This Row],[Config Properties]]&lt;&gt;""),
Table_Styles[[#This Row],[Selector]]&amp;" { "&amp;Table_Styles[[#This Row],[Config Properties]]&amp;" }","")</f>
        <v>#sidebar .body .price .dollars { font-family: 'Montserrat';font-size: 45px;font-weight: 400;color: #1d1c1c;margin-top: 0;margin-bottom: 0 }</v>
      </c>
      <c r="CG108" s="101" t="str">
        <f xml:space="preserve">
SUBSTITUTE(SUBSTITUTE(SUBSTITUTE(SUBSTITUTE(SUBSTITUTE(SUBSTITUTE(SUBSTITUTE(SUBSTITUTE(Table_Styles[[#This Row],[Config]],
" {","{"),
"{ ","{"),
" }","}"),
"} ","}"),
" ,",","),
", ",","),
" :",":"),
": ",":")</f>
        <v>#sidebar .body .price .dollars{font-family:'Montserrat';font-size:45px;font-weight:400;color:#1d1c1c;margin-top:0;margin-bottom:0}</v>
      </c>
    </row>
    <row r="109" spans="2:85" ht="21" customHeight="1">
      <c r="B109" s="101" t="s">
        <v>569</v>
      </c>
      <c r="C109" s="102" t="s">
        <v>570</v>
      </c>
      <c r="D109" s="57"/>
      <c r="E109" s="58" t="str">
        <f>Settings_Styling_Font_Headings</f>
        <v>Montserrat</v>
      </c>
      <c r="F109" s="24" t="str">
        <f>IF(Table_Styles[[#This Row],[Font Family]]&lt;&gt;"",Table_Styles[[#This Row],[Font Family]],IF(Table_Styles[[#This Row],[Font Family Default]]&lt;&gt;"",Table_Styles[[#This Row],[Font Family Default]],""))</f>
        <v>Montserrat</v>
      </c>
      <c r="G109" s="58"/>
      <c r="H109" s="58" t="s">
        <v>401</v>
      </c>
      <c r="I109" s="24" t="str">
        <f>IF(Table_Styles[[#This Row],[Font Size]]&lt;&gt;"",Table_Styles[[#This Row],[Font Size]],IF(Table_Styles[[#This Row],[Font Size Default]]&lt;&gt;"",Table_Styles[[#This Row],[Font Size Default]],""))</f>
        <v>15px</v>
      </c>
      <c r="J109" s="58"/>
      <c r="K109" s="57">
        <v>700</v>
      </c>
      <c r="L109" s="50">
        <f>IF(Table_Styles[[#This Row],[Font Weight]]&lt;&gt;"",Table_Styles[[#This Row],[Font Weight]],IF(Table_Styles[[#This Row],[Font Weight Default]]&lt;&gt;"",Table_Styles[[#This Row],[Font Weight Default]],""))</f>
        <v>700</v>
      </c>
      <c r="M109" s="24"/>
      <c r="N109" s="220" t="str">
        <f>Colour_Foreground_1</f>
        <v>#1d1c1c</v>
      </c>
      <c r="O109" s="50" t="str">
        <f>IF(Table_Styles[[#This Row],[Colour]]&lt;&gt;"",Table_Styles[[#This Row],[Colour]],IF(Table_Styles[[#This Row],[Colour Default]]&lt;&gt;"",Table_Styles[[#This Row],[Colour Default]],""))</f>
        <v>#1d1c1c</v>
      </c>
      <c r="P109" s="57"/>
      <c r="Q109" s="58"/>
      <c r="R109" s="50" t="str">
        <f>IF(Table_Styles[[#This Row],[Background]]&lt;&gt;"",Table_Styles[[#This Row],[Background]],IF(Table_Styles[[#This Row],[Background Default]]&lt;&gt;"",Table_Styles[[#This Row],[Background Default]],""))</f>
        <v/>
      </c>
      <c r="S109" s="57"/>
      <c r="T109" s="57"/>
      <c r="U109" s="50" t="str">
        <f>IF(Table_Styles[[#This Row],[Border]]&lt;&gt;"",Table_Styles[[#This Row],[Border]],IF(Table_Styles[[#This Row],[Border Default]]&lt;&gt;"",Table_Styles[[#This Row],[Border Default]],""))</f>
        <v/>
      </c>
      <c r="V109" s="57"/>
      <c r="W109" s="57"/>
      <c r="X109" s="50" t="str">
        <f>IF(Table_Styles[[#This Row],[Border Radius]]&lt;&gt;"",Table_Styles[[#This Row],[Border Radius]],IF(Table_Styles[[#This Row],[Border Radius Default]]&lt;&gt;"",Table_Styles[[#This Row],[Border Radius Default]],""))</f>
        <v/>
      </c>
      <c r="Y109" s="57"/>
      <c r="Z109" s="57"/>
      <c r="AA109" s="50" t="str">
        <f>IF(Table_Styles[[#This Row],[MT]]&lt;&gt;"",Table_Styles[[#This Row],[MT]],IF(Table_Styles[[#This Row],[MT Default]]&lt;&gt;"",Table_Styles[[#This Row],[MT Default]],""))</f>
        <v/>
      </c>
      <c r="AB109" s="57"/>
      <c r="AC109" s="57"/>
      <c r="AD109" s="50" t="str">
        <f>IF(Table_Styles[[#This Row],[MR]]&lt;&gt;"",Table_Styles[[#This Row],[MR]],IF(Table_Styles[[#This Row],[MR Default]]&lt;&gt;"",Table_Styles[[#This Row],[MR Default]],""))</f>
        <v/>
      </c>
      <c r="AE109" s="57"/>
      <c r="AF109" s="57"/>
      <c r="AG109" s="50" t="str">
        <f>IF(Table_Styles[[#This Row],[MB]]&lt;&gt;"",Table_Styles[[#This Row],[MB]],IF(Table_Styles[[#This Row],[MB Default]]&lt;&gt;"",Table_Styles[[#This Row],[MB Default]],""))</f>
        <v/>
      </c>
      <c r="AH109" s="211" t="s">
        <v>853</v>
      </c>
      <c r="AI109" s="133" t="s">
        <v>571</v>
      </c>
      <c r="AJ109" s="50" t="str">
        <f>IF(Table_Styles[[#This Row],[ML]]&lt;&gt;"",Table_Styles[[#This Row],[ML]],IF(Table_Styles[[#This Row],[ML Default]]&lt;&gt;"",Table_Styles[[#This Row],[ML Default]],""))</f>
        <v>-13px</v>
      </c>
      <c r="AK109" s="57"/>
      <c r="AL109" s="57"/>
      <c r="AM109" s="50" t="str">
        <f>IF(Table_Styles[[#This Row],[PT]]&lt;&gt;"",Table_Styles[[#This Row],[PT]],IF(Table_Styles[[#This Row],[PT Default]]&lt;&gt;"",Table_Styles[[#This Row],[PT Default]],""))</f>
        <v/>
      </c>
      <c r="AN109" s="57"/>
      <c r="AO109" s="57"/>
      <c r="AP109" s="50" t="str">
        <f>IF(Table_Styles[[#This Row],[PR]]&lt;&gt;"",Table_Styles[[#This Row],[PR]],IF(Table_Styles[[#This Row],[PR Default]]&lt;&gt;"",Table_Styles[[#This Row],[PR Default]],""))</f>
        <v/>
      </c>
      <c r="AQ109" s="57"/>
      <c r="AR109" s="57"/>
      <c r="AS109" s="50" t="str">
        <f>IF(Table_Styles[[#This Row],[PB]]&lt;&gt;"",Table_Styles[[#This Row],[PB]],IF(Table_Styles[[#This Row],[PB Default]]&lt;&gt;"",Table_Styles[[#This Row],[PB Default]],""))</f>
        <v/>
      </c>
      <c r="AT109" s="57"/>
      <c r="AU109" s="57"/>
      <c r="AV109" s="50" t="str">
        <f>IF(Table_Styles[[#This Row],[PL]]&lt;&gt;"",Table_Styles[[#This Row],[PL]],IF(Table_Styles[[#This Row],[PL Default]]&lt;&gt;"",Table_Styles[[#This Row],[PL Default]],""))</f>
        <v/>
      </c>
      <c r="AW109" s="57"/>
      <c r="AX109" s="57"/>
      <c r="AY109" s="50" t="str">
        <f>IF(Table_Styles[[#This Row],[BT]]&lt;&gt;"",Table_Styles[[#This Row],[BT]],IF(Table_Styles[[#This Row],[BT Default]]&lt;&gt;"",Table_Styles[[#This Row],[BT Default]],""))</f>
        <v/>
      </c>
      <c r="AZ109" s="57"/>
      <c r="BA109" s="57"/>
      <c r="BB109" s="50" t="str">
        <f>IF(Table_Styles[[#This Row],[BR]]&lt;&gt;"",Table_Styles[[#This Row],[BR]],IF(Table_Styles[[#This Row],[BR Default]]&lt;&gt;"",Table_Styles[[#This Row],[BR Default]],""))</f>
        <v/>
      </c>
      <c r="BC109" s="57"/>
      <c r="BD109" s="57"/>
      <c r="BE109" s="50" t="str">
        <f>IF(Table_Styles[[#This Row],[BB]]&lt;&gt;"",Table_Styles[[#This Row],[BB]],IF(Table_Styles[[#This Row],[BB Default]]&lt;&gt;"",Table_Styles[[#This Row],[BB Default]],""))</f>
        <v/>
      </c>
      <c r="BF109" s="57"/>
      <c r="BG109" s="57"/>
      <c r="BH109" s="50" t="str">
        <f>IF(Table_Styles[[#This Row],[BL]]&lt;&gt;"",Table_Styles[[#This Row],[BL]],IF(Table_Styles[[#This Row],[BL Default]]&lt;&gt;"",Table_Styles[[#This Row],[BL Default]],""))</f>
        <v/>
      </c>
      <c r="BI109" s="57"/>
      <c r="BJ109" s="57"/>
      <c r="BK109" s="50" t="str">
        <f>IF(Table_Styles[[#This Row],[Width]]&lt;&gt;"",Table_Styles[[#This Row],[Width]],IF(Table_Styles[[#This Row],[Width Default]]&lt;&gt;"",Table_Styles[[#This Row],[Width Default]],""))</f>
        <v/>
      </c>
      <c r="BL109" s="57"/>
      <c r="BM109" s="57"/>
      <c r="BN109" s="50" t="str">
        <f>IF(Table_Styles[[#This Row],[Height]]&lt;&gt;"",Table_Styles[[#This Row],[Height]],IF(Table_Styles[[#This Row],[Height Default]]&lt;&gt;"",Table_Styles[[#This Row],[Height Default]],""))</f>
        <v/>
      </c>
      <c r="BO109" s="50"/>
      <c r="BP109" s="50"/>
      <c r="BQ109" s="50" t="str">
        <f>IF(Table_Styles[[#This Row],[Top]]&lt;&gt;"",Table_Styles[[#This Row],[Top]],IF(Table_Styles[[#This Row],[Top Default]]&lt;&gt;"",Table_Styles[[#This Row],[Top Default]],""))</f>
        <v/>
      </c>
      <c r="BR109" s="50"/>
      <c r="BS109" s="50"/>
      <c r="BT109" s="50" t="str">
        <f>IF(Table_Styles[[#This Row],[Right]]&lt;&gt;"",Table_Styles[[#This Row],[Right]],IF(Table_Styles[[#This Row],[Right Default]]&lt;&gt;"",Table_Styles[[#This Row],[Right Default]],""))</f>
        <v/>
      </c>
      <c r="BU109" s="50"/>
      <c r="BV109" s="50"/>
      <c r="BW109" s="50" t="str">
        <f>IF(Table_Styles[[#This Row],[Bottom]]&lt;&gt;"",Table_Styles[[#This Row],[Bottom]],IF(Table_Styles[[#This Row],[Bottom Default]]&lt;&gt;"",Table_Styles[[#This Row],[Bottom Default]],""))</f>
        <v/>
      </c>
      <c r="BX109" s="50"/>
      <c r="BY109" s="50"/>
      <c r="BZ109" s="50" t="str">
        <f>IF(Table_Styles[[#This Row],[Left]]&lt;&gt;"",Table_Styles[[#This Row],[Left]],IF(Table_Styles[[#This Row],[Left Default]]&lt;&gt;"",Table_Styles[[#This Row],[Left Default]],""))</f>
        <v/>
      </c>
      <c r="CA109" s="57"/>
      <c r="CB109" s="101" t="str">
        <f>IF(AND(Table_Styles[[#This Row],[Selector]]&lt;&gt;"",Table_Styles[[#This Row],[Font Family Used]]&lt;&gt;"",Table_Styles[[#This Row],[Font Weight Used]]&lt;&gt;""),Table_Styles[[#This Row],[Font Family Used]]&amp;" "&amp;Table_Styles[[#This Row],[Font Weight Used]],"")</f>
        <v>Montserrat 700</v>
      </c>
      <c r="CC109" s="101" t="str">
        <f ca="1">IF(AND(Table_Styles[[#This Row],[Selector]],COUNTIF(OFFSET(CC:CC,0,0,ROW()-1,1),"="&amp;Table_Styles[[#This Row],[Font]])=0),Table_Styles[[#This Row],[Font]],"")</f>
        <v>Montserrat 700</v>
      </c>
      <c r="CD109" s="101" t="str">
        <f ca="1">IF(Table_Styles[[#This Row],[Unique Font]]&lt;&gt;"",
"{""fontFamily"":"""&amp;Table_Styles[[#This Row],[Font Family Used]]&amp;""",""fontWeight"":"&amp;Table_Styles[[#This Row],[Font Weight Used]]&amp;"}","")</f>
        <v>{"fontFamily":"Montserrat","fontWeight":700}</v>
      </c>
      <c r="CE109"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15px;font-weight: 700;color: #1d1c1c;margin-left: -13px</v>
      </c>
      <c r="CF109" s="101" t="str">
        <f>IF(AND(Table_Styles[[#This Row],[Selector]]&lt;&gt;"", Table_Styles[[#This Row],[Config Properties]]&lt;&gt;""),
Table_Styles[[#This Row],[Selector]]&amp;" { "&amp;Table_Styles[[#This Row],[Config Properties]]&amp;" }","")</f>
        <v>#sidebar .body .price .cents { font-family: 'Montserrat';font-size: 15px;font-weight: 700;color: #1d1c1c;margin-left: -13px }</v>
      </c>
      <c r="CG109" s="101" t="str">
        <f xml:space="preserve">
SUBSTITUTE(SUBSTITUTE(SUBSTITUTE(SUBSTITUTE(SUBSTITUTE(SUBSTITUTE(SUBSTITUTE(SUBSTITUTE(Table_Styles[[#This Row],[Config]],
" {","{"),
"{ ","{"),
" }","}"),
"} ","}"),
" ,",","),
", ",","),
" :",":"),
": ",":")</f>
        <v>#sidebar .body .price .cents{font-family:'Montserrat';font-size:15px;font-weight:700;color:#1d1c1c;margin-left:-13px}</v>
      </c>
    </row>
    <row r="110" spans="2:85" ht="21" customHeight="1">
      <c r="B110" s="101" t="s">
        <v>572</v>
      </c>
      <c r="C110" s="102" t="s">
        <v>573</v>
      </c>
      <c r="D110" s="57"/>
      <c r="E110" s="58"/>
      <c r="F110" s="28" t="str">
        <f>IF(Table_Styles[[#This Row],[Font Family]]&lt;&gt;"",Table_Styles[[#This Row],[Font Family]],IF(Table_Styles[[#This Row],[Font Family Default]]&lt;&gt;"",Table_Styles[[#This Row],[Font Family Default]],""))</f>
        <v/>
      </c>
      <c r="G110" s="57"/>
      <c r="H110" s="58"/>
      <c r="I110" s="28" t="str">
        <f>IF(Table_Styles[[#This Row],[Font Size]]&lt;&gt;"",Table_Styles[[#This Row],[Font Size]],IF(Table_Styles[[#This Row],[Font Size Default]]&lt;&gt;"",Table_Styles[[#This Row],[Font Size Default]],""))</f>
        <v/>
      </c>
      <c r="J110" s="57"/>
      <c r="K110" s="57"/>
      <c r="L110" s="48" t="str">
        <f>IF(Table_Styles[[#This Row],[Font Weight]]&lt;&gt;"",Table_Styles[[#This Row],[Font Weight]],IF(Table_Styles[[#This Row],[Font Weight Default]]&lt;&gt;"",Table_Styles[[#This Row],[Font Weight Default]],""))</f>
        <v/>
      </c>
      <c r="M110" s="24"/>
      <c r="N110" s="220" t="str">
        <f>Colour_Foreground_1</f>
        <v>#1d1c1c</v>
      </c>
      <c r="O110" s="48" t="str">
        <f>IF(Table_Styles[[#This Row],[Colour]]&lt;&gt;"",Table_Styles[[#This Row],[Colour]],IF(Table_Styles[[#This Row],[Colour Default]]&lt;&gt;"",Table_Styles[[#This Row],[Colour Default]],""))</f>
        <v>#1d1c1c</v>
      </c>
      <c r="P110" s="57"/>
      <c r="Q110" s="58"/>
      <c r="R110" s="48" t="str">
        <f>IF(Table_Styles[[#This Row],[Background]]&lt;&gt;"",Table_Styles[[#This Row],[Background]],IF(Table_Styles[[#This Row],[Background Default]]&lt;&gt;"",Table_Styles[[#This Row],[Background Default]],""))</f>
        <v/>
      </c>
      <c r="S110" s="57"/>
      <c r="T110" s="57"/>
      <c r="U110" s="48" t="str">
        <f>IF(Table_Styles[[#This Row],[Border]]&lt;&gt;"",Table_Styles[[#This Row],[Border]],IF(Table_Styles[[#This Row],[Border Default]]&lt;&gt;"",Table_Styles[[#This Row],[Border Default]],""))</f>
        <v/>
      </c>
      <c r="V110" s="57"/>
      <c r="W110" s="57"/>
      <c r="X110" s="48" t="str">
        <f>IF(Table_Styles[[#This Row],[Border Radius]]&lt;&gt;"",Table_Styles[[#This Row],[Border Radius]],IF(Table_Styles[[#This Row],[Border Radius Default]]&lt;&gt;"",Table_Styles[[#This Row],[Border Radius Default]],""))</f>
        <v/>
      </c>
      <c r="Y110" s="57"/>
      <c r="Z110" s="133" t="s">
        <v>401</v>
      </c>
      <c r="AA110" s="48" t="str">
        <f>IF(Table_Styles[[#This Row],[MT]]&lt;&gt;"",Table_Styles[[#This Row],[MT]],IF(Table_Styles[[#This Row],[MT Default]]&lt;&gt;"",Table_Styles[[#This Row],[MT Default]],""))</f>
        <v>15px</v>
      </c>
      <c r="AB110" s="57"/>
      <c r="AC110" s="57"/>
      <c r="AD110" s="48" t="str">
        <f>IF(Table_Styles[[#This Row],[MR]]&lt;&gt;"",Table_Styles[[#This Row],[MR]],IF(Table_Styles[[#This Row],[MR Default]]&lt;&gt;"",Table_Styles[[#This Row],[MR Default]],""))</f>
        <v/>
      </c>
      <c r="AE110" s="57"/>
      <c r="AF110" s="57"/>
      <c r="AG110" s="48" t="str">
        <f>IF(Table_Styles[[#This Row],[MB]]&lt;&gt;"",Table_Styles[[#This Row],[MB]],IF(Table_Styles[[#This Row],[MB Default]]&lt;&gt;"",Table_Styles[[#This Row],[MB Default]],""))</f>
        <v/>
      </c>
      <c r="AH110" s="57"/>
      <c r="AI110" s="57"/>
      <c r="AJ110" s="48" t="str">
        <f>IF(Table_Styles[[#This Row],[ML]]&lt;&gt;"",Table_Styles[[#This Row],[ML]],IF(Table_Styles[[#This Row],[ML Default]]&lt;&gt;"",Table_Styles[[#This Row],[ML Default]],""))</f>
        <v/>
      </c>
      <c r="AK110" s="57"/>
      <c r="AL110" s="57"/>
      <c r="AM110" s="48" t="str">
        <f>IF(Table_Styles[[#This Row],[PT]]&lt;&gt;"",Table_Styles[[#This Row],[PT]],IF(Table_Styles[[#This Row],[PT Default]]&lt;&gt;"",Table_Styles[[#This Row],[PT Default]],""))</f>
        <v/>
      </c>
      <c r="AN110" s="57"/>
      <c r="AO110" s="57"/>
      <c r="AP110" s="48" t="str">
        <f>IF(Table_Styles[[#This Row],[PR]]&lt;&gt;"",Table_Styles[[#This Row],[PR]],IF(Table_Styles[[#This Row],[PR Default]]&lt;&gt;"",Table_Styles[[#This Row],[PR Default]],""))</f>
        <v/>
      </c>
      <c r="AQ110" s="57"/>
      <c r="AR110" s="57"/>
      <c r="AS110" s="48" t="str">
        <f>IF(Table_Styles[[#This Row],[PB]]&lt;&gt;"",Table_Styles[[#This Row],[PB]],IF(Table_Styles[[#This Row],[PB Default]]&lt;&gt;"",Table_Styles[[#This Row],[PB Default]],""))</f>
        <v/>
      </c>
      <c r="AT110" s="57"/>
      <c r="AU110" s="57"/>
      <c r="AV110" s="48" t="str">
        <f>IF(Table_Styles[[#This Row],[PL]]&lt;&gt;"",Table_Styles[[#This Row],[PL]],IF(Table_Styles[[#This Row],[PL Default]]&lt;&gt;"",Table_Styles[[#This Row],[PL Default]],""))</f>
        <v/>
      </c>
      <c r="AW110" s="57"/>
      <c r="AX110" s="57"/>
      <c r="AY110" s="48" t="str">
        <f>IF(Table_Styles[[#This Row],[BT]]&lt;&gt;"",Table_Styles[[#This Row],[BT]],IF(Table_Styles[[#This Row],[BT Default]]&lt;&gt;"",Table_Styles[[#This Row],[BT Default]],""))</f>
        <v/>
      </c>
      <c r="AZ110" s="57"/>
      <c r="BA110" s="57"/>
      <c r="BB110" s="48" t="str">
        <f>IF(Table_Styles[[#This Row],[BR]]&lt;&gt;"",Table_Styles[[#This Row],[BR]],IF(Table_Styles[[#This Row],[BR Default]]&lt;&gt;"",Table_Styles[[#This Row],[BR Default]],""))</f>
        <v/>
      </c>
      <c r="BC110" s="57"/>
      <c r="BD110" s="57"/>
      <c r="BE110" s="48" t="str">
        <f>IF(Table_Styles[[#This Row],[BB]]&lt;&gt;"",Table_Styles[[#This Row],[BB]],IF(Table_Styles[[#This Row],[BB Default]]&lt;&gt;"",Table_Styles[[#This Row],[BB Default]],""))</f>
        <v/>
      </c>
      <c r="BF110" s="57"/>
      <c r="BG110" s="57"/>
      <c r="BH110" s="48" t="str">
        <f>IF(Table_Styles[[#This Row],[BL]]&lt;&gt;"",Table_Styles[[#This Row],[BL]],IF(Table_Styles[[#This Row],[BL Default]]&lt;&gt;"",Table_Styles[[#This Row],[BL Default]],""))</f>
        <v/>
      </c>
      <c r="BI110" s="57"/>
      <c r="BJ110" s="57"/>
      <c r="BK110" s="48" t="str">
        <f>IF(Table_Styles[[#This Row],[Width]]&lt;&gt;"",Table_Styles[[#This Row],[Width]],IF(Table_Styles[[#This Row],[Width Default]]&lt;&gt;"",Table_Styles[[#This Row],[Width Default]],""))</f>
        <v/>
      </c>
      <c r="BL110" s="57"/>
      <c r="BM110" s="57"/>
      <c r="BN110" s="48" t="str">
        <f>IF(Table_Styles[[#This Row],[Height]]&lt;&gt;"",Table_Styles[[#This Row],[Height]],IF(Table_Styles[[#This Row],[Height Default]]&lt;&gt;"",Table_Styles[[#This Row],[Height Default]],""))</f>
        <v/>
      </c>
      <c r="BO110" s="48"/>
      <c r="BP110" s="48"/>
      <c r="BQ110" s="48" t="str">
        <f>IF(Table_Styles[[#This Row],[Top]]&lt;&gt;"",Table_Styles[[#This Row],[Top]],IF(Table_Styles[[#This Row],[Top Default]]&lt;&gt;"",Table_Styles[[#This Row],[Top Default]],""))</f>
        <v/>
      </c>
      <c r="BR110" s="48"/>
      <c r="BS110" s="48"/>
      <c r="BT110" s="48" t="str">
        <f>IF(Table_Styles[[#This Row],[Right]]&lt;&gt;"",Table_Styles[[#This Row],[Right]],IF(Table_Styles[[#This Row],[Right Default]]&lt;&gt;"",Table_Styles[[#This Row],[Right Default]],""))</f>
        <v/>
      </c>
      <c r="BU110" s="48"/>
      <c r="BV110" s="48"/>
      <c r="BW110" s="48" t="str">
        <f>IF(Table_Styles[[#This Row],[Bottom]]&lt;&gt;"",Table_Styles[[#This Row],[Bottom]],IF(Table_Styles[[#This Row],[Bottom Default]]&lt;&gt;"",Table_Styles[[#This Row],[Bottom Default]],""))</f>
        <v/>
      </c>
      <c r="BX110" s="48"/>
      <c r="BY110" s="48"/>
      <c r="BZ110" s="48" t="str">
        <f>IF(Table_Styles[[#This Row],[Left]]&lt;&gt;"",Table_Styles[[#This Row],[Left]],IF(Table_Styles[[#This Row],[Left Default]]&lt;&gt;"",Table_Styles[[#This Row],[Left Default]],""))</f>
        <v/>
      </c>
      <c r="CA110" s="57"/>
      <c r="CB110" s="101" t="str">
        <f>IF(AND(Table_Styles[[#This Row],[Selector]]&lt;&gt;"",Table_Styles[[#This Row],[Font Family Used]]&lt;&gt;"",Table_Styles[[#This Row],[Font Weight Used]]&lt;&gt;""),Table_Styles[[#This Row],[Font Family Used]]&amp;" "&amp;Table_Styles[[#This Row],[Font Weight Used]],"")</f>
        <v/>
      </c>
      <c r="CC110" s="101" t="str">
        <f ca="1">IF(AND(Table_Styles[[#This Row],[Selector]],COUNTIF(OFFSET(CC:CC,0,0,ROW()-1,1),"="&amp;Table_Styles[[#This Row],[Font]])=0),Table_Styles[[#This Row],[Font]],"")</f>
        <v/>
      </c>
      <c r="CD110" s="101" t="str">
        <f ca="1">IF(Table_Styles[[#This Row],[Unique Font]]&lt;&gt;"",
"{""fontFamily"":"""&amp;Table_Styles[[#This Row],[Font Family Used]]&amp;""",""fontWeight"":"&amp;Table_Styles[[#This Row],[Font Weight Used]]&amp;"}","")</f>
        <v/>
      </c>
      <c r="CE110"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#1d1c1c;margin-top: 15px</v>
      </c>
      <c r="CF110" s="104" t="str">
        <f>IF(AND(Table_Styles[[#This Row],[Selector]]&lt;&gt;"", Table_Styles[[#This Row],[Config Properties]]&lt;&gt;""),
Table_Styles[[#This Row],[Selector]]&amp;" { "&amp;Table_Styles[[#This Row],[Config Properties]]&amp;" }","")</f>
        <v>#sidebar .loader { color: #1d1c1c;margin-top: 15px }</v>
      </c>
      <c r="CG110" s="104" t="str">
        <f xml:space="preserve">
SUBSTITUTE(SUBSTITUTE(SUBSTITUTE(SUBSTITUTE(SUBSTITUTE(SUBSTITUTE(SUBSTITUTE(SUBSTITUTE(Table_Styles[[#This Row],[Config]],
" {","{"),
"{ ","{"),
" }","}"),
"} ","}"),
" ,",","),
", ",","),
" :",":"),
": ",":")</f>
        <v>#sidebar .loader{color:#1d1c1c;margin-top:15px}</v>
      </c>
    </row>
    <row r="111" spans="2:85" ht="21" customHeight="1">
      <c r="B111" s="102" t="s">
        <v>574</v>
      </c>
      <c r="C111" s="102" t="s">
        <v>575</v>
      </c>
      <c r="D111" s="57"/>
      <c r="E111" s="58" t="str">
        <f>Settings_Styling_Font_Labels</f>
        <v>Nunito</v>
      </c>
      <c r="F111" s="28" t="str">
        <f>IF(Table_Styles[[#This Row],[Font Family]]&lt;&gt;"",Table_Styles[[#This Row],[Font Family]],IF(Table_Styles[[#This Row],[Font Family Default]]&lt;&gt;"",Table_Styles[[#This Row],[Font Family Default]],""))</f>
        <v>Nunito</v>
      </c>
      <c r="G111" s="57"/>
      <c r="H111" s="60" t="s">
        <v>436</v>
      </c>
      <c r="I111" s="28" t="str">
        <f>IF(Table_Styles[[#This Row],[Font Size]]&lt;&gt;"",Table_Styles[[#This Row],[Font Size]],IF(Table_Styles[[#This Row],[Font Size Default]]&lt;&gt;"",Table_Styles[[#This Row],[Font Size Default]],""))</f>
        <v>13px</v>
      </c>
      <c r="J111" s="57"/>
      <c r="K111" s="58">
        <f>Settings_Styling_Font_Weight_Labels</f>
        <v>700</v>
      </c>
      <c r="L111" s="48">
        <f>IF(Table_Styles[[#This Row],[Font Weight]]&lt;&gt;"",Table_Styles[[#This Row],[Font Weight]],IF(Table_Styles[[#This Row],[Font Weight Default]]&lt;&gt;"",Table_Styles[[#This Row],[Font Weight Default]],""))</f>
        <v>700</v>
      </c>
      <c r="M111" s="24"/>
      <c r="N111" s="58" t="str">
        <f>Colour_Background_1</f>
        <v>#FFFFFF</v>
      </c>
      <c r="O111" s="48" t="str">
        <f>IF(Table_Styles[[#This Row],[Colour]]&lt;&gt;"",Table_Styles[[#This Row],[Colour]],IF(Table_Styles[[#This Row],[Colour Default]]&lt;&gt;"",Table_Styles[[#This Row],[Colour Default]],""))</f>
        <v>#FFFFFF</v>
      </c>
      <c r="P111" s="57"/>
      <c r="Q111" s="60" t="s">
        <v>439</v>
      </c>
      <c r="R111" s="48" t="str">
        <f>IF(Table_Styles[[#This Row],[Background]]&lt;&gt;"",Table_Styles[[#This Row],[Background]],IF(Table_Styles[[#This Row],[Background Default]]&lt;&gt;"",Table_Styles[[#This Row],[Background Default]],""))</f>
        <v>none</v>
      </c>
      <c r="S111" s="57"/>
      <c r="T111" s="57"/>
      <c r="U111" s="48" t="str">
        <f>IF(Table_Styles[[#This Row],[Border]]&lt;&gt;"",Table_Styles[[#This Row],[Border]],IF(Table_Styles[[#This Row],[Border Default]]&lt;&gt;"",Table_Styles[[#This Row],[Border Default]],""))</f>
        <v/>
      </c>
      <c r="V111" s="57"/>
      <c r="W111" s="57"/>
      <c r="X111" s="48" t="str">
        <f>IF(Table_Styles[[#This Row],[Border Radius]]&lt;&gt;"",Table_Styles[[#This Row],[Border Radius]],IF(Table_Styles[[#This Row],[Border Radius Default]]&lt;&gt;"",Table_Styles[[#This Row],[Border Radius Default]],""))</f>
        <v/>
      </c>
      <c r="Y111" s="57"/>
      <c r="Z111" s="133"/>
      <c r="AA111" s="48" t="str">
        <f>IF(Table_Styles[[#This Row],[MT]]&lt;&gt;"",Table_Styles[[#This Row],[MT]],IF(Table_Styles[[#This Row],[MT Default]]&lt;&gt;"",Table_Styles[[#This Row],[MT Default]],""))</f>
        <v/>
      </c>
      <c r="AB111" s="57"/>
      <c r="AC111" s="57"/>
      <c r="AD111" s="48" t="str">
        <f>IF(Table_Styles[[#This Row],[MR]]&lt;&gt;"",Table_Styles[[#This Row],[MR]],IF(Table_Styles[[#This Row],[MR Default]]&lt;&gt;"",Table_Styles[[#This Row],[MR Default]],""))</f>
        <v/>
      </c>
      <c r="AE111" s="57"/>
      <c r="AF111" s="57"/>
      <c r="AG111" s="48" t="str">
        <f>IF(Table_Styles[[#This Row],[MB]]&lt;&gt;"",Table_Styles[[#This Row],[MB]],IF(Table_Styles[[#This Row],[MB Default]]&lt;&gt;"",Table_Styles[[#This Row],[MB Default]],""))</f>
        <v/>
      </c>
      <c r="AH111" s="57"/>
      <c r="AI111" s="57"/>
      <c r="AJ111" s="48" t="str">
        <f>IF(Table_Styles[[#This Row],[ML]]&lt;&gt;"",Table_Styles[[#This Row],[ML]],IF(Table_Styles[[#This Row],[ML Default]]&lt;&gt;"",Table_Styles[[#This Row],[ML Default]],""))</f>
        <v/>
      </c>
      <c r="AK111" s="57"/>
      <c r="AL111" s="57" t="s">
        <v>501</v>
      </c>
      <c r="AM111" s="48" t="str">
        <f>IF(Table_Styles[[#This Row],[PT]]&lt;&gt;"",Table_Styles[[#This Row],[PT]],IF(Table_Styles[[#This Row],[PT Default]]&lt;&gt;"",Table_Styles[[#This Row],[PT Default]],""))</f>
        <v>4px</v>
      </c>
      <c r="AN111" s="57"/>
      <c r="AO111" s="57" t="s">
        <v>487</v>
      </c>
      <c r="AP111" s="48" t="str">
        <f>IF(Table_Styles[[#This Row],[PR]]&lt;&gt;"",Table_Styles[[#This Row],[PR]],IF(Table_Styles[[#This Row],[PR Default]]&lt;&gt;"",Table_Styles[[#This Row],[PR Default]],""))</f>
        <v>2px</v>
      </c>
      <c r="AQ111" s="57"/>
      <c r="AR111" s="57" t="s">
        <v>501</v>
      </c>
      <c r="AS111" s="48" t="str">
        <f>IF(Table_Styles[[#This Row],[PB]]&lt;&gt;"",Table_Styles[[#This Row],[PB]],IF(Table_Styles[[#This Row],[PB Default]]&lt;&gt;"",Table_Styles[[#This Row],[PB Default]],""))</f>
        <v>4px</v>
      </c>
      <c r="AT111" s="57"/>
      <c r="AU111" s="57" t="s">
        <v>487</v>
      </c>
      <c r="AV111" s="48" t="str">
        <f>IF(Table_Styles[[#This Row],[PL]]&lt;&gt;"",Table_Styles[[#This Row],[PL]],IF(Table_Styles[[#This Row],[PL Default]]&lt;&gt;"",Table_Styles[[#This Row],[PL Default]],""))</f>
        <v>2px</v>
      </c>
      <c r="AW111" s="57"/>
      <c r="AX111" s="57"/>
      <c r="AY111" s="48" t="str">
        <f>IF(Table_Styles[[#This Row],[BT]]&lt;&gt;"",Table_Styles[[#This Row],[BT]],IF(Table_Styles[[#This Row],[BT Default]]&lt;&gt;"",Table_Styles[[#This Row],[BT Default]],""))</f>
        <v/>
      </c>
      <c r="AZ111" s="57"/>
      <c r="BA111" s="57"/>
      <c r="BB111" s="48" t="str">
        <f>IF(Table_Styles[[#This Row],[BR]]&lt;&gt;"",Table_Styles[[#This Row],[BR]],IF(Table_Styles[[#This Row],[BR Default]]&lt;&gt;"",Table_Styles[[#This Row],[BR Default]],""))</f>
        <v/>
      </c>
      <c r="BC111" s="57"/>
      <c r="BD111" s="57"/>
      <c r="BE111" s="48" t="str">
        <f>IF(Table_Styles[[#This Row],[BB]]&lt;&gt;"",Table_Styles[[#This Row],[BB]],IF(Table_Styles[[#This Row],[BB Default]]&lt;&gt;"",Table_Styles[[#This Row],[BB Default]],""))</f>
        <v/>
      </c>
      <c r="BF111" s="57"/>
      <c r="BG111" s="57"/>
      <c r="BH111" s="48" t="str">
        <f>IF(Table_Styles[[#This Row],[BL]]&lt;&gt;"",Table_Styles[[#This Row],[BL]],IF(Table_Styles[[#This Row],[BL Default]]&lt;&gt;"",Table_Styles[[#This Row],[BL Default]],""))</f>
        <v/>
      </c>
      <c r="BI111" s="57"/>
      <c r="BJ111" s="57"/>
      <c r="BK111" s="48" t="str">
        <f>IF(Table_Styles[[#This Row],[Width]]&lt;&gt;"",Table_Styles[[#This Row],[Width]],IF(Table_Styles[[#This Row],[Width Default]]&lt;&gt;"",Table_Styles[[#This Row],[Width Default]],""))</f>
        <v/>
      </c>
      <c r="BL111" s="57"/>
      <c r="BM111" s="57"/>
      <c r="BN111" s="48" t="str">
        <f>IF(Table_Styles[[#This Row],[Height]]&lt;&gt;"",Table_Styles[[#This Row],[Height]],IF(Table_Styles[[#This Row],[Height Default]]&lt;&gt;"",Table_Styles[[#This Row],[Height Default]],""))</f>
        <v/>
      </c>
      <c r="BO111" s="48"/>
      <c r="BP111" s="48"/>
      <c r="BQ111" s="48" t="str">
        <f>IF(Table_Styles[[#This Row],[Top]]&lt;&gt;"",Table_Styles[[#This Row],[Top]],IF(Table_Styles[[#This Row],[Top Default]]&lt;&gt;"",Table_Styles[[#This Row],[Top Default]],""))</f>
        <v/>
      </c>
      <c r="BR111" s="48"/>
      <c r="BS111" s="48"/>
      <c r="BT111" s="48" t="str">
        <f>IF(Table_Styles[[#This Row],[Right]]&lt;&gt;"",Table_Styles[[#This Row],[Right]],IF(Table_Styles[[#This Row],[Right Default]]&lt;&gt;"",Table_Styles[[#This Row],[Right Default]],""))</f>
        <v/>
      </c>
      <c r="BU111" s="48"/>
      <c r="BV111" s="48"/>
      <c r="BW111" s="48" t="str">
        <f>IF(Table_Styles[[#This Row],[Bottom]]&lt;&gt;"",Table_Styles[[#This Row],[Bottom]],IF(Table_Styles[[#This Row],[Bottom Default]]&lt;&gt;"",Table_Styles[[#This Row],[Bottom Default]],""))</f>
        <v/>
      </c>
      <c r="BX111" s="48"/>
      <c r="BY111" s="48"/>
      <c r="BZ111" s="48" t="str">
        <f>IF(Table_Styles[[#This Row],[Left]]&lt;&gt;"",Table_Styles[[#This Row],[Left]],IF(Table_Styles[[#This Row],[Left Default]]&lt;&gt;"",Table_Styles[[#This Row],[Left Default]],""))</f>
        <v/>
      </c>
      <c r="CA111" s="57"/>
      <c r="CB111" s="104" t="str">
        <f>IF(AND(Table_Styles[[#This Row],[Selector]]&lt;&gt;"",Table_Styles[[#This Row],[Font Family Used]]&lt;&gt;"",Table_Styles[[#This Row],[Font Weight Used]]&lt;&gt;""),Table_Styles[[#This Row],[Font Family Used]]&amp;" "&amp;Table_Styles[[#This Row],[Font Weight Used]],"")</f>
        <v>Nunito 700</v>
      </c>
      <c r="CC111" s="104" t="str">
        <f ca="1">IF(AND(Table_Styles[[#This Row],[Selector]],COUNTIF(OFFSET(CC:CC,0,0,ROW()-1,1),"="&amp;Table_Styles[[#This Row],[Font]])=0),Table_Styles[[#This Row],[Font]],"")</f>
        <v/>
      </c>
      <c r="CD111" s="104" t="str">
        <f ca="1">IF(Table_Styles[[#This Row],[Unique Font]]&lt;&gt;"",
"{""fontFamily"":"""&amp;Table_Styles[[#This Row],[Font Family Used]]&amp;""",""fontWeight"":"&amp;Table_Styles[[#This Row],[Font Weight Used]]&amp;"}","")</f>
        <v/>
      </c>
      <c r="CE111"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700;color: #FFFFFF;background: none;padding-top: 4px;padding-right: 2px;padding-bottom: 4px;padding-left: 2px</v>
      </c>
      <c r="CF111" s="104" t="str">
        <f>IF(AND(Table_Styles[[#This Row],[Selector]]&lt;&gt;"", Table_Styles[[#This Row],[Config Properties]]&lt;&gt;""),
Table_Styles[[#This Row],[Selector]]&amp;" { "&amp;Table_Styles[[#This Row],[Config Properties]]&amp;" }","")</f>
        <v>#sidebar buttons-field label.btn { font-family: 'Nunito';font-size: 13px;font-weight: 700;color: #FFFFFF;background: none;padding-top: 4px;padding-right: 2px;padding-bottom: 4px;padding-left: 2px }</v>
      </c>
      <c r="CG111" s="104" t="str">
        <f xml:space="preserve">
SUBSTITUTE(SUBSTITUTE(SUBSTITUTE(SUBSTITUTE(SUBSTITUTE(SUBSTITUTE(SUBSTITUTE(SUBSTITUTE(Table_Styles[[#This Row],[Config]],
" {","{"),
"{ ","{"),
" }","}"),
"} ","}"),
" ,",","),
", ",","),
" :",":"),
": ",":")</f>
        <v>#sidebar buttons-field label.btn{font-family:'Nunito';font-size:13px;font-weight:700;color:#FFFFFF;background:none;padding-top:4px;padding-right:2px;padding-bottom:4px;padding-left:2px}</v>
      </c>
    </row>
    <row r="112" spans="2:85" ht="21" customHeight="1">
      <c r="B112" s="102" t="s">
        <v>576</v>
      </c>
      <c r="C112" s="102" t="s">
        <v>577</v>
      </c>
      <c r="D112" s="57"/>
      <c r="E112" s="58"/>
      <c r="F112" s="28" t="str">
        <f>IF(Table_Styles[[#This Row],[Font Family]]&lt;&gt;"",Table_Styles[[#This Row],[Font Family]],IF(Table_Styles[[#This Row],[Font Family Default]]&lt;&gt;"",Table_Styles[[#This Row],[Font Family Default]],""))</f>
        <v/>
      </c>
      <c r="G112" s="57"/>
      <c r="H112" s="58"/>
      <c r="I112" s="28" t="str">
        <f>IF(Table_Styles[[#This Row],[Font Size]]&lt;&gt;"",Table_Styles[[#This Row],[Font Size]],IF(Table_Styles[[#This Row],[Font Size Default]]&lt;&gt;"",Table_Styles[[#This Row],[Font Size Default]],""))</f>
        <v/>
      </c>
      <c r="J112" s="57"/>
      <c r="K112" s="58"/>
      <c r="L112" s="48"/>
      <c r="M112" s="57"/>
      <c r="N112" s="58" t="str">
        <f>Colour_Background_1</f>
        <v>#FFFFFF</v>
      </c>
      <c r="O112" s="48" t="str">
        <f>IF(Table_Styles[[#This Row],[Colour]]&lt;&gt;"",Table_Styles[[#This Row],[Colour]],IF(Table_Styles[[#This Row],[Colour Default]]&lt;&gt;"",Table_Styles[[#This Row],[Colour Default]],""))</f>
        <v>#FFFFFF</v>
      </c>
      <c r="P112" s="57"/>
      <c r="Q112" s="58" t="str">
        <f>Colour_Accent_1</f>
        <v>#777777</v>
      </c>
      <c r="R112" s="48" t="str">
        <f>IF(Table_Styles[[#This Row],[Background]]&lt;&gt;"",Table_Styles[[#This Row],[Background]],IF(Table_Styles[[#This Row],[Background Default]]&lt;&gt;"",Table_Styles[[#This Row],[Background Default]],""))</f>
        <v>#777777</v>
      </c>
      <c r="S112" s="57"/>
      <c r="T112" s="57"/>
      <c r="U112" s="48" t="str">
        <f>IF(Table_Styles[[#This Row],[Border]]&lt;&gt;"",Table_Styles[[#This Row],[Border]],IF(Table_Styles[[#This Row],[Border Default]]&lt;&gt;"",Table_Styles[[#This Row],[Border Default]],""))</f>
        <v/>
      </c>
      <c r="V112" s="57"/>
      <c r="W112" s="57"/>
      <c r="X112" s="48" t="str">
        <f>IF(Table_Styles[[#This Row],[Border Radius]]&lt;&gt;"",Table_Styles[[#This Row],[Border Radius]],IF(Table_Styles[[#This Row],[Border Radius Default]]&lt;&gt;"",Table_Styles[[#This Row],[Border Radius Default]],""))</f>
        <v/>
      </c>
      <c r="Y112" s="57"/>
      <c r="Z112" s="133"/>
      <c r="AA112" s="48" t="str">
        <f>IF(Table_Styles[[#This Row],[MT]]&lt;&gt;"",Table_Styles[[#This Row],[MT]],IF(Table_Styles[[#This Row],[MT Default]]&lt;&gt;"",Table_Styles[[#This Row],[MT Default]],""))</f>
        <v/>
      </c>
      <c r="AB112" s="57"/>
      <c r="AC112" s="57"/>
      <c r="AD112" s="48" t="str">
        <f>IF(Table_Styles[[#This Row],[MR]]&lt;&gt;"",Table_Styles[[#This Row],[MR]],IF(Table_Styles[[#This Row],[MR Default]]&lt;&gt;"",Table_Styles[[#This Row],[MR Default]],""))</f>
        <v/>
      </c>
      <c r="AE112" s="57"/>
      <c r="AF112" s="57"/>
      <c r="AG112" s="48" t="str">
        <f>IF(Table_Styles[[#This Row],[MB]]&lt;&gt;"",Table_Styles[[#This Row],[MB]],IF(Table_Styles[[#This Row],[MB Default]]&lt;&gt;"",Table_Styles[[#This Row],[MB Default]],""))</f>
        <v/>
      </c>
      <c r="AH112" s="57"/>
      <c r="AI112" s="57"/>
      <c r="AJ112" s="48" t="str">
        <f>IF(Table_Styles[[#This Row],[ML]]&lt;&gt;"",Table_Styles[[#This Row],[ML]],IF(Table_Styles[[#This Row],[ML Default]]&lt;&gt;"",Table_Styles[[#This Row],[ML Default]],""))</f>
        <v/>
      </c>
      <c r="AK112" s="57"/>
      <c r="AL112" s="57"/>
      <c r="AM112" s="48" t="str">
        <f>IF(Table_Styles[[#This Row],[PT]]&lt;&gt;"",Table_Styles[[#This Row],[PT]],IF(Table_Styles[[#This Row],[PT Default]]&lt;&gt;"",Table_Styles[[#This Row],[PT Default]],""))</f>
        <v/>
      </c>
      <c r="AN112" s="57"/>
      <c r="AO112" s="57" t="s">
        <v>522</v>
      </c>
      <c r="AP112" s="48" t="str">
        <f>IF(Table_Styles[[#This Row],[PR]]&lt;&gt;"",Table_Styles[[#This Row],[PR]],IF(Table_Styles[[#This Row],[PR Default]]&lt;&gt;"",Table_Styles[[#This Row],[PR Default]],""))</f>
        <v>8px</v>
      </c>
      <c r="AQ112" s="57"/>
      <c r="AR112" s="57"/>
      <c r="AS112" s="48" t="str">
        <f>IF(Table_Styles[[#This Row],[PB]]&lt;&gt;"",Table_Styles[[#This Row],[PB]],IF(Table_Styles[[#This Row],[PB Default]]&lt;&gt;"",Table_Styles[[#This Row],[PB Default]],""))</f>
        <v/>
      </c>
      <c r="AT112" s="57"/>
      <c r="AU112" s="57" t="s">
        <v>522</v>
      </c>
      <c r="AV112" s="48" t="str">
        <f>IF(Table_Styles[[#This Row],[PL]]&lt;&gt;"",Table_Styles[[#This Row],[PL]],IF(Table_Styles[[#This Row],[PL Default]]&lt;&gt;"",Table_Styles[[#This Row],[PL Default]],""))</f>
        <v>8px</v>
      </c>
      <c r="AW112" s="57"/>
      <c r="AX112" s="57"/>
      <c r="AY112" s="48" t="str">
        <f>IF(Table_Styles[[#This Row],[BT]]&lt;&gt;"",Table_Styles[[#This Row],[BT]],IF(Table_Styles[[#This Row],[BT Default]]&lt;&gt;"",Table_Styles[[#This Row],[BT Default]],""))</f>
        <v/>
      </c>
      <c r="AZ112" s="57"/>
      <c r="BA112" s="57"/>
      <c r="BB112" s="48" t="str">
        <f>IF(Table_Styles[[#This Row],[BR]]&lt;&gt;"",Table_Styles[[#This Row],[BR]],IF(Table_Styles[[#This Row],[BR Default]]&lt;&gt;"",Table_Styles[[#This Row],[BR Default]],""))</f>
        <v/>
      </c>
      <c r="BC112" s="57"/>
      <c r="BD112" s="57"/>
      <c r="BE112" s="48" t="str">
        <f>IF(Table_Styles[[#This Row],[BB]]&lt;&gt;"",Table_Styles[[#This Row],[BB]],IF(Table_Styles[[#This Row],[BB Default]]&lt;&gt;"",Table_Styles[[#This Row],[BB Default]],""))</f>
        <v/>
      </c>
      <c r="BF112" s="57"/>
      <c r="BG112" s="57"/>
      <c r="BH112" s="48" t="str">
        <f>IF(Table_Styles[[#This Row],[BL]]&lt;&gt;"",Table_Styles[[#This Row],[BL]],IF(Table_Styles[[#This Row],[BL Default]]&lt;&gt;"",Table_Styles[[#This Row],[BL Default]],""))</f>
        <v/>
      </c>
      <c r="BI112" s="57"/>
      <c r="BJ112" s="57"/>
      <c r="BK112" s="48" t="str">
        <f>IF(Table_Styles[[#This Row],[Width]]&lt;&gt;"",Table_Styles[[#This Row],[Width]],IF(Table_Styles[[#This Row],[Width Default]]&lt;&gt;"",Table_Styles[[#This Row],[Width Default]],""))</f>
        <v/>
      </c>
      <c r="BL112" s="57"/>
      <c r="BM112" s="57"/>
      <c r="BN112" s="48" t="str">
        <f>IF(Table_Styles[[#This Row],[Height]]&lt;&gt;"",Table_Styles[[#This Row],[Height]],IF(Table_Styles[[#This Row],[Height Default]]&lt;&gt;"",Table_Styles[[#This Row],[Height Default]],""))</f>
        <v/>
      </c>
      <c r="BO112" s="48"/>
      <c r="BP112" s="48"/>
      <c r="BQ112" s="48" t="str">
        <f>IF(Table_Styles[[#This Row],[Top]]&lt;&gt;"",Table_Styles[[#This Row],[Top]],IF(Table_Styles[[#This Row],[Top Default]]&lt;&gt;"",Table_Styles[[#This Row],[Top Default]],""))</f>
        <v/>
      </c>
      <c r="BR112" s="48"/>
      <c r="BS112" s="48"/>
      <c r="BT112" s="48" t="str">
        <f>IF(Table_Styles[[#This Row],[Right]]&lt;&gt;"",Table_Styles[[#This Row],[Right]],IF(Table_Styles[[#This Row],[Right Default]]&lt;&gt;"",Table_Styles[[#This Row],[Right Default]],""))</f>
        <v/>
      </c>
      <c r="BU112" s="48"/>
      <c r="BV112" s="48"/>
      <c r="BW112" s="48" t="str">
        <f>IF(Table_Styles[[#This Row],[Bottom]]&lt;&gt;"",Table_Styles[[#This Row],[Bottom]],IF(Table_Styles[[#This Row],[Bottom Default]]&lt;&gt;"",Table_Styles[[#This Row],[Bottom Default]],""))</f>
        <v/>
      </c>
      <c r="BX112" s="48"/>
      <c r="BY112" s="48"/>
      <c r="BZ112" s="48" t="str">
        <f>IF(Table_Styles[[#This Row],[Left]]&lt;&gt;"",Table_Styles[[#This Row],[Left]],IF(Table_Styles[[#This Row],[Left Default]]&lt;&gt;"",Table_Styles[[#This Row],[Left Default]],""))</f>
        <v/>
      </c>
      <c r="CA112" s="57"/>
      <c r="CB112" s="104" t="str">
        <f>IF(AND(Table_Styles[[#This Row],[Selector]]&lt;&gt;"",Table_Styles[[#This Row],[Font Family Used]]&lt;&gt;"",Table_Styles[[#This Row],[Font Weight Used]]&lt;&gt;""),Table_Styles[[#This Row],[Font Family Used]]&amp;" "&amp;Table_Styles[[#This Row],[Font Weight Used]],"")</f>
        <v/>
      </c>
      <c r="CC112" s="104" t="str">
        <f ca="1">IF(AND(Table_Styles[[#This Row],[Selector]],COUNTIF(OFFSET(CC:CC,0,0,ROW()-1,1),"="&amp;Table_Styles[[#This Row],[Font]])=0),Table_Styles[[#This Row],[Font]],"")</f>
        <v/>
      </c>
      <c r="CD112" s="104" t="str">
        <f ca="1">IF(Table_Styles[[#This Row],[Unique Font]]&lt;&gt;"",
"{""fontFamily"":"""&amp;Table_Styles[[#This Row],[Font Family Used]]&amp;""",""fontWeight"":"&amp;Table_Styles[[#This Row],[Font Weight Used]]&amp;"}","")</f>
        <v/>
      </c>
      <c r="CE112" s="10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#777777;padding-right: 8px;padding-left: 8px</v>
      </c>
      <c r="CF112" s="104" t="str">
        <f>IF(AND(Table_Styles[[#This Row],[Selector]]&lt;&gt;"", Table_Styles[[#This Row],[Config Properties]]&lt;&gt;""),
Table_Styles[[#This Row],[Selector]]&amp;" { "&amp;Table_Styles[[#This Row],[Config Properties]]&amp;" }","")</f>
        <v>#sidebar buttons-field label.btn.selected { color: #FFFFFF;background: #777777;padding-right: 8px;padding-left: 8px }</v>
      </c>
      <c r="CG112" s="104" t="str">
        <f xml:space="preserve">
SUBSTITUTE(SUBSTITUTE(SUBSTITUTE(SUBSTITUTE(SUBSTITUTE(SUBSTITUTE(SUBSTITUTE(SUBSTITUTE(Table_Styles[[#This Row],[Config]],
" {","{"),
"{ ","{"),
" }","}"),
"} ","}"),
" ,",","),
", ",","),
" :",":"),
": ",":")</f>
        <v>#sidebar buttons-field label.btn.selected{color:#FFFFFF;background:#777777;padding-right:8px;padding-left:8px}</v>
      </c>
    </row>
    <row r="113" spans="2:85" ht="21.6" thickBot="1">
      <c r="B113" s="107" t="s">
        <v>578</v>
      </c>
      <c r="C113" s="107"/>
      <c r="D113" s="123"/>
      <c r="E113" s="123"/>
      <c r="F113" s="107" t="str">
        <f>IF(Table_Styles[[#This Row],[Font Family]]&lt;&gt;"",Table_Styles[[#This Row],[Font Family]],IF(Table_Styles[[#This Row],[Font Family Default]]&lt;&gt;"",Table_Styles[[#This Row],[Font Family Default]],""))</f>
        <v/>
      </c>
      <c r="G113" s="123"/>
      <c r="H113" s="123"/>
      <c r="I113" s="107" t="str">
        <f>IF(Table_Styles[[#This Row],[Font Size]]&lt;&gt;"",Table_Styles[[#This Row],[Font Size]],IF(Table_Styles[[#This Row],[Font Size Default]]&lt;&gt;"",Table_Styles[[#This Row],[Font Size Default]],""))</f>
        <v/>
      </c>
      <c r="J113" s="123"/>
      <c r="K113" s="123"/>
      <c r="L113" s="107" t="str">
        <f>IF(Table_Styles[[#This Row],[Font Weight]]&lt;&gt;"",Table_Styles[[#This Row],[Font Weight]],IF(Table_Styles[[#This Row],[Font Weight Default]]&lt;&gt;"",Table_Styles[[#This Row],[Font Weight Default]],""))</f>
        <v/>
      </c>
      <c r="M113" s="123"/>
      <c r="N113" s="123"/>
      <c r="O113" s="107" t="str">
        <f>IF(Table_Styles[[#This Row],[Colour]]&lt;&gt;"",Table_Styles[[#This Row],[Colour]],IF(Table_Styles[[#This Row],[Colour Default]]&lt;&gt;"",Table_Styles[[#This Row],[Colour Default]],""))</f>
        <v/>
      </c>
      <c r="P113" s="123"/>
      <c r="Q113" s="123"/>
      <c r="R113" s="107" t="str">
        <f>IF(Table_Styles[[#This Row],[Background]]&lt;&gt;"",Table_Styles[[#This Row],[Background]],IF(Table_Styles[[#This Row],[Background Default]]&lt;&gt;"",Table_Styles[[#This Row],[Background Default]],""))</f>
        <v/>
      </c>
      <c r="S113" s="123"/>
      <c r="T113" s="123"/>
      <c r="U113" s="107" t="str">
        <f>IF(Table_Styles[[#This Row],[Border]]&lt;&gt;"",Table_Styles[[#This Row],[Border]],IF(Table_Styles[[#This Row],[Border Default]]&lt;&gt;"",Table_Styles[[#This Row],[Border Default]],""))</f>
        <v/>
      </c>
      <c r="V113" s="123"/>
      <c r="W113" s="123"/>
      <c r="X113" s="107" t="str">
        <f>IF(Table_Styles[[#This Row],[Border Radius]]&lt;&gt;"",Table_Styles[[#This Row],[Border Radius]],IF(Table_Styles[[#This Row],[Border Radius Default]]&lt;&gt;"",Table_Styles[[#This Row],[Border Radius Default]],""))</f>
        <v/>
      </c>
      <c r="Y113" s="123"/>
      <c r="Z113" s="123"/>
      <c r="AA113" s="107" t="str">
        <f>IF(Table_Styles[[#This Row],[MT]]&lt;&gt;"",Table_Styles[[#This Row],[MT]],IF(Table_Styles[[#This Row],[MT Default]]&lt;&gt;"",Table_Styles[[#This Row],[MT Default]],""))</f>
        <v/>
      </c>
      <c r="AB113" s="123"/>
      <c r="AC113" s="123"/>
      <c r="AD113" s="107" t="str">
        <f>IF(Table_Styles[[#This Row],[MR]]&lt;&gt;"",Table_Styles[[#This Row],[MR]],IF(Table_Styles[[#This Row],[MR Default]]&lt;&gt;"",Table_Styles[[#This Row],[MR Default]],""))</f>
        <v/>
      </c>
      <c r="AE113" s="123"/>
      <c r="AF113" s="123"/>
      <c r="AG113" s="107" t="str">
        <f>IF(Table_Styles[[#This Row],[MB]]&lt;&gt;"",Table_Styles[[#This Row],[MB]],IF(Table_Styles[[#This Row],[MB Default]]&lt;&gt;"",Table_Styles[[#This Row],[MB Default]],""))</f>
        <v/>
      </c>
      <c r="AH113" s="123"/>
      <c r="AI113" s="123"/>
      <c r="AJ113" s="107" t="str">
        <f>IF(Table_Styles[[#This Row],[ML]]&lt;&gt;"",Table_Styles[[#This Row],[ML]],IF(Table_Styles[[#This Row],[ML Default]]&lt;&gt;"",Table_Styles[[#This Row],[ML Default]],""))</f>
        <v/>
      </c>
      <c r="AK113" s="123"/>
      <c r="AL113" s="123"/>
      <c r="AM113" s="107" t="str">
        <f>IF(Table_Styles[[#This Row],[PT]]&lt;&gt;"",Table_Styles[[#This Row],[PT]],IF(Table_Styles[[#This Row],[PT Default]]&lt;&gt;"",Table_Styles[[#This Row],[PT Default]],""))</f>
        <v/>
      </c>
      <c r="AN113" s="123"/>
      <c r="AO113" s="123"/>
      <c r="AP113" s="107" t="str">
        <f>IF(Table_Styles[[#This Row],[PR]]&lt;&gt;"",Table_Styles[[#This Row],[PR]],IF(Table_Styles[[#This Row],[PR Default]]&lt;&gt;"",Table_Styles[[#This Row],[PR Default]],""))</f>
        <v/>
      </c>
      <c r="AQ113" s="123"/>
      <c r="AR113" s="123"/>
      <c r="AS113" s="107" t="str">
        <f>IF(Table_Styles[[#This Row],[PB]]&lt;&gt;"",Table_Styles[[#This Row],[PB]],IF(Table_Styles[[#This Row],[PB Default]]&lt;&gt;"",Table_Styles[[#This Row],[PB Default]],""))</f>
        <v/>
      </c>
      <c r="AT113" s="123"/>
      <c r="AU113" s="123"/>
      <c r="AV113" s="107" t="str">
        <f>IF(Table_Styles[[#This Row],[PL]]&lt;&gt;"",Table_Styles[[#This Row],[PL]],IF(Table_Styles[[#This Row],[PL Default]]&lt;&gt;"",Table_Styles[[#This Row],[PL Default]],""))</f>
        <v/>
      </c>
      <c r="AW113" s="123"/>
      <c r="AX113" s="123"/>
      <c r="AY113" s="107" t="str">
        <f>IF(Table_Styles[[#This Row],[BT]]&lt;&gt;"",Table_Styles[[#This Row],[BT]],IF(Table_Styles[[#This Row],[BT Default]]&lt;&gt;"",Table_Styles[[#This Row],[BT Default]],""))</f>
        <v/>
      </c>
      <c r="AZ113" s="123"/>
      <c r="BA113" s="123"/>
      <c r="BB113" s="107" t="str">
        <f>IF(Table_Styles[[#This Row],[BR]]&lt;&gt;"",Table_Styles[[#This Row],[BR]],IF(Table_Styles[[#This Row],[BR Default]]&lt;&gt;"",Table_Styles[[#This Row],[BR Default]],""))</f>
        <v/>
      </c>
      <c r="BC113" s="123"/>
      <c r="BD113" s="123"/>
      <c r="BE113" s="107" t="str">
        <f>IF(Table_Styles[[#This Row],[BB]]&lt;&gt;"",Table_Styles[[#This Row],[BB]],IF(Table_Styles[[#This Row],[BB Default]]&lt;&gt;"",Table_Styles[[#This Row],[BB Default]],""))</f>
        <v/>
      </c>
      <c r="BF113" s="123"/>
      <c r="BG113" s="123"/>
      <c r="BH113" s="107" t="str">
        <f>IF(Table_Styles[[#This Row],[BL]]&lt;&gt;"",Table_Styles[[#This Row],[BL]],IF(Table_Styles[[#This Row],[BL Default]]&lt;&gt;"",Table_Styles[[#This Row],[BL Default]],""))</f>
        <v/>
      </c>
      <c r="BI113" s="123"/>
      <c r="BJ113" s="123"/>
      <c r="BK113" s="107" t="str">
        <f>IF(Table_Styles[[#This Row],[Width]]&lt;&gt;"",Table_Styles[[#This Row],[Width]],IF(Table_Styles[[#This Row],[Width Default]]&lt;&gt;"",Table_Styles[[#This Row],[Width Default]],""))</f>
        <v/>
      </c>
      <c r="BL113" s="123"/>
      <c r="BM113" s="123"/>
      <c r="BN113" s="107" t="str">
        <f>IF(Table_Styles[[#This Row],[Height]]&lt;&gt;"",Table_Styles[[#This Row],[Height]],IF(Table_Styles[[#This Row],[Height Default]]&lt;&gt;"",Table_Styles[[#This Row],[Height Default]],""))</f>
        <v/>
      </c>
      <c r="BO113" s="107"/>
      <c r="BP113" s="107"/>
      <c r="BQ113" s="107" t="str">
        <f>IF(Table_Styles[[#This Row],[Top]]&lt;&gt;"",Table_Styles[[#This Row],[Top]],IF(Table_Styles[[#This Row],[Top Default]]&lt;&gt;"",Table_Styles[[#This Row],[Top Default]],""))</f>
        <v/>
      </c>
      <c r="BR113" s="107"/>
      <c r="BS113" s="107"/>
      <c r="BT113" s="107" t="str">
        <f>IF(Table_Styles[[#This Row],[Right]]&lt;&gt;"",Table_Styles[[#This Row],[Right]],IF(Table_Styles[[#This Row],[Right Default]]&lt;&gt;"",Table_Styles[[#This Row],[Right Default]],""))</f>
        <v/>
      </c>
      <c r="BU113" s="107"/>
      <c r="BV113" s="107"/>
      <c r="BW113" s="107" t="str">
        <f>IF(Table_Styles[[#This Row],[Bottom]]&lt;&gt;"",Table_Styles[[#This Row],[Bottom]],IF(Table_Styles[[#This Row],[Bottom Default]]&lt;&gt;"",Table_Styles[[#This Row],[Bottom Default]],""))</f>
        <v/>
      </c>
      <c r="BX113" s="107"/>
      <c r="BY113" s="107"/>
      <c r="BZ113" s="107" t="str">
        <f>IF(Table_Styles[[#This Row],[Left]]&lt;&gt;"",Table_Styles[[#This Row],[Left]],IF(Table_Styles[[#This Row],[Left Default]]&lt;&gt;"",Table_Styles[[#This Row],[Left Default]],""))</f>
        <v/>
      </c>
      <c r="CA113" s="123"/>
      <c r="CB113" s="107" t="str">
        <f>IF(AND(Table_Styles[[#This Row],[Selector]]&lt;&gt;"",Table_Styles[[#This Row],[Font Family Used]]&lt;&gt;"",Table_Styles[[#This Row],[Font Weight Used]]&lt;&gt;""),Table_Styles[[#This Row],[Font Family Used]]&amp;" "&amp;Table_Styles[[#This Row],[Font Weight Used]],"")</f>
        <v/>
      </c>
      <c r="CC113" s="107" t="str">
        <f ca="1">IF(AND(Table_Styles[[#This Row],[Selector]],COUNTIF(OFFSET(CC:CC,0,0,ROW()-1,1),"="&amp;Table_Styles[[#This Row],[Font]])=0),Table_Styles[[#This Row],[Font]],"")</f>
        <v/>
      </c>
      <c r="CD113" s="107" t="str">
        <f ca="1">IF(Table_Styles[[#This Row],[Unique Font]]&lt;&gt;"",
"{""fontFamily"":"""&amp;Table_Styles[[#This Row],[Font Family Used]]&amp;""",""fontWeight"":"&amp;Table_Styles[[#This Row],[Font Weight Used]]&amp;"}","")</f>
        <v/>
      </c>
      <c r="CE113"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3" s="107" t="str">
        <f>IF(AND(Table_Styles[[#This Row],[Selector]]&lt;&gt;"", Table_Styles[[#This Row],[Config Properties]]&lt;&gt;""),
Table_Styles[[#This Row],[Selector]]&amp;" { "&amp;Table_Styles[[#This Row],[Config Properties]]&amp;" }","")</f>
        <v/>
      </c>
      <c r="CG113" s="107" t="str">
        <f xml:space="preserve">
SUBSTITUTE(SUBSTITUTE(SUBSTITUTE(SUBSTITUTE(SUBSTITUTE(SUBSTITUTE(SUBSTITUTE(SUBSTITUTE(Table_Styles[[#This Row],[Config]],
" {","{"),
"{ ","{"),
" }","}"),
"} ","}"),
" ,",","),
", ",","),
" :",":"),
": ",":")</f>
        <v/>
      </c>
    </row>
    <row r="114" spans="2:85" ht="21" customHeight="1">
      <c r="B114" s="102" t="s">
        <v>579</v>
      </c>
      <c r="C114" s="103" t="s">
        <v>580</v>
      </c>
      <c r="D114" s="57"/>
      <c r="E114" s="58"/>
      <c r="F114" s="28" t="str">
        <f>IF(Table_Styles[[#This Row],[Font Family]]&lt;&gt;"",Table_Styles[[#This Row],[Font Family]],IF(Table_Styles[[#This Row],[Font Family Default]]&lt;&gt;"",Table_Styles[[#This Row],[Font Family Default]],""))</f>
        <v/>
      </c>
      <c r="G114" s="57"/>
      <c r="H114" s="58"/>
      <c r="I114" s="28" t="str">
        <f>IF(Table_Styles[[#This Row],[Font Size]]&lt;&gt;"",Table_Styles[[#This Row],[Font Size]],IF(Table_Styles[[#This Row],[Font Size Default]]&lt;&gt;"",Table_Styles[[#This Row],[Font Size Default]],""))</f>
        <v/>
      </c>
      <c r="J114" s="57"/>
      <c r="K114" s="58"/>
      <c r="L114" s="28" t="str">
        <f>IF(Table_Styles[[#This Row],[Font Weight]]&lt;&gt;"",Table_Styles[[#This Row],[Font Weight]],IF(Table_Styles[[#This Row],[Font Weight Default]]&lt;&gt;"",Table_Styles[[#This Row],[Font Weight Default]],""))</f>
        <v/>
      </c>
      <c r="M114" s="57"/>
      <c r="N114" s="58"/>
      <c r="O114" s="28" t="str">
        <f>IF(Table_Styles[[#This Row],[Colour]]&lt;&gt;"",Table_Styles[[#This Row],[Colour]],IF(Table_Styles[[#This Row],[Colour Default]]&lt;&gt;"",Table_Styles[[#This Row],[Colour Default]],""))</f>
        <v/>
      </c>
      <c r="P114" s="57"/>
      <c r="Q114" s="58"/>
      <c r="R114" s="28" t="str">
        <f>IF(Table_Styles[[#This Row],[Background]]&lt;&gt;"",Table_Styles[[#This Row],[Background]],IF(Table_Styles[[#This Row],[Background Default]]&lt;&gt;"",Table_Styles[[#This Row],[Background Default]],""))</f>
        <v/>
      </c>
      <c r="S114" s="57"/>
      <c r="T114" s="58"/>
      <c r="U114" s="28" t="str">
        <f>IF(Table_Styles[[#This Row],[Border]]&lt;&gt;"",Table_Styles[[#This Row],[Border]],IF(Table_Styles[[#This Row],[Border Default]]&lt;&gt;"",Table_Styles[[#This Row],[Border Default]],""))</f>
        <v/>
      </c>
      <c r="V114" s="58"/>
      <c r="W114" s="58"/>
      <c r="X114" s="28" t="str">
        <f>IF(Table_Styles[[#This Row],[Border Radius]]&lt;&gt;"",Table_Styles[[#This Row],[Border Radius]],IF(Table_Styles[[#This Row],[Border Radius Default]]&lt;&gt;"",Table_Styles[[#This Row],[Border Radius Default]],""))</f>
        <v/>
      </c>
      <c r="Y114" s="57"/>
      <c r="Z114" s="173" t="s">
        <v>401</v>
      </c>
      <c r="AA114" s="28" t="str">
        <f>IF(Table_Styles[[#This Row],[MT]]&lt;&gt;"",Table_Styles[[#This Row],[MT]],IF(Table_Styles[[#This Row],[MT Default]]&lt;&gt;"",Table_Styles[[#This Row],[MT Default]],""))</f>
        <v>15px</v>
      </c>
      <c r="AB114" s="57"/>
      <c r="AC114" s="58"/>
      <c r="AD114" s="28" t="str">
        <f>IF(Table_Styles[[#This Row],[MR]]&lt;&gt;"",Table_Styles[[#This Row],[MR]],IF(Table_Styles[[#This Row],[MR Default]]&lt;&gt;"",Table_Styles[[#This Row],[MR Default]],""))</f>
        <v/>
      </c>
      <c r="AE114" s="57"/>
      <c r="AF114" s="58"/>
      <c r="AG114" s="28" t="str">
        <f>IF(Table_Styles[[#This Row],[MB]]&lt;&gt;"",Table_Styles[[#This Row],[MB]],IF(Table_Styles[[#This Row],[MB Default]]&lt;&gt;"",Table_Styles[[#This Row],[MB Default]],""))</f>
        <v/>
      </c>
      <c r="AH114" s="57"/>
      <c r="AI114" s="58"/>
      <c r="AJ114" s="28" t="str">
        <f>IF(Table_Styles[[#This Row],[ML]]&lt;&gt;"",Table_Styles[[#This Row],[ML]],IF(Table_Styles[[#This Row],[ML Default]]&lt;&gt;"",Table_Styles[[#This Row],[ML Default]],""))</f>
        <v/>
      </c>
      <c r="AK114" s="57"/>
      <c r="AL114" s="58"/>
      <c r="AM114" s="28" t="str">
        <f>IF(Table_Styles[[#This Row],[PT]]&lt;&gt;"",Table_Styles[[#This Row],[PT]],IF(Table_Styles[[#This Row],[PT Default]]&lt;&gt;"",Table_Styles[[#This Row],[PT Default]],""))</f>
        <v/>
      </c>
      <c r="AN114" s="57"/>
      <c r="AO114" s="58"/>
      <c r="AP114" s="28" t="str">
        <f>IF(Table_Styles[[#This Row],[PR]]&lt;&gt;"",Table_Styles[[#This Row],[PR]],IF(Table_Styles[[#This Row],[PR Default]]&lt;&gt;"",Table_Styles[[#This Row],[PR Default]],""))</f>
        <v/>
      </c>
      <c r="AQ114" s="57"/>
      <c r="AR114" s="58"/>
      <c r="AS114" s="28" t="str">
        <f>IF(Table_Styles[[#This Row],[PB]]&lt;&gt;"",Table_Styles[[#This Row],[PB]],IF(Table_Styles[[#This Row],[PB Default]]&lt;&gt;"",Table_Styles[[#This Row],[PB Default]],""))</f>
        <v/>
      </c>
      <c r="AT114" s="57"/>
      <c r="AU114" s="58"/>
      <c r="AV114" s="28" t="str">
        <f>IF(Table_Styles[[#This Row],[PL]]&lt;&gt;"",Table_Styles[[#This Row],[PL]],IF(Table_Styles[[#This Row],[PL Default]]&lt;&gt;"",Table_Styles[[#This Row],[PL Default]],""))</f>
        <v/>
      </c>
      <c r="AW114" s="57"/>
      <c r="AX114" s="58"/>
      <c r="AY114" s="28" t="str">
        <f>IF(Table_Styles[[#This Row],[BT]]&lt;&gt;"",Table_Styles[[#This Row],[BT]],IF(Table_Styles[[#This Row],[BT Default]]&lt;&gt;"",Table_Styles[[#This Row],[BT Default]],""))</f>
        <v/>
      </c>
      <c r="AZ114" s="57"/>
      <c r="BA114" s="58"/>
      <c r="BB114" s="28" t="str">
        <f>IF(Table_Styles[[#This Row],[BR]]&lt;&gt;"",Table_Styles[[#This Row],[BR]],IF(Table_Styles[[#This Row],[BR Default]]&lt;&gt;"",Table_Styles[[#This Row],[BR Default]],""))</f>
        <v/>
      </c>
      <c r="BC114" s="57"/>
      <c r="BD114" s="58"/>
      <c r="BE114" s="28" t="str">
        <f>IF(Table_Styles[[#This Row],[BB]]&lt;&gt;"",Table_Styles[[#This Row],[BB]],IF(Table_Styles[[#This Row],[BB Default]]&lt;&gt;"",Table_Styles[[#This Row],[BB Default]],""))</f>
        <v/>
      </c>
      <c r="BF114" s="57"/>
      <c r="BG114" s="58"/>
      <c r="BH114" s="28" t="str">
        <f>IF(Table_Styles[[#This Row],[BL]]&lt;&gt;"",Table_Styles[[#This Row],[BL]],IF(Table_Styles[[#This Row],[BL Default]]&lt;&gt;"",Table_Styles[[#This Row],[BL Default]],""))</f>
        <v/>
      </c>
      <c r="BI114" s="58"/>
      <c r="BJ114" s="58"/>
      <c r="BK114" s="28" t="str">
        <f>IF(Table_Styles[[#This Row],[Width]]&lt;&gt;"",Table_Styles[[#This Row],[Width]],IF(Table_Styles[[#This Row],[Width Default]]&lt;&gt;"",Table_Styles[[#This Row],[Width Default]],""))</f>
        <v/>
      </c>
      <c r="BL114" s="58"/>
      <c r="BM114" s="58"/>
      <c r="BN114" s="28" t="str">
        <f>IF(Table_Styles[[#This Row],[Height]]&lt;&gt;"",Table_Styles[[#This Row],[Height]],IF(Table_Styles[[#This Row],[Height Default]]&lt;&gt;"",Table_Styles[[#This Row],[Height Default]],""))</f>
        <v/>
      </c>
      <c r="BO114" s="28"/>
      <c r="BP114" s="28"/>
      <c r="BQ114" s="28" t="str">
        <f>IF(Table_Styles[[#This Row],[Top]]&lt;&gt;"",Table_Styles[[#This Row],[Top]],IF(Table_Styles[[#This Row],[Top Default]]&lt;&gt;"",Table_Styles[[#This Row],[Top Default]],""))</f>
        <v/>
      </c>
      <c r="BR114" s="28"/>
      <c r="BS114" s="28"/>
      <c r="BT114" s="28" t="str">
        <f>IF(Table_Styles[[#This Row],[Right]]&lt;&gt;"",Table_Styles[[#This Row],[Right]],IF(Table_Styles[[#This Row],[Right Default]]&lt;&gt;"",Table_Styles[[#This Row],[Right Default]],""))</f>
        <v/>
      </c>
      <c r="BU114" s="28"/>
      <c r="BV114" s="28"/>
      <c r="BW114" s="28" t="str">
        <f>IF(Table_Styles[[#This Row],[Bottom]]&lt;&gt;"",Table_Styles[[#This Row],[Bottom]],IF(Table_Styles[[#This Row],[Bottom Default]]&lt;&gt;"",Table_Styles[[#This Row],[Bottom Default]],""))</f>
        <v/>
      </c>
      <c r="BX114" s="28"/>
      <c r="BY114" s="28"/>
      <c r="BZ114" s="28" t="str">
        <f>IF(Table_Styles[[#This Row],[Left]]&lt;&gt;"",Table_Styles[[#This Row],[Left]],IF(Table_Styles[[#This Row],[Left Default]]&lt;&gt;"",Table_Styles[[#This Row],[Left Default]],""))</f>
        <v/>
      </c>
      <c r="CA114" s="57"/>
      <c r="CB114" s="101" t="str">
        <f>IF(AND(Table_Styles[[#This Row],[Selector]]&lt;&gt;"",Table_Styles[[#This Row],[Font Family Used]]&lt;&gt;"",Table_Styles[[#This Row],[Font Weight Used]]&lt;&gt;""),Table_Styles[[#This Row],[Font Family Used]]&amp;" "&amp;Table_Styles[[#This Row],[Font Weight Used]],"")</f>
        <v/>
      </c>
      <c r="CC114" s="101" t="str">
        <f ca="1">IF(AND(Table_Styles[[#This Row],[Selector]],COUNTIF(OFFSET(CC:CC,0,0,ROW()-1,1),"="&amp;Table_Styles[[#This Row],[Font]])=0),Table_Styles[[#This Row],[Font]],"")</f>
        <v/>
      </c>
      <c r="CD114" s="101" t="str">
        <f ca="1">IF(Table_Styles[[#This Row],[Unique Font]]&lt;&gt;"",
"{""fontFamily"":"""&amp;Table_Styles[[#This Row],[Font Family Used]]&amp;""",""fontWeight"":"&amp;Table_Styles[[#This Row],[Font Weight Used]]&amp;"}","")</f>
        <v/>
      </c>
      <c r="CE114" s="10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v>
      </c>
      <c r="CF114" s="104" t="str">
        <f>IF(AND(Table_Styles[[#This Row],[Selector]]&lt;&gt;"", Table_Styles[[#This Row],[Config Properties]]&lt;&gt;""),
Table_Styles[[#This Row],[Selector]]&amp;" { "&amp;Table_Styles[[#This Row],[Config Properties]]&amp;" }","")</f>
        <v>#sidebar .body .summary { margin-top: 15px }</v>
      </c>
      <c r="CG114" s="101" t="str">
        <f xml:space="preserve">
SUBSTITUTE(SUBSTITUTE(SUBSTITUTE(SUBSTITUTE(SUBSTITUTE(SUBSTITUTE(SUBSTITUTE(SUBSTITUTE(Table_Styles[[#This Row],[Config]],
" {","{"),
"{ ","{"),
" }","}"),
"} ","}"),
" ,",","),
", ",","),
" :",":"),
": ",":")</f>
        <v>#sidebar .body .summary{margin-top:15px}</v>
      </c>
    </row>
    <row r="115" spans="2:85" ht="21" customHeight="1">
      <c r="B115" s="99" t="s">
        <v>34</v>
      </c>
      <c r="C115" s="103" t="s">
        <v>581</v>
      </c>
      <c r="D115" s="58"/>
      <c r="E115" s="58" t="str">
        <f>Settings_Styling_Font_Labels</f>
        <v>Nunito</v>
      </c>
      <c r="F115" s="24" t="str">
        <f>IF(Table_Styles[[#This Row],[Font Family]]&lt;&gt;"",Table_Styles[[#This Row],[Font Family]],IF(Table_Styles[[#This Row],[Font Family Default]]&lt;&gt;"",Table_Styles[[#This Row],[Font Family Default]],""))</f>
        <v>Nunito</v>
      </c>
      <c r="G115" s="58"/>
      <c r="H115" s="173" t="s">
        <v>401</v>
      </c>
      <c r="I115" s="24" t="str">
        <f>IF(Table_Styles[[#This Row],[Font Size]]&lt;&gt;"",Table_Styles[[#This Row],[Font Size]],IF(Table_Styles[[#This Row],[Font Size Default]]&lt;&gt;"",Table_Styles[[#This Row],[Font Size Default]],""))</f>
        <v>15px</v>
      </c>
      <c r="J115" s="58"/>
      <c r="K115" s="58">
        <f>Settings_Styling_Font_Weight_Labels</f>
        <v>700</v>
      </c>
      <c r="L115" s="24">
        <f>IF(Table_Styles[[#This Row],[Font Weight]]&lt;&gt;"",Table_Styles[[#This Row],[Font Weight]],IF(Table_Styles[[#This Row],[Font Weight Default]]&lt;&gt;"",Table_Styles[[#This Row],[Font Weight Default]],""))</f>
        <v>700</v>
      </c>
      <c r="M115" s="24"/>
      <c r="N115" s="220" t="str">
        <f>Colour_Foreground_1</f>
        <v>#1d1c1c</v>
      </c>
      <c r="O115" s="24" t="str">
        <f>IF(Table_Styles[[#This Row],[Colour]]&lt;&gt;"",Table_Styles[[#This Row],[Colour]],IF(Table_Styles[[#This Row],[Colour Default]]&lt;&gt;"",Table_Styles[[#This Row],[Colour Default]],""))</f>
        <v>#1d1c1c</v>
      </c>
      <c r="P115" s="58"/>
      <c r="Q115" s="58"/>
      <c r="R115" s="24" t="str">
        <f>IF(Table_Styles[[#This Row],[Background]]&lt;&gt;"",Table_Styles[[#This Row],[Background]],IF(Table_Styles[[#This Row],[Background Default]]&lt;&gt;"",Table_Styles[[#This Row],[Background Default]],""))</f>
        <v/>
      </c>
      <c r="S115" s="58"/>
      <c r="T115" s="58"/>
      <c r="U115" s="24" t="str">
        <f>IF(Table_Styles[[#This Row],[Border]]&lt;&gt;"",Table_Styles[[#This Row],[Border]],IF(Table_Styles[[#This Row],[Border Default]]&lt;&gt;"",Table_Styles[[#This Row],[Border Default]],""))</f>
        <v/>
      </c>
      <c r="V115" s="58"/>
      <c r="W115" s="58"/>
      <c r="X115" s="24" t="str">
        <f>IF(Table_Styles[[#This Row],[Border Radius]]&lt;&gt;"",Table_Styles[[#This Row],[Border Radius]],IF(Table_Styles[[#This Row],[Border Radius Default]]&lt;&gt;"",Table_Styles[[#This Row],[Border Radius Default]],""))</f>
        <v/>
      </c>
      <c r="Y115" s="58"/>
      <c r="Z115" s="58">
        <v>0</v>
      </c>
      <c r="AA115" s="24">
        <f>IF(Table_Styles[[#This Row],[MT]]&lt;&gt;"",Table_Styles[[#This Row],[MT]],IF(Table_Styles[[#This Row],[MT Default]]&lt;&gt;"",Table_Styles[[#This Row],[MT Default]],""))</f>
        <v>0</v>
      </c>
      <c r="AB115" s="58"/>
      <c r="AC115" s="58"/>
      <c r="AD115" s="24" t="str">
        <f>IF(Table_Styles[[#This Row],[MR]]&lt;&gt;"",Table_Styles[[#This Row],[MR]],IF(Table_Styles[[#This Row],[MR Default]]&lt;&gt;"",Table_Styles[[#This Row],[MR Default]],""))</f>
        <v/>
      </c>
      <c r="AE115" s="58"/>
      <c r="AF115" s="173" t="s">
        <v>422</v>
      </c>
      <c r="AG115" s="24" t="str">
        <f>IF(Table_Styles[[#This Row],[MB]]&lt;&gt;"",Table_Styles[[#This Row],[MB]],IF(Table_Styles[[#This Row],[MB Default]]&lt;&gt;"",Table_Styles[[#This Row],[MB Default]],""))</f>
        <v>10px</v>
      </c>
      <c r="AH115" s="58"/>
      <c r="AI115" s="58"/>
      <c r="AJ115" s="24" t="str">
        <f>IF(Table_Styles[[#This Row],[ML]]&lt;&gt;"",Table_Styles[[#This Row],[ML]],IF(Table_Styles[[#This Row],[ML Default]]&lt;&gt;"",Table_Styles[[#This Row],[ML Default]],""))</f>
        <v/>
      </c>
      <c r="AK115" s="58"/>
      <c r="AL115" s="58"/>
      <c r="AM115" s="24" t="str">
        <f>IF(Table_Styles[[#This Row],[PT]]&lt;&gt;"",Table_Styles[[#This Row],[PT]],IF(Table_Styles[[#This Row],[PT Default]]&lt;&gt;"",Table_Styles[[#This Row],[PT Default]],""))</f>
        <v/>
      </c>
      <c r="AN115" s="58"/>
      <c r="AO115" s="58"/>
      <c r="AP115" s="24" t="str">
        <f>IF(Table_Styles[[#This Row],[PR]]&lt;&gt;"",Table_Styles[[#This Row],[PR]],IF(Table_Styles[[#This Row],[PR Default]]&lt;&gt;"",Table_Styles[[#This Row],[PR Default]],""))</f>
        <v/>
      </c>
      <c r="AQ115" s="58"/>
      <c r="AR115" s="58"/>
      <c r="AS115" s="24" t="str">
        <f>IF(Table_Styles[[#This Row],[PB]]&lt;&gt;"",Table_Styles[[#This Row],[PB]],IF(Table_Styles[[#This Row],[PB Default]]&lt;&gt;"",Table_Styles[[#This Row],[PB Default]],""))</f>
        <v/>
      </c>
      <c r="AT115" s="58"/>
      <c r="AU115" s="58"/>
      <c r="AV115" s="24" t="str">
        <f>IF(Table_Styles[[#This Row],[PL]]&lt;&gt;"",Table_Styles[[#This Row],[PL]],IF(Table_Styles[[#This Row],[PL Default]]&lt;&gt;"",Table_Styles[[#This Row],[PL Default]],""))</f>
        <v/>
      </c>
      <c r="AW115" s="58"/>
      <c r="AX115" s="58"/>
      <c r="AY115" s="24" t="str">
        <f>IF(Table_Styles[[#This Row],[BT]]&lt;&gt;"",Table_Styles[[#This Row],[BT]],IF(Table_Styles[[#This Row],[BT Default]]&lt;&gt;"",Table_Styles[[#This Row],[BT Default]],""))</f>
        <v/>
      </c>
      <c r="AZ115" s="58"/>
      <c r="BA115" s="58"/>
      <c r="BB115" s="24" t="str">
        <f>IF(Table_Styles[[#This Row],[BR]]&lt;&gt;"",Table_Styles[[#This Row],[BR]],IF(Table_Styles[[#This Row],[BR Default]]&lt;&gt;"",Table_Styles[[#This Row],[BR Default]],""))</f>
        <v/>
      </c>
      <c r="BC115" s="58"/>
      <c r="BD115" s="58"/>
      <c r="BE115" s="24" t="str">
        <f>IF(Table_Styles[[#This Row],[BB]]&lt;&gt;"",Table_Styles[[#This Row],[BB]],IF(Table_Styles[[#This Row],[BB Default]]&lt;&gt;"",Table_Styles[[#This Row],[BB Default]],""))</f>
        <v/>
      </c>
      <c r="BF115" s="58"/>
      <c r="BG115" s="58"/>
      <c r="BH115" s="24" t="str">
        <f>IF(Table_Styles[[#This Row],[BL]]&lt;&gt;"",Table_Styles[[#This Row],[BL]],IF(Table_Styles[[#This Row],[BL Default]]&lt;&gt;"",Table_Styles[[#This Row],[BL Default]],""))</f>
        <v/>
      </c>
      <c r="BI115" s="58"/>
      <c r="BJ115" s="58"/>
      <c r="BK115" s="24" t="str">
        <f>IF(Table_Styles[[#This Row],[Width]]&lt;&gt;"",Table_Styles[[#This Row],[Width]],IF(Table_Styles[[#This Row],[Width Default]]&lt;&gt;"",Table_Styles[[#This Row],[Width Default]],""))</f>
        <v/>
      </c>
      <c r="BL115" s="58"/>
      <c r="BM115" s="58"/>
      <c r="BN115" s="24" t="str">
        <f>IF(Table_Styles[[#This Row],[Height]]&lt;&gt;"",Table_Styles[[#This Row],[Height]],IF(Table_Styles[[#This Row],[Height Default]]&lt;&gt;"",Table_Styles[[#This Row],[Height Default]],""))</f>
        <v/>
      </c>
      <c r="BO115" s="24"/>
      <c r="BP115" s="24"/>
      <c r="BQ115" s="24" t="str">
        <f>IF(Table_Styles[[#This Row],[Top]]&lt;&gt;"",Table_Styles[[#This Row],[Top]],IF(Table_Styles[[#This Row],[Top Default]]&lt;&gt;"",Table_Styles[[#This Row],[Top Default]],""))</f>
        <v/>
      </c>
      <c r="BR115" s="24"/>
      <c r="BS115" s="24"/>
      <c r="BT115" s="24" t="str">
        <f>IF(Table_Styles[[#This Row],[Right]]&lt;&gt;"",Table_Styles[[#This Row],[Right]],IF(Table_Styles[[#This Row],[Right Default]]&lt;&gt;"",Table_Styles[[#This Row],[Right Default]],""))</f>
        <v/>
      </c>
      <c r="BU115" s="24"/>
      <c r="BV115" s="24"/>
      <c r="BW115" s="24" t="str">
        <f>IF(Table_Styles[[#This Row],[Bottom]]&lt;&gt;"",Table_Styles[[#This Row],[Bottom]],IF(Table_Styles[[#This Row],[Bottom Default]]&lt;&gt;"",Table_Styles[[#This Row],[Bottom Default]],""))</f>
        <v/>
      </c>
      <c r="BX115" s="24"/>
      <c r="BY115" s="24"/>
      <c r="BZ115" s="24" t="str">
        <f>IF(Table_Styles[[#This Row],[Left]]&lt;&gt;"",Table_Styles[[#This Row],[Left]],IF(Table_Styles[[#This Row],[Left Default]]&lt;&gt;"",Table_Styles[[#This Row],[Left Default]],""))</f>
        <v/>
      </c>
      <c r="CA115" s="58"/>
      <c r="CB115" s="99" t="str">
        <f>IF(AND(Table_Styles[[#This Row],[Selector]]&lt;&gt;"",Table_Styles[[#This Row],[Font Family Used]]&lt;&gt;"",Table_Styles[[#This Row],[Font Weight Used]]&lt;&gt;""),Table_Styles[[#This Row],[Font Family Used]]&amp;" "&amp;Table_Styles[[#This Row],[Font Weight Used]],"")</f>
        <v>Nunito 700</v>
      </c>
      <c r="CC115" s="99" t="str">
        <f ca="1">IF(AND(Table_Styles[[#This Row],[Selector]],COUNTIF(OFFSET(CC:CC,0,0,ROW()-1,1),"="&amp;Table_Styles[[#This Row],[Font]])=0),Table_Styles[[#This Row],[Font]],"")</f>
        <v/>
      </c>
      <c r="CD115" s="99" t="str">
        <f ca="1">IF(Table_Styles[[#This Row],[Unique Font]]&lt;&gt;"",
"{""fontFamily"":"""&amp;Table_Styles[[#This Row],[Font Family Used]]&amp;""",""fontWeight"":"&amp;Table_Styles[[#This Row],[Font Weight Used]]&amp;"}","")</f>
        <v/>
      </c>
      <c r="CE115"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700;color: #1d1c1c;margin-top: 0;margin-bottom: 10px</v>
      </c>
      <c r="CF115" s="101" t="str">
        <f>IF(AND(Table_Styles[[#This Row],[Selector]]&lt;&gt;"", Table_Styles[[#This Row],[Config Properties]]&lt;&gt;""),
Table_Styles[[#This Row],[Selector]]&amp;" { "&amp;Table_Styles[[#This Row],[Config Properties]]&amp;" }","")</f>
        <v>#sidebar .body .summary h4 { font-family: 'Nunito';font-size: 15px;font-weight: 700;color: #1d1c1c;margin-top: 0;margin-bottom: 10px }</v>
      </c>
      <c r="CG115" s="101" t="str">
        <f xml:space="preserve">
SUBSTITUTE(SUBSTITUTE(SUBSTITUTE(SUBSTITUTE(SUBSTITUTE(SUBSTITUTE(SUBSTITUTE(SUBSTITUTE(Table_Styles[[#This Row],[Config]],
" {","{"),
"{ ","{"),
" }","}"),
"} ","}"),
" ,",","),
", ",","),
" :",":"),
": ",":")</f>
        <v>#sidebar .body .summary h4{font-family:'Nunito';font-size:15px;font-weight:700;color:#1d1c1c;margin-top:0;margin-bottom:10px}</v>
      </c>
    </row>
    <row r="116" spans="2:85" ht="21" customHeight="1">
      <c r="B116" s="99" t="s">
        <v>582</v>
      </c>
      <c r="C116" s="103" t="s">
        <v>583</v>
      </c>
      <c r="D116" s="58"/>
      <c r="E116" s="58" t="str">
        <f>Settings_Styling_Font_Body_Text</f>
        <v>Nunito</v>
      </c>
      <c r="F116" s="24" t="str">
        <f>IF(Table_Styles[[#This Row],[Font Family]]&lt;&gt;"",Table_Styles[[#This Row],[Font Family]],IF(Table_Styles[[#This Row],[Font Family Default]]&lt;&gt;"",Table_Styles[[#This Row],[Font Family Default]],""))</f>
        <v>Nunito</v>
      </c>
      <c r="G116" s="58"/>
      <c r="H116" s="60" t="s">
        <v>436</v>
      </c>
      <c r="I116" s="24" t="str">
        <f>IF(Table_Styles[[#This Row],[Font Size]]&lt;&gt;"",Table_Styles[[#This Row],[Font Size]],IF(Table_Styles[[#This Row],[Font Size Default]]&lt;&gt;"",Table_Styles[[#This Row],[Font Size Default]],""))</f>
        <v>13px</v>
      </c>
      <c r="J116" s="58"/>
      <c r="K116" s="173" t="s">
        <v>584</v>
      </c>
      <c r="L116" s="24" t="str">
        <f>IF(Table_Styles[[#This Row],[Font Weight]]&lt;&gt;"",Table_Styles[[#This Row],[Font Weight]],IF(Table_Styles[[#This Row],[Font Weight Default]]&lt;&gt;"",Table_Styles[[#This Row],[Font Weight Default]],""))</f>
        <v>700</v>
      </c>
      <c r="M116" s="24"/>
      <c r="N116" s="220" t="str">
        <f>Colour_Foreground_1</f>
        <v>#1d1c1c</v>
      </c>
      <c r="O116" s="24" t="str">
        <f>IF(Table_Styles[[#This Row],[Colour]]&lt;&gt;"",Table_Styles[[#This Row],[Colour]],IF(Table_Styles[[#This Row],[Colour Default]]&lt;&gt;"",Table_Styles[[#This Row],[Colour Default]],""))</f>
        <v>#1d1c1c</v>
      </c>
      <c r="P116" s="58"/>
      <c r="Q116" s="58"/>
      <c r="R116" s="24" t="str">
        <f>IF(Table_Styles[[#This Row],[Background]]&lt;&gt;"",Table_Styles[[#This Row],[Background]],IF(Table_Styles[[#This Row],[Background Default]]&lt;&gt;"",Table_Styles[[#This Row],[Background Default]],""))</f>
        <v/>
      </c>
      <c r="S116" s="58"/>
      <c r="T116" s="58"/>
      <c r="U116" s="24" t="str">
        <f>IF(Table_Styles[[#This Row],[Border]]&lt;&gt;"",Table_Styles[[#This Row],[Border]],IF(Table_Styles[[#This Row],[Border Default]]&lt;&gt;"",Table_Styles[[#This Row],[Border Default]],""))</f>
        <v/>
      </c>
      <c r="V116" s="58"/>
      <c r="W116" s="58"/>
      <c r="X116" s="24" t="str">
        <f>IF(Table_Styles[[#This Row],[Border Radius]]&lt;&gt;"",Table_Styles[[#This Row],[Border Radius]],IF(Table_Styles[[#This Row],[Border Radius Default]]&lt;&gt;"",Table_Styles[[#This Row],[Border Radius Default]],""))</f>
        <v/>
      </c>
      <c r="Y116" s="58"/>
      <c r="Z116" s="58"/>
      <c r="AA116" s="24" t="str">
        <f>IF(Table_Styles[[#This Row],[MT]]&lt;&gt;"",Table_Styles[[#This Row],[MT]],IF(Table_Styles[[#This Row],[MT Default]]&lt;&gt;"",Table_Styles[[#This Row],[MT Default]],""))</f>
        <v/>
      </c>
      <c r="AB116" s="58"/>
      <c r="AC116" s="58"/>
      <c r="AD116" s="24" t="str">
        <f>IF(Table_Styles[[#This Row],[MR]]&lt;&gt;"",Table_Styles[[#This Row],[MR]],IF(Table_Styles[[#This Row],[MR Default]]&lt;&gt;"",Table_Styles[[#This Row],[MR Default]],""))</f>
        <v/>
      </c>
      <c r="AE116" s="58"/>
      <c r="AF116" s="58"/>
      <c r="AG116" s="24" t="str">
        <f>IF(Table_Styles[[#This Row],[MB]]&lt;&gt;"",Table_Styles[[#This Row],[MB]],IF(Table_Styles[[#This Row],[MB Default]]&lt;&gt;"",Table_Styles[[#This Row],[MB Default]],""))</f>
        <v/>
      </c>
      <c r="AH116" s="58"/>
      <c r="AI116" s="58"/>
      <c r="AJ116" s="24" t="str">
        <f>IF(Table_Styles[[#This Row],[ML]]&lt;&gt;"",Table_Styles[[#This Row],[ML]],IF(Table_Styles[[#This Row],[ML Default]]&lt;&gt;"",Table_Styles[[#This Row],[ML Default]],""))</f>
        <v/>
      </c>
      <c r="AK116" s="58"/>
      <c r="AL116" s="58"/>
      <c r="AM116" s="24" t="str">
        <f>IF(Table_Styles[[#This Row],[PT]]&lt;&gt;"",Table_Styles[[#This Row],[PT]],IF(Table_Styles[[#This Row],[PT Default]]&lt;&gt;"",Table_Styles[[#This Row],[PT Default]],""))</f>
        <v/>
      </c>
      <c r="AN116" s="58"/>
      <c r="AO116" s="173" t="s">
        <v>467</v>
      </c>
      <c r="AP116" s="24" t="str">
        <f>IF(Table_Styles[[#This Row],[PR]]&lt;&gt;"",Table_Styles[[#This Row],[PR]],IF(Table_Styles[[#This Row],[PR Default]]&lt;&gt;"",Table_Styles[[#This Row],[PR Default]],""))</f>
        <v>3px</v>
      </c>
      <c r="AQ116" s="58"/>
      <c r="AR116" s="58"/>
      <c r="AS116" s="24" t="str">
        <f>IF(Table_Styles[[#This Row],[PB]]&lt;&gt;"",Table_Styles[[#This Row],[PB]],IF(Table_Styles[[#This Row],[PB Default]]&lt;&gt;"",Table_Styles[[#This Row],[PB Default]],""))</f>
        <v/>
      </c>
      <c r="AT116" s="58"/>
      <c r="AU116" s="58"/>
      <c r="AV116" s="24" t="str">
        <f>IF(Table_Styles[[#This Row],[PL]]&lt;&gt;"",Table_Styles[[#This Row],[PL]],IF(Table_Styles[[#This Row],[PL Default]]&lt;&gt;"",Table_Styles[[#This Row],[PL Default]],""))</f>
        <v/>
      </c>
      <c r="AW116" s="58"/>
      <c r="AX116" s="58"/>
      <c r="AY116" s="24" t="str">
        <f>IF(Table_Styles[[#This Row],[BT]]&lt;&gt;"",Table_Styles[[#This Row],[BT]],IF(Table_Styles[[#This Row],[BT Default]]&lt;&gt;"",Table_Styles[[#This Row],[BT Default]],""))</f>
        <v/>
      </c>
      <c r="AZ116" s="58"/>
      <c r="BA116" s="58"/>
      <c r="BB116" s="24" t="str">
        <f>IF(Table_Styles[[#This Row],[BR]]&lt;&gt;"",Table_Styles[[#This Row],[BR]],IF(Table_Styles[[#This Row],[BR Default]]&lt;&gt;"",Table_Styles[[#This Row],[BR Default]],""))</f>
        <v/>
      </c>
      <c r="BC116" s="58"/>
      <c r="BD116" s="58"/>
      <c r="BE116" s="24" t="str">
        <f>IF(Table_Styles[[#This Row],[BB]]&lt;&gt;"",Table_Styles[[#This Row],[BB]],IF(Table_Styles[[#This Row],[BB Default]]&lt;&gt;"",Table_Styles[[#This Row],[BB Default]],""))</f>
        <v/>
      </c>
      <c r="BF116" s="58"/>
      <c r="BG116" s="58"/>
      <c r="BH116" s="24" t="str">
        <f>IF(Table_Styles[[#This Row],[BL]]&lt;&gt;"",Table_Styles[[#This Row],[BL]],IF(Table_Styles[[#This Row],[BL Default]]&lt;&gt;"",Table_Styles[[#This Row],[BL Default]],""))</f>
        <v/>
      </c>
      <c r="BI116" s="58"/>
      <c r="BJ116" s="58"/>
      <c r="BK116" s="24" t="str">
        <f>IF(Table_Styles[[#This Row],[Width]]&lt;&gt;"",Table_Styles[[#This Row],[Width]],IF(Table_Styles[[#This Row],[Width Default]]&lt;&gt;"",Table_Styles[[#This Row],[Width Default]],""))</f>
        <v/>
      </c>
      <c r="BL116" s="58"/>
      <c r="BM116" s="58"/>
      <c r="BN116" s="24" t="str">
        <f>IF(Table_Styles[[#This Row],[Height]]&lt;&gt;"",Table_Styles[[#This Row],[Height]],IF(Table_Styles[[#This Row],[Height Default]]&lt;&gt;"",Table_Styles[[#This Row],[Height Default]],""))</f>
        <v/>
      </c>
      <c r="BO116" s="24"/>
      <c r="BP116" s="24"/>
      <c r="BQ116" s="24" t="str">
        <f>IF(Table_Styles[[#This Row],[Top]]&lt;&gt;"",Table_Styles[[#This Row],[Top]],IF(Table_Styles[[#This Row],[Top Default]]&lt;&gt;"",Table_Styles[[#This Row],[Top Default]],""))</f>
        <v/>
      </c>
      <c r="BR116" s="24"/>
      <c r="BS116" s="24"/>
      <c r="BT116" s="24" t="str">
        <f>IF(Table_Styles[[#This Row],[Right]]&lt;&gt;"",Table_Styles[[#This Row],[Right]],IF(Table_Styles[[#This Row],[Right Default]]&lt;&gt;"",Table_Styles[[#This Row],[Right Default]],""))</f>
        <v/>
      </c>
      <c r="BU116" s="24"/>
      <c r="BV116" s="24"/>
      <c r="BW116" s="24" t="str">
        <f>IF(Table_Styles[[#This Row],[Bottom]]&lt;&gt;"",Table_Styles[[#This Row],[Bottom]],IF(Table_Styles[[#This Row],[Bottom Default]]&lt;&gt;"",Table_Styles[[#This Row],[Bottom Default]],""))</f>
        <v/>
      </c>
      <c r="BX116" s="24"/>
      <c r="BY116" s="24"/>
      <c r="BZ116" s="24" t="str">
        <f>IF(Table_Styles[[#This Row],[Left]]&lt;&gt;"",Table_Styles[[#This Row],[Left]],IF(Table_Styles[[#This Row],[Left Default]]&lt;&gt;"",Table_Styles[[#This Row],[Left Default]],""))</f>
        <v/>
      </c>
      <c r="CA116" s="58"/>
      <c r="CB116" s="99" t="str">
        <f>IF(AND(Table_Styles[[#This Row],[Selector]]&lt;&gt;"",Table_Styles[[#This Row],[Font Family Used]]&lt;&gt;"",Table_Styles[[#This Row],[Font Weight Used]]&lt;&gt;""),Table_Styles[[#This Row],[Font Family Used]]&amp;" "&amp;Table_Styles[[#This Row],[Font Weight Used]],"")</f>
        <v>Nunito 700</v>
      </c>
      <c r="CC116" s="99" t="str">
        <f ca="1">IF(AND(Table_Styles[[#This Row],[Selector]],COUNTIF(OFFSET(CC:CC,0,0,ROW()-1,1),"="&amp;Table_Styles[[#This Row],[Font]])=0),Table_Styles[[#This Row],[Font]],"")</f>
        <v/>
      </c>
      <c r="CD116" s="99" t="str">
        <f ca="1">IF(Table_Styles[[#This Row],[Unique Font]]&lt;&gt;"",
"{""fontFamily"":"""&amp;Table_Styles[[#This Row],[Font Family Used]]&amp;""",""fontWeight"":"&amp;Table_Styles[[#This Row],[Font Weight Used]]&amp;"}","")</f>
        <v/>
      </c>
      <c r="CE116"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700;color: #1d1c1c;padding-right: 3px</v>
      </c>
      <c r="CF116" s="101" t="str">
        <f>IF(AND(Table_Styles[[#This Row],[Selector]]&lt;&gt;"", Table_Styles[[#This Row],[Config Properties]]&lt;&gt;""),
Table_Styles[[#This Row],[Selector]]&amp;" { "&amp;Table_Styles[[#This Row],[Config Properties]]&amp;" }","")</f>
        <v>#sidebar .body .summary .key { font-family: 'Nunito';font-size: 13px;font-weight: 700;color: #1d1c1c;padding-right: 3px }</v>
      </c>
      <c r="CG116" s="101" t="str">
        <f xml:space="preserve">
SUBSTITUTE(SUBSTITUTE(SUBSTITUTE(SUBSTITUTE(SUBSTITUTE(SUBSTITUTE(SUBSTITUTE(SUBSTITUTE(Table_Styles[[#This Row],[Config]],
" {","{"),
"{ ","{"),
" }","}"),
"} ","}"),
" ,",","),
", ",","),
" :",":"),
": ",":")</f>
        <v>#sidebar .body .summary .key{font-family:'Nunito';font-size:13px;font-weight:700;color:#1d1c1c;padding-right:3px}</v>
      </c>
    </row>
    <row r="117" spans="2:85" ht="21" customHeight="1">
      <c r="B117" s="99" t="s">
        <v>585</v>
      </c>
      <c r="C117" s="103" t="s">
        <v>586</v>
      </c>
      <c r="D117" s="58"/>
      <c r="E117" s="58" t="str">
        <f>Settings_Styling_Font_Body_Text</f>
        <v>Nunito</v>
      </c>
      <c r="F117" s="24" t="str">
        <f>IF(Table_Styles[[#This Row],[Font Family]]&lt;&gt;"",Table_Styles[[#This Row],[Font Family]],IF(Table_Styles[[#This Row],[Font Family Default]]&lt;&gt;"",Table_Styles[[#This Row],[Font Family Default]],""))</f>
        <v>Nunito</v>
      </c>
      <c r="G117" s="58"/>
      <c r="H117" s="60" t="s">
        <v>436</v>
      </c>
      <c r="I117" s="24" t="str">
        <f>IF(Table_Styles[[#This Row],[Font Size]]&lt;&gt;"",Table_Styles[[#This Row],[Font Size]],IF(Table_Styles[[#This Row],[Font Size Default]]&lt;&gt;"",Table_Styles[[#This Row],[Font Size Default]],""))</f>
        <v>13px</v>
      </c>
      <c r="J117" s="58"/>
      <c r="K117" s="58">
        <v>300</v>
      </c>
      <c r="L117" s="24">
        <f>IF(Table_Styles[[#This Row],[Font Weight]]&lt;&gt;"",Table_Styles[[#This Row],[Font Weight]],IF(Table_Styles[[#This Row],[Font Weight Default]]&lt;&gt;"",Table_Styles[[#This Row],[Font Weight Default]],""))</f>
        <v>300</v>
      </c>
      <c r="M117" s="24"/>
      <c r="N117" s="220" t="str">
        <f>Colour_Foreground_1</f>
        <v>#1d1c1c</v>
      </c>
      <c r="O117" s="24" t="str">
        <f>IF(Table_Styles[[#This Row],[Colour]]&lt;&gt;"",Table_Styles[[#This Row],[Colour]],IF(Table_Styles[[#This Row],[Colour Default]]&lt;&gt;"",Table_Styles[[#This Row],[Colour Default]],""))</f>
        <v>#1d1c1c</v>
      </c>
      <c r="P117" s="58"/>
      <c r="Q117" s="58"/>
      <c r="R117" s="24" t="str">
        <f>IF(Table_Styles[[#This Row],[Background]]&lt;&gt;"",Table_Styles[[#This Row],[Background]],IF(Table_Styles[[#This Row],[Background Default]]&lt;&gt;"",Table_Styles[[#This Row],[Background Default]],""))</f>
        <v/>
      </c>
      <c r="S117" s="58"/>
      <c r="T117" s="58"/>
      <c r="U117" s="24" t="str">
        <f>IF(Table_Styles[[#This Row],[Border]]&lt;&gt;"",Table_Styles[[#This Row],[Border]],IF(Table_Styles[[#This Row],[Border Default]]&lt;&gt;"",Table_Styles[[#This Row],[Border Default]],""))</f>
        <v/>
      </c>
      <c r="V117" s="58"/>
      <c r="W117" s="58"/>
      <c r="X117" s="24" t="str">
        <f>IF(Table_Styles[[#This Row],[Border Radius]]&lt;&gt;"",Table_Styles[[#This Row],[Border Radius]],IF(Table_Styles[[#This Row],[Border Radius Default]]&lt;&gt;"",Table_Styles[[#This Row],[Border Radius Default]],""))</f>
        <v/>
      </c>
      <c r="Y117" s="58"/>
      <c r="Z117" s="58"/>
      <c r="AA117" s="24" t="str">
        <f>IF(Table_Styles[[#This Row],[MT]]&lt;&gt;"",Table_Styles[[#This Row],[MT]],IF(Table_Styles[[#This Row],[MT Default]]&lt;&gt;"",Table_Styles[[#This Row],[MT Default]],""))</f>
        <v/>
      </c>
      <c r="AB117" s="58"/>
      <c r="AC117" s="58"/>
      <c r="AD117" s="24" t="str">
        <f>IF(Table_Styles[[#This Row],[MR]]&lt;&gt;"",Table_Styles[[#This Row],[MR]],IF(Table_Styles[[#This Row],[MR Default]]&lt;&gt;"",Table_Styles[[#This Row],[MR Default]],""))</f>
        <v/>
      </c>
      <c r="AE117" s="58"/>
      <c r="AF117" s="58"/>
      <c r="AG117" s="24" t="str">
        <f>IF(Table_Styles[[#This Row],[MB]]&lt;&gt;"",Table_Styles[[#This Row],[MB]],IF(Table_Styles[[#This Row],[MB Default]]&lt;&gt;"",Table_Styles[[#This Row],[MB Default]],""))</f>
        <v/>
      </c>
      <c r="AH117" s="58"/>
      <c r="AI117" s="58"/>
      <c r="AJ117" s="24" t="str">
        <f>IF(Table_Styles[[#This Row],[ML]]&lt;&gt;"",Table_Styles[[#This Row],[ML]],IF(Table_Styles[[#This Row],[ML Default]]&lt;&gt;"",Table_Styles[[#This Row],[ML Default]],""))</f>
        <v/>
      </c>
      <c r="AK117" s="58"/>
      <c r="AL117" s="58"/>
      <c r="AM117" s="24" t="str">
        <f>IF(Table_Styles[[#This Row],[PT]]&lt;&gt;"",Table_Styles[[#This Row],[PT]],IF(Table_Styles[[#This Row],[PT Default]]&lt;&gt;"",Table_Styles[[#This Row],[PT Default]],""))</f>
        <v/>
      </c>
      <c r="AN117" s="58"/>
      <c r="AO117" s="58"/>
      <c r="AP117" s="24" t="str">
        <f>IF(Table_Styles[[#This Row],[PR]]&lt;&gt;"",Table_Styles[[#This Row],[PR]],IF(Table_Styles[[#This Row],[PR Default]]&lt;&gt;"",Table_Styles[[#This Row],[PR Default]],""))</f>
        <v/>
      </c>
      <c r="AQ117" s="58"/>
      <c r="AR117" s="58"/>
      <c r="AS117" s="24" t="str">
        <f>IF(Table_Styles[[#This Row],[PB]]&lt;&gt;"",Table_Styles[[#This Row],[PB]],IF(Table_Styles[[#This Row],[PB Default]]&lt;&gt;"",Table_Styles[[#This Row],[PB Default]],""))</f>
        <v/>
      </c>
      <c r="AT117" s="58"/>
      <c r="AU117" s="58"/>
      <c r="AV117" s="24" t="str">
        <f>IF(Table_Styles[[#This Row],[PL]]&lt;&gt;"",Table_Styles[[#This Row],[PL]],IF(Table_Styles[[#This Row],[PL Default]]&lt;&gt;"",Table_Styles[[#This Row],[PL Default]],""))</f>
        <v/>
      </c>
      <c r="AW117" s="58"/>
      <c r="AX117" s="58"/>
      <c r="AY117" s="24" t="str">
        <f>IF(Table_Styles[[#This Row],[BT]]&lt;&gt;"",Table_Styles[[#This Row],[BT]],IF(Table_Styles[[#This Row],[BT Default]]&lt;&gt;"",Table_Styles[[#This Row],[BT Default]],""))</f>
        <v/>
      </c>
      <c r="AZ117" s="58"/>
      <c r="BA117" s="58"/>
      <c r="BB117" s="24" t="str">
        <f>IF(Table_Styles[[#This Row],[BR]]&lt;&gt;"",Table_Styles[[#This Row],[BR]],IF(Table_Styles[[#This Row],[BR Default]]&lt;&gt;"",Table_Styles[[#This Row],[BR Default]],""))</f>
        <v/>
      </c>
      <c r="BC117" s="58"/>
      <c r="BD117" s="58"/>
      <c r="BE117" s="24" t="str">
        <f>IF(Table_Styles[[#This Row],[BB]]&lt;&gt;"",Table_Styles[[#This Row],[BB]],IF(Table_Styles[[#This Row],[BB Default]]&lt;&gt;"",Table_Styles[[#This Row],[BB Default]],""))</f>
        <v/>
      </c>
      <c r="BF117" s="58"/>
      <c r="BG117" s="58"/>
      <c r="BH117" s="24" t="str">
        <f>IF(Table_Styles[[#This Row],[BL]]&lt;&gt;"",Table_Styles[[#This Row],[BL]],IF(Table_Styles[[#This Row],[BL Default]]&lt;&gt;"",Table_Styles[[#This Row],[BL Default]],""))</f>
        <v/>
      </c>
      <c r="BI117" s="58"/>
      <c r="BJ117" s="58"/>
      <c r="BK117" s="24" t="str">
        <f>IF(Table_Styles[[#This Row],[Width]]&lt;&gt;"",Table_Styles[[#This Row],[Width]],IF(Table_Styles[[#This Row],[Width Default]]&lt;&gt;"",Table_Styles[[#This Row],[Width Default]],""))</f>
        <v/>
      </c>
      <c r="BL117" s="58"/>
      <c r="BM117" s="58"/>
      <c r="BN117" s="24" t="str">
        <f>IF(Table_Styles[[#This Row],[Height]]&lt;&gt;"",Table_Styles[[#This Row],[Height]],IF(Table_Styles[[#This Row],[Height Default]]&lt;&gt;"",Table_Styles[[#This Row],[Height Default]],""))</f>
        <v/>
      </c>
      <c r="BO117" s="24"/>
      <c r="BP117" s="24"/>
      <c r="BQ117" s="24" t="str">
        <f>IF(Table_Styles[[#This Row],[Top]]&lt;&gt;"",Table_Styles[[#This Row],[Top]],IF(Table_Styles[[#This Row],[Top Default]]&lt;&gt;"",Table_Styles[[#This Row],[Top Default]],""))</f>
        <v/>
      </c>
      <c r="BR117" s="24"/>
      <c r="BS117" s="24"/>
      <c r="BT117" s="24" t="str">
        <f>IF(Table_Styles[[#This Row],[Right]]&lt;&gt;"",Table_Styles[[#This Row],[Right]],IF(Table_Styles[[#This Row],[Right Default]]&lt;&gt;"",Table_Styles[[#This Row],[Right Default]],""))</f>
        <v/>
      </c>
      <c r="BU117" s="24"/>
      <c r="BV117" s="24"/>
      <c r="BW117" s="24" t="str">
        <f>IF(Table_Styles[[#This Row],[Bottom]]&lt;&gt;"",Table_Styles[[#This Row],[Bottom]],IF(Table_Styles[[#This Row],[Bottom Default]]&lt;&gt;"",Table_Styles[[#This Row],[Bottom Default]],""))</f>
        <v/>
      </c>
      <c r="BX117" s="24"/>
      <c r="BY117" s="24"/>
      <c r="BZ117" s="24" t="str">
        <f>IF(Table_Styles[[#This Row],[Left]]&lt;&gt;"",Table_Styles[[#This Row],[Left]],IF(Table_Styles[[#This Row],[Left Default]]&lt;&gt;"",Table_Styles[[#This Row],[Left Default]],""))</f>
        <v/>
      </c>
      <c r="CA117" s="58"/>
      <c r="CB117" s="99" t="str">
        <f>IF(AND(Table_Styles[[#This Row],[Selector]]&lt;&gt;"",Table_Styles[[#This Row],[Font Family Used]]&lt;&gt;"",Table_Styles[[#This Row],[Font Weight Used]]&lt;&gt;""),Table_Styles[[#This Row],[Font Family Used]]&amp;" "&amp;Table_Styles[[#This Row],[Font Weight Used]],"")</f>
        <v>Nunito 300</v>
      </c>
      <c r="CC117" s="99" t="str">
        <f ca="1">IF(AND(Table_Styles[[#This Row],[Selector]],COUNTIF(OFFSET(CC:CC,0,0,ROW()-1,1),"="&amp;Table_Styles[[#This Row],[Font]])=0),Table_Styles[[#This Row],[Font]],"")</f>
        <v/>
      </c>
      <c r="CD117" s="99" t="str">
        <f ca="1">IF(Table_Styles[[#This Row],[Unique Font]]&lt;&gt;"",
"{""fontFamily"":"""&amp;Table_Styles[[#This Row],[Font Family Used]]&amp;""",""fontWeight"":"&amp;Table_Styles[[#This Row],[Font Weight Used]]&amp;"}","")</f>
        <v/>
      </c>
      <c r="CE117"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v>
      </c>
      <c r="CF117" s="101" t="str">
        <f>IF(AND(Table_Styles[[#This Row],[Selector]]&lt;&gt;"", Table_Styles[[#This Row],[Config Properties]]&lt;&gt;""),
Table_Styles[[#This Row],[Selector]]&amp;" { "&amp;Table_Styles[[#This Row],[Config Properties]]&amp;" }","")</f>
        <v>#sidebar .body .summary .value { font-family: 'Nunito';font-size: 13px;font-weight: 300;color: #1d1c1c }</v>
      </c>
      <c r="CG117" s="101" t="str">
        <f xml:space="preserve">
SUBSTITUTE(SUBSTITUTE(SUBSTITUTE(SUBSTITUTE(SUBSTITUTE(SUBSTITUTE(SUBSTITUTE(SUBSTITUTE(Table_Styles[[#This Row],[Config]],
" {","{"),
"{ ","{"),
" }","}"),
"} ","}"),
" ,",","),
", ",","),
" :",":"),
": ",":")</f>
        <v>#sidebar .body .summary .value{font-family:'Nunito';font-size:13px;font-weight:300;color:#1d1c1c}</v>
      </c>
    </row>
    <row r="118" spans="2:85" ht="21.6" thickBot="1">
      <c r="B118" s="107" t="s">
        <v>587</v>
      </c>
      <c r="C118" s="107"/>
      <c r="D118" s="107"/>
      <c r="E118" s="107"/>
      <c r="F118" s="107" t="str">
        <f>IF(Table_Styles[[#This Row],[Font Family]]&lt;&gt;"",Table_Styles[[#This Row],[Font Family]],IF(Table_Styles[[#This Row],[Font Family Default]]&lt;&gt;"",Table_Styles[[#This Row],[Font Family Default]],""))</f>
        <v/>
      </c>
      <c r="G118" s="107"/>
      <c r="H118" s="107"/>
      <c r="I118" s="107" t="str">
        <f>IF(Table_Styles[[#This Row],[Font Size]]&lt;&gt;"",Table_Styles[[#This Row],[Font Size]],IF(Table_Styles[[#This Row],[Font Size Default]]&lt;&gt;"",Table_Styles[[#This Row],[Font Size Default]],""))</f>
        <v/>
      </c>
      <c r="J118" s="107"/>
      <c r="K118" s="107"/>
      <c r="L118" s="107" t="str">
        <f>IF(Table_Styles[[#This Row],[Font Weight]]&lt;&gt;"",Table_Styles[[#This Row],[Font Weight]],IF(Table_Styles[[#This Row],[Font Weight Default]]&lt;&gt;"",Table_Styles[[#This Row],[Font Weight Default]],""))</f>
        <v/>
      </c>
      <c r="M118" s="107"/>
      <c r="N118" s="107"/>
      <c r="O118" s="107" t="str">
        <f>IF(Table_Styles[[#This Row],[Colour]]&lt;&gt;"",Table_Styles[[#This Row],[Colour]],IF(Table_Styles[[#This Row],[Colour Default]]&lt;&gt;"",Table_Styles[[#This Row],[Colour Default]],""))</f>
        <v/>
      </c>
      <c r="P118" s="107"/>
      <c r="Q118" s="107"/>
      <c r="R118" s="107" t="str">
        <f>IF(Table_Styles[[#This Row],[Background]]&lt;&gt;"",Table_Styles[[#This Row],[Background]],IF(Table_Styles[[#This Row],[Background Default]]&lt;&gt;"",Table_Styles[[#This Row],[Background Default]],""))</f>
        <v/>
      </c>
      <c r="S118" s="107"/>
      <c r="T118" s="107"/>
      <c r="U118" s="107" t="str">
        <f>IF(Table_Styles[[#This Row],[Border]]&lt;&gt;"",Table_Styles[[#This Row],[Border]],IF(Table_Styles[[#This Row],[Border Default]]&lt;&gt;"",Table_Styles[[#This Row],[Border Default]],""))</f>
        <v/>
      </c>
      <c r="V118" s="107"/>
      <c r="W118" s="107"/>
      <c r="X118" s="107" t="str">
        <f>IF(Table_Styles[[#This Row],[Border Radius]]&lt;&gt;"",Table_Styles[[#This Row],[Border Radius]],IF(Table_Styles[[#This Row],[Border Radius Default]]&lt;&gt;"",Table_Styles[[#This Row],[Border Radius Default]],""))</f>
        <v/>
      </c>
      <c r="Y118" s="107"/>
      <c r="Z118" s="107"/>
      <c r="AA118" s="107" t="str">
        <f>IF(Table_Styles[[#This Row],[MT]]&lt;&gt;"",Table_Styles[[#This Row],[MT]],IF(Table_Styles[[#This Row],[MT Default]]&lt;&gt;"",Table_Styles[[#This Row],[MT Default]],""))</f>
        <v/>
      </c>
      <c r="AB118" s="107"/>
      <c r="AC118" s="107"/>
      <c r="AD118" s="107" t="str">
        <f>IF(Table_Styles[[#This Row],[MR]]&lt;&gt;"",Table_Styles[[#This Row],[MR]],IF(Table_Styles[[#This Row],[MR Default]]&lt;&gt;"",Table_Styles[[#This Row],[MR Default]],""))</f>
        <v/>
      </c>
      <c r="AE118" s="107"/>
      <c r="AF118" s="107"/>
      <c r="AG118" s="107" t="str">
        <f>IF(Table_Styles[[#This Row],[MB]]&lt;&gt;"",Table_Styles[[#This Row],[MB]],IF(Table_Styles[[#This Row],[MB Default]]&lt;&gt;"",Table_Styles[[#This Row],[MB Default]],""))</f>
        <v/>
      </c>
      <c r="AH118" s="107"/>
      <c r="AI118" s="107"/>
      <c r="AJ118" s="107" t="str">
        <f>IF(Table_Styles[[#This Row],[ML]]&lt;&gt;"",Table_Styles[[#This Row],[ML]],IF(Table_Styles[[#This Row],[ML Default]]&lt;&gt;"",Table_Styles[[#This Row],[ML Default]],""))</f>
        <v/>
      </c>
      <c r="AK118" s="107"/>
      <c r="AL118" s="107"/>
      <c r="AM118" s="107" t="str">
        <f>IF(Table_Styles[[#This Row],[PT]]&lt;&gt;"",Table_Styles[[#This Row],[PT]],IF(Table_Styles[[#This Row],[PT Default]]&lt;&gt;"",Table_Styles[[#This Row],[PT Default]],""))</f>
        <v/>
      </c>
      <c r="AN118" s="107"/>
      <c r="AO118" s="107"/>
      <c r="AP118" s="107" t="str">
        <f>IF(Table_Styles[[#This Row],[PR]]&lt;&gt;"",Table_Styles[[#This Row],[PR]],IF(Table_Styles[[#This Row],[PR Default]]&lt;&gt;"",Table_Styles[[#This Row],[PR Default]],""))</f>
        <v/>
      </c>
      <c r="AQ118" s="107"/>
      <c r="AR118" s="107"/>
      <c r="AS118" s="107" t="str">
        <f>IF(Table_Styles[[#This Row],[PB]]&lt;&gt;"",Table_Styles[[#This Row],[PB]],IF(Table_Styles[[#This Row],[PB Default]]&lt;&gt;"",Table_Styles[[#This Row],[PB Default]],""))</f>
        <v/>
      </c>
      <c r="AT118" s="107"/>
      <c r="AU118" s="107"/>
      <c r="AV118" s="107" t="str">
        <f>IF(Table_Styles[[#This Row],[PL]]&lt;&gt;"",Table_Styles[[#This Row],[PL]],IF(Table_Styles[[#This Row],[PL Default]]&lt;&gt;"",Table_Styles[[#This Row],[PL Default]],""))</f>
        <v/>
      </c>
      <c r="AW118" s="107"/>
      <c r="AX118" s="107"/>
      <c r="AY118" s="107" t="str">
        <f>IF(Table_Styles[[#This Row],[BT]]&lt;&gt;"",Table_Styles[[#This Row],[BT]],IF(Table_Styles[[#This Row],[BT Default]]&lt;&gt;"",Table_Styles[[#This Row],[BT Default]],""))</f>
        <v/>
      </c>
      <c r="AZ118" s="107"/>
      <c r="BA118" s="107"/>
      <c r="BB118" s="107" t="str">
        <f>IF(Table_Styles[[#This Row],[BR]]&lt;&gt;"",Table_Styles[[#This Row],[BR]],IF(Table_Styles[[#This Row],[BR Default]]&lt;&gt;"",Table_Styles[[#This Row],[BR Default]],""))</f>
        <v/>
      </c>
      <c r="BC118" s="107"/>
      <c r="BD118" s="107"/>
      <c r="BE118" s="107" t="str">
        <f>IF(Table_Styles[[#This Row],[BB]]&lt;&gt;"",Table_Styles[[#This Row],[BB]],IF(Table_Styles[[#This Row],[BB Default]]&lt;&gt;"",Table_Styles[[#This Row],[BB Default]],""))</f>
        <v/>
      </c>
      <c r="BF118" s="107"/>
      <c r="BG118" s="107"/>
      <c r="BH118" s="107" t="str">
        <f>IF(Table_Styles[[#This Row],[BL]]&lt;&gt;"",Table_Styles[[#This Row],[BL]],IF(Table_Styles[[#This Row],[BL Default]]&lt;&gt;"",Table_Styles[[#This Row],[BL Default]],""))</f>
        <v/>
      </c>
      <c r="BI118" s="107"/>
      <c r="BJ118" s="123"/>
      <c r="BK118" s="107" t="str">
        <f>IF(Table_Styles[[#This Row],[Width]]&lt;&gt;"",Table_Styles[[#This Row],[Width]],IF(Table_Styles[[#This Row],[Width Default]]&lt;&gt;"",Table_Styles[[#This Row],[Width Default]],""))</f>
        <v/>
      </c>
      <c r="BL118" s="107"/>
      <c r="BM118" s="107"/>
      <c r="BN118" s="107" t="str">
        <f>IF(Table_Styles[[#This Row],[Height]]&lt;&gt;"",Table_Styles[[#This Row],[Height]],IF(Table_Styles[[#This Row],[Height Default]]&lt;&gt;"",Table_Styles[[#This Row],[Height Default]],""))</f>
        <v/>
      </c>
      <c r="BO118" s="107"/>
      <c r="BP118" s="107"/>
      <c r="BQ118" s="107" t="str">
        <f>IF(Table_Styles[[#This Row],[Top]]&lt;&gt;"",Table_Styles[[#This Row],[Top]],IF(Table_Styles[[#This Row],[Top Default]]&lt;&gt;"",Table_Styles[[#This Row],[Top Default]],""))</f>
        <v/>
      </c>
      <c r="BR118" s="107"/>
      <c r="BS118" s="107"/>
      <c r="BT118" s="107" t="str">
        <f>IF(Table_Styles[[#This Row],[Right]]&lt;&gt;"",Table_Styles[[#This Row],[Right]],IF(Table_Styles[[#This Row],[Right Default]]&lt;&gt;"",Table_Styles[[#This Row],[Right Default]],""))</f>
        <v/>
      </c>
      <c r="BU118" s="107"/>
      <c r="BV118" s="107"/>
      <c r="BW118" s="107" t="str">
        <f>IF(Table_Styles[[#This Row],[Bottom]]&lt;&gt;"",Table_Styles[[#This Row],[Bottom]],IF(Table_Styles[[#This Row],[Bottom Default]]&lt;&gt;"",Table_Styles[[#This Row],[Bottom Default]],""))</f>
        <v/>
      </c>
      <c r="BX118" s="107"/>
      <c r="BY118" s="107"/>
      <c r="BZ118" s="107" t="str">
        <f>IF(Table_Styles[[#This Row],[Left]]&lt;&gt;"",Table_Styles[[#This Row],[Left]],IF(Table_Styles[[#This Row],[Left Default]]&lt;&gt;"",Table_Styles[[#This Row],[Left Default]],""))</f>
        <v/>
      </c>
      <c r="CA118" s="107"/>
      <c r="CB118" s="107" t="str">
        <f>IF(AND(Table_Styles[[#This Row],[Selector]]&lt;&gt;"",Table_Styles[[#This Row],[Font Family Used]]&lt;&gt;"",Table_Styles[[#This Row],[Font Weight Used]]&lt;&gt;""),Table_Styles[[#This Row],[Font Family Used]]&amp;" "&amp;Table_Styles[[#This Row],[Font Weight Used]],"")</f>
        <v/>
      </c>
      <c r="CC118" s="107" t="str">
        <f ca="1">IF(AND(Table_Styles[[#This Row],[Selector]],COUNTIF(OFFSET(CC:CC,0,0,ROW()-1,1),"="&amp;Table_Styles[[#This Row],[Font]])=0),Table_Styles[[#This Row],[Font]],"")</f>
        <v/>
      </c>
      <c r="CD118" s="107" t="str">
        <f ca="1">IF(Table_Styles[[#This Row],[Unique Font]]&lt;&gt;"",
"{""fontFamily"":"""&amp;Table_Styles[[#This Row],[Font Family Used]]&amp;""",""fontWeight"":"&amp;Table_Styles[[#This Row],[Font Weight Used]]&amp;"}","")</f>
        <v/>
      </c>
      <c r="CE118"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8" s="107" t="str">
        <f>IF(AND(Table_Styles[[#This Row],[Selector]]&lt;&gt;"", Table_Styles[[#This Row],[Config Properties]]&lt;&gt;""),
Table_Styles[[#This Row],[Selector]]&amp;" { "&amp;Table_Styles[[#This Row],[Config Properties]]&amp;" }","")</f>
        <v/>
      </c>
      <c r="CG118" s="107" t="str">
        <f xml:space="preserve">
SUBSTITUTE(SUBSTITUTE(SUBSTITUTE(SUBSTITUTE(SUBSTITUTE(SUBSTITUTE(SUBSTITUTE(SUBSTITUTE(Table_Styles[[#This Row],[Config]],
" {","{"),
"{ ","{"),
" }","}"),
"} ","}"),
" ,",","),
", ",","),
" :",":"),
": ",":")</f>
        <v/>
      </c>
    </row>
    <row r="119" spans="2:85" ht="21" customHeight="1">
      <c r="B119" s="169" t="s">
        <v>588</v>
      </c>
      <c r="C119" s="6" t="s">
        <v>589</v>
      </c>
      <c r="D119" s="10"/>
      <c r="E119" s="10"/>
      <c r="F119" s="10" t="str">
        <f>IF(Table_Styles[[#This Row],[Font Family]]&lt;&gt;"",Table_Styles[[#This Row],[Font Family]],IF(Table_Styles[[#This Row],[Font Family Default]]&lt;&gt;"",Table_Styles[[#This Row],[Font Family Default]],""))</f>
        <v/>
      </c>
      <c r="G119" s="10"/>
      <c r="H119" s="10"/>
      <c r="I119" s="10" t="str">
        <f>IF(Table_Styles[[#This Row],[Font Size]]&lt;&gt;"",Table_Styles[[#This Row],[Font Size]],IF(Table_Styles[[#This Row],[Font Size Default]]&lt;&gt;"",Table_Styles[[#This Row],[Font Size Default]],""))</f>
        <v/>
      </c>
      <c r="J119" s="10"/>
      <c r="K119" s="10"/>
      <c r="L119" s="10" t="str">
        <f>IF(Table_Styles[[#This Row],[Font Weight]]&lt;&gt;"",Table_Styles[[#This Row],[Font Weight]],IF(Table_Styles[[#This Row],[Font Weight Default]]&lt;&gt;"",Table_Styles[[#This Row],[Font Weight Default]],""))</f>
        <v/>
      </c>
      <c r="M119" s="10"/>
      <c r="N119" s="10"/>
      <c r="O119" s="10" t="str">
        <f>IF(Table_Styles[[#This Row],[Colour]]&lt;&gt;"",Table_Styles[[#This Row],[Colour]],IF(Table_Styles[[#This Row],[Colour Default]]&lt;&gt;"",Table_Styles[[#This Row],[Colour Default]],""))</f>
        <v/>
      </c>
      <c r="P119" s="10"/>
      <c r="Q119" s="10"/>
      <c r="R119" s="10" t="str">
        <f>IF(Table_Styles[[#This Row],[Background]]&lt;&gt;"",Table_Styles[[#This Row],[Background]],IF(Table_Styles[[#This Row],[Background Default]]&lt;&gt;"",Table_Styles[[#This Row],[Background Default]],""))</f>
        <v/>
      </c>
      <c r="S119" s="10"/>
      <c r="T119" s="10"/>
      <c r="U119" s="10" t="str">
        <f>IF(Table_Styles[[#This Row],[Border]]&lt;&gt;"",Table_Styles[[#This Row],[Border]],IF(Table_Styles[[#This Row],[Border Default]]&lt;&gt;"",Table_Styles[[#This Row],[Border Default]],""))</f>
        <v/>
      </c>
      <c r="V119" s="10"/>
      <c r="W119" s="10"/>
      <c r="X119" s="10" t="str">
        <f>IF(Table_Styles[[#This Row],[Border Radius]]&lt;&gt;"",Table_Styles[[#This Row],[Border Radius]],IF(Table_Styles[[#This Row],[Border Radius Default]]&lt;&gt;"",Table_Styles[[#This Row],[Border Radius Default]],""))</f>
        <v/>
      </c>
      <c r="Y119" s="10"/>
      <c r="Z119" s="24"/>
      <c r="AA119" s="10" t="str">
        <f>IF(Table_Styles[[#This Row],[MT]]&lt;&gt;"",Table_Styles[[#This Row],[MT]],IF(Table_Styles[[#This Row],[MT Default]]&lt;&gt;"",Table_Styles[[#This Row],[MT Default]],""))</f>
        <v/>
      </c>
      <c r="AB119" s="10"/>
      <c r="AC119" s="10"/>
      <c r="AD119" s="10" t="str">
        <f>IF(Table_Styles[[#This Row],[MR]]&lt;&gt;"",Table_Styles[[#This Row],[MR]],IF(Table_Styles[[#This Row],[MR Default]]&lt;&gt;"",Table_Styles[[#This Row],[MR Default]],""))</f>
        <v/>
      </c>
      <c r="AE119" s="10"/>
      <c r="AF119" s="10"/>
      <c r="AG119" s="10" t="str">
        <f>IF(Table_Styles[[#This Row],[MB]]&lt;&gt;"",Table_Styles[[#This Row],[MB]],IF(Table_Styles[[#This Row],[MB Default]]&lt;&gt;"",Table_Styles[[#This Row],[MB Default]],""))</f>
        <v/>
      </c>
      <c r="AH119" s="10"/>
      <c r="AI119" s="10"/>
      <c r="AJ119" s="10" t="str">
        <f>IF(Table_Styles[[#This Row],[ML]]&lt;&gt;"",Table_Styles[[#This Row],[ML]],IF(Table_Styles[[#This Row],[ML Default]]&lt;&gt;"",Table_Styles[[#This Row],[ML Default]],""))</f>
        <v/>
      </c>
      <c r="AK119" s="10"/>
      <c r="AL119" s="10"/>
      <c r="AM119" s="10" t="str">
        <f>IF(Table_Styles[[#This Row],[PT]]&lt;&gt;"",Table_Styles[[#This Row],[PT]],IF(Table_Styles[[#This Row],[PT Default]]&lt;&gt;"",Table_Styles[[#This Row],[PT Default]],""))</f>
        <v/>
      </c>
      <c r="AN119" s="10"/>
      <c r="AO119" s="10"/>
      <c r="AP119" s="10" t="str">
        <f>IF(Table_Styles[[#This Row],[PR]]&lt;&gt;"",Table_Styles[[#This Row],[PR]],IF(Table_Styles[[#This Row],[PR Default]]&lt;&gt;"",Table_Styles[[#This Row],[PR Default]],""))</f>
        <v/>
      </c>
      <c r="AQ119" s="10"/>
      <c r="AR119" s="10"/>
      <c r="AS119" s="10" t="str">
        <f>IF(Table_Styles[[#This Row],[PB]]&lt;&gt;"",Table_Styles[[#This Row],[PB]],IF(Table_Styles[[#This Row],[PB Default]]&lt;&gt;"",Table_Styles[[#This Row],[PB Default]],""))</f>
        <v/>
      </c>
      <c r="AT119" s="10"/>
      <c r="AU119" s="10"/>
      <c r="AV119" s="10" t="str">
        <f>IF(Table_Styles[[#This Row],[PL]]&lt;&gt;"",Table_Styles[[#This Row],[PL]],IF(Table_Styles[[#This Row],[PL Default]]&lt;&gt;"",Table_Styles[[#This Row],[PL Default]],""))</f>
        <v/>
      </c>
      <c r="AW119" s="10"/>
      <c r="AX119" s="10"/>
      <c r="AY119" s="10" t="str">
        <f>IF(Table_Styles[[#This Row],[BT]]&lt;&gt;"",Table_Styles[[#This Row],[BT]],IF(Table_Styles[[#This Row],[BT Default]]&lt;&gt;"",Table_Styles[[#This Row],[BT Default]],""))</f>
        <v/>
      </c>
      <c r="AZ119" s="10"/>
      <c r="BA119" s="10"/>
      <c r="BB119" s="10" t="str">
        <f>IF(Table_Styles[[#This Row],[BR]]&lt;&gt;"",Table_Styles[[#This Row],[BR]],IF(Table_Styles[[#This Row],[BR Default]]&lt;&gt;"",Table_Styles[[#This Row],[BR Default]],""))</f>
        <v/>
      </c>
      <c r="BC119" s="10"/>
      <c r="BD119" s="10"/>
      <c r="BE119" s="10" t="str">
        <f>IF(Table_Styles[[#This Row],[BB]]&lt;&gt;"",Table_Styles[[#This Row],[BB]],IF(Table_Styles[[#This Row],[BB Default]]&lt;&gt;"",Table_Styles[[#This Row],[BB Default]],""))</f>
        <v/>
      </c>
      <c r="BF119" s="10"/>
      <c r="BG119" s="10"/>
      <c r="BH119" s="10" t="str">
        <f>IF(Table_Styles[[#This Row],[BL]]&lt;&gt;"",Table_Styles[[#This Row],[BL]],IF(Table_Styles[[#This Row],[BL Default]]&lt;&gt;"",Table_Styles[[#This Row],[BL Default]],""))</f>
        <v/>
      </c>
      <c r="BI119" s="10"/>
      <c r="BJ119" s="10"/>
      <c r="BK119" s="10" t="str">
        <f>IF(Table_Styles[[#This Row],[Width]]&lt;&gt;"",Table_Styles[[#This Row],[Width]],IF(Table_Styles[[#This Row],[Width Default]]&lt;&gt;"",Table_Styles[[#This Row],[Width Default]],""))</f>
        <v/>
      </c>
      <c r="BL119" s="10"/>
      <c r="BM119" s="10"/>
      <c r="BN119" s="10" t="str">
        <f>IF(Table_Styles[[#This Row],[Height]]&lt;&gt;"",Table_Styles[[#This Row],[Height]],IF(Table_Styles[[#This Row],[Height Default]]&lt;&gt;"",Table_Styles[[#This Row],[Height Default]],""))</f>
        <v/>
      </c>
      <c r="BO119" s="10"/>
      <c r="BP119" s="10"/>
      <c r="BQ119" s="10" t="str">
        <f>IF(Table_Styles[[#This Row],[Top]]&lt;&gt;"",Table_Styles[[#This Row],[Top]],IF(Table_Styles[[#This Row],[Top Default]]&lt;&gt;"",Table_Styles[[#This Row],[Top Default]],""))</f>
        <v/>
      </c>
      <c r="BR119" s="10"/>
      <c r="BS119" s="10"/>
      <c r="BT119" s="10" t="str">
        <f>IF(Table_Styles[[#This Row],[Right]]&lt;&gt;"",Table_Styles[[#This Row],[Right]],IF(Table_Styles[[#This Row],[Right Default]]&lt;&gt;"",Table_Styles[[#This Row],[Right Default]],""))</f>
        <v/>
      </c>
      <c r="BU119" s="10"/>
      <c r="BV119" s="10"/>
      <c r="BW119" s="10" t="str">
        <f>IF(Table_Styles[[#This Row],[Bottom]]&lt;&gt;"",Table_Styles[[#This Row],[Bottom]],IF(Table_Styles[[#This Row],[Bottom Default]]&lt;&gt;"",Table_Styles[[#This Row],[Bottom Default]],""))</f>
        <v/>
      </c>
      <c r="BX119" s="10"/>
      <c r="BY119" s="10"/>
      <c r="BZ119" s="10" t="str">
        <f>IF(Table_Styles[[#This Row],[Left]]&lt;&gt;"",Table_Styles[[#This Row],[Left]],IF(Table_Styles[[#This Row],[Left Default]]&lt;&gt;"",Table_Styles[[#This Row],[Left Default]],""))</f>
        <v/>
      </c>
      <c r="CA119" s="10"/>
      <c r="CB119" t="str">
        <f>IF(AND(Table_Styles[[#This Row],[Selector]]&lt;&gt;"",Table_Styles[[#This Row],[Font Family Used]]&lt;&gt;"",Table_Styles[[#This Row],[Font Weight Used]]&lt;&gt;""),Table_Styles[[#This Row],[Font Family Used]]&amp;" "&amp;Table_Styles[[#This Row],[Font Weight Used]],"")</f>
        <v/>
      </c>
      <c r="CC119" t="str">
        <f ca="1">IF(AND(Table_Styles[[#This Row],[Selector]],COUNTIF(OFFSET(CC:CC,0,0,ROW()-1,1),"="&amp;Table_Styles[[#This Row],[Font]])=0),Table_Styles[[#This Row],[Font]],"")</f>
        <v/>
      </c>
      <c r="CD119" t="str">
        <f ca="1">IF(Table_Styles[[#This Row],[Unique Font]]&lt;&gt;"",
"{""fontFamily"":"""&amp;Table_Styles[[#This Row],[Font Family Used]]&amp;""",""fontWeight"":"&amp;Table_Styles[[#This Row],[Font Weight Used]]&amp;"}","")</f>
        <v/>
      </c>
      <c r="CE11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9" t="str">
        <f>IF(AND(Table_Styles[[#This Row],[Selector]]&lt;&gt;"", Table_Styles[[#This Row],[Config Properties]]&lt;&gt;""),
Table_Styles[[#This Row],[Selector]]&amp;" { "&amp;Table_Styles[[#This Row],[Config Properties]]&amp;" }","")</f>
        <v/>
      </c>
      <c r="CG119" t="str">
        <f xml:space="preserve">
SUBSTITUTE(SUBSTITUTE(SUBSTITUTE(SUBSTITUTE(SUBSTITUTE(SUBSTITUTE(SUBSTITUTE(SUBSTITUTE(Table_Styles[[#This Row],[Config]],
" {","{"),
"{ ","{"),
" }","}"),
"} ","}"),
" ,",","),
", ",","),
" :",":"),
": ",":")</f>
        <v/>
      </c>
    </row>
    <row r="120" spans="2:85" ht="21" customHeight="1">
      <c r="B120" s="175" t="s">
        <v>535</v>
      </c>
      <c r="C120" s="169" t="s">
        <v>590</v>
      </c>
      <c r="D120" s="57"/>
      <c r="E120" s="58"/>
      <c r="F120" s="28" t="str">
        <f>IF(Table_Styles[[#This Row],[Font Family]]&lt;&gt;"",Table_Styles[[#This Row],[Font Family]],IF(Table_Styles[[#This Row],[Font Family Default]]&lt;&gt;"",Table_Styles[[#This Row],[Font Family Default]],""))</f>
        <v/>
      </c>
      <c r="G120" s="57"/>
      <c r="H120" s="58"/>
      <c r="I120" s="28" t="str">
        <f>IF(Table_Styles[[#This Row],[Font Size]]&lt;&gt;"",Table_Styles[[#This Row],[Font Size]],IF(Table_Styles[[#This Row],[Font Size Default]]&lt;&gt;"",Table_Styles[[#This Row],[Font Size Default]],""))</f>
        <v/>
      </c>
      <c r="J120" s="57"/>
      <c r="K120" s="58"/>
      <c r="L120" s="28" t="str">
        <f>IF(Table_Styles[[#This Row],[Font Weight]]&lt;&gt;"",Table_Styles[[#This Row],[Font Weight]],IF(Table_Styles[[#This Row],[Font Weight Default]]&lt;&gt;"",Table_Styles[[#This Row],[Font Weight Default]],""))</f>
        <v/>
      </c>
      <c r="M120" s="57"/>
      <c r="N120" s="58"/>
      <c r="O120" s="28" t="str">
        <f>IF(Table_Styles[[#This Row],[Colour]]&lt;&gt;"",Table_Styles[[#This Row],[Colour]],IF(Table_Styles[[#This Row],[Colour Default]]&lt;&gt;"",Table_Styles[[#This Row],[Colour Default]],""))</f>
        <v/>
      </c>
      <c r="P120" s="57"/>
      <c r="Q120" s="58"/>
      <c r="R120" s="28" t="str">
        <f>IF(Table_Styles[[#This Row],[Background]]&lt;&gt;"",Table_Styles[[#This Row],[Background]],IF(Table_Styles[[#This Row],[Background Default]]&lt;&gt;"",Table_Styles[[#This Row],[Background Default]],""))</f>
        <v/>
      </c>
      <c r="S120" s="57"/>
      <c r="T120" s="58"/>
      <c r="U120" s="28" t="str">
        <f>IF(Table_Styles[[#This Row],[Border]]&lt;&gt;"",Table_Styles[[#This Row],[Border]],IF(Table_Styles[[#This Row],[Border Default]]&lt;&gt;"",Table_Styles[[#This Row],[Border Default]],""))</f>
        <v/>
      </c>
      <c r="V120" s="58"/>
      <c r="W120" s="58"/>
      <c r="X120" s="28" t="str">
        <f>IF(Table_Styles[[#This Row],[Border Radius]]&lt;&gt;"",Table_Styles[[#This Row],[Border Radius]],IF(Table_Styles[[#This Row],[Border Radius Default]]&lt;&gt;"",Table_Styles[[#This Row],[Border Radius Default]],""))</f>
        <v/>
      </c>
      <c r="Y120" s="57"/>
      <c r="Z120" s="58"/>
      <c r="AA120" s="28" t="str">
        <f>IF(Table_Styles[[#This Row],[MT]]&lt;&gt;"",Table_Styles[[#This Row],[MT]],IF(Table_Styles[[#This Row],[MT Default]]&lt;&gt;"",Table_Styles[[#This Row],[MT Default]],""))</f>
        <v/>
      </c>
      <c r="AB120" s="57"/>
      <c r="AC120" s="58"/>
      <c r="AD120" s="28" t="str">
        <f>IF(Table_Styles[[#This Row],[MR]]&lt;&gt;"",Table_Styles[[#This Row],[MR]],IF(Table_Styles[[#This Row],[MR Default]]&lt;&gt;"",Table_Styles[[#This Row],[MR Default]],""))</f>
        <v/>
      </c>
      <c r="AE120" s="57"/>
      <c r="AF120" s="58"/>
      <c r="AG120" s="28" t="str">
        <f>IF(Table_Styles[[#This Row],[MB]]&lt;&gt;"",Table_Styles[[#This Row],[MB]],IF(Table_Styles[[#This Row],[MB Default]]&lt;&gt;"",Table_Styles[[#This Row],[MB Default]],""))</f>
        <v/>
      </c>
      <c r="AH120" s="57"/>
      <c r="AI120" s="58"/>
      <c r="AJ120" s="28" t="str">
        <f>IF(Table_Styles[[#This Row],[ML]]&lt;&gt;"",Table_Styles[[#This Row],[ML]],IF(Table_Styles[[#This Row],[ML Default]]&lt;&gt;"",Table_Styles[[#This Row],[ML Default]],""))</f>
        <v/>
      </c>
      <c r="AK120" s="57"/>
      <c r="AL120" s="58"/>
      <c r="AM120" s="28" t="str">
        <f>IF(Table_Styles[[#This Row],[PT]]&lt;&gt;"",Table_Styles[[#This Row],[PT]],IF(Table_Styles[[#This Row],[PT Default]]&lt;&gt;"",Table_Styles[[#This Row],[PT Default]],""))</f>
        <v/>
      </c>
      <c r="AN120" s="57"/>
      <c r="AO120" s="58"/>
      <c r="AP120" s="28" t="str">
        <f>IF(Table_Styles[[#This Row],[PR]]&lt;&gt;"",Table_Styles[[#This Row],[PR]],IF(Table_Styles[[#This Row],[PR Default]]&lt;&gt;"",Table_Styles[[#This Row],[PR Default]],""))</f>
        <v/>
      </c>
      <c r="AQ120" s="57"/>
      <c r="AR120" s="58"/>
      <c r="AS120" s="28" t="str">
        <f>IF(Table_Styles[[#This Row],[PB]]&lt;&gt;"",Table_Styles[[#This Row],[PB]],IF(Table_Styles[[#This Row],[PB Default]]&lt;&gt;"",Table_Styles[[#This Row],[PB Default]],""))</f>
        <v/>
      </c>
      <c r="AT120" s="57"/>
      <c r="AU120" s="58"/>
      <c r="AV120" s="28" t="str">
        <f>IF(Table_Styles[[#This Row],[PL]]&lt;&gt;"",Table_Styles[[#This Row],[PL]],IF(Table_Styles[[#This Row],[PL Default]]&lt;&gt;"",Table_Styles[[#This Row],[PL Default]],""))</f>
        <v/>
      </c>
      <c r="AW120" s="57"/>
      <c r="AX120" s="58"/>
      <c r="AY120" s="28" t="str">
        <f>IF(Table_Styles[[#This Row],[BT]]&lt;&gt;"",Table_Styles[[#This Row],[BT]],IF(Table_Styles[[#This Row],[BT Default]]&lt;&gt;"",Table_Styles[[#This Row],[BT Default]],""))</f>
        <v/>
      </c>
      <c r="AZ120" s="57"/>
      <c r="BA120" s="58"/>
      <c r="BB120" s="28" t="str">
        <f>IF(Table_Styles[[#This Row],[BR]]&lt;&gt;"",Table_Styles[[#This Row],[BR]],IF(Table_Styles[[#This Row],[BR Default]]&lt;&gt;"",Table_Styles[[#This Row],[BR Default]],""))</f>
        <v/>
      </c>
      <c r="BC120" s="57"/>
      <c r="BD120" s="58"/>
      <c r="BE120" s="28" t="str">
        <f>IF(Table_Styles[[#This Row],[BB]]&lt;&gt;"",Table_Styles[[#This Row],[BB]],IF(Table_Styles[[#This Row],[BB Default]]&lt;&gt;"",Table_Styles[[#This Row],[BB Default]],""))</f>
        <v/>
      </c>
      <c r="BF120" s="57"/>
      <c r="BG120" s="58"/>
      <c r="BH120" s="28" t="str">
        <f>IF(Table_Styles[[#This Row],[BL]]&lt;&gt;"",Table_Styles[[#This Row],[BL]],IF(Table_Styles[[#This Row],[BL Default]]&lt;&gt;"",Table_Styles[[#This Row],[BL Default]],""))</f>
        <v/>
      </c>
      <c r="BI120" s="58"/>
      <c r="BJ120" s="58"/>
      <c r="BK120" s="28" t="str">
        <f>IF(Table_Styles[[#This Row],[Width]]&lt;&gt;"",Table_Styles[[#This Row],[Width]],IF(Table_Styles[[#This Row],[Width Default]]&lt;&gt;"",Table_Styles[[#This Row],[Width Default]],""))</f>
        <v/>
      </c>
      <c r="BL120" s="58"/>
      <c r="BM120" s="58"/>
      <c r="BN120" s="28" t="str">
        <f>IF(Table_Styles[[#This Row],[Height]]&lt;&gt;"",Table_Styles[[#This Row],[Height]],IF(Table_Styles[[#This Row],[Height Default]]&lt;&gt;"",Table_Styles[[#This Row],[Height Default]],""))</f>
        <v/>
      </c>
      <c r="BO120" s="28"/>
      <c r="BP120" s="28"/>
      <c r="BQ120" s="28" t="str">
        <f>IF(Table_Styles[[#This Row],[Top]]&lt;&gt;"",Table_Styles[[#This Row],[Top]],IF(Table_Styles[[#This Row],[Top Default]]&lt;&gt;"",Table_Styles[[#This Row],[Top Default]],""))</f>
        <v/>
      </c>
      <c r="BR120" s="28"/>
      <c r="BS120" s="28"/>
      <c r="BT120" s="28" t="str">
        <f>IF(Table_Styles[[#This Row],[Right]]&lt;&gt;"",Table_Styles[[#This Row],[Right]],IF(Table_Styles[[#This Row],[Right Default]]&lt;&gt;"",Table_Styles[[#This Row],[Right Default]],""))</f>
        <v/>
      </c>
      <c r="BU120" s="28"/>
      <c r="BV120" s="28"/>
      <c r="BW120" s="28" t="str">
        <f>IF(Table_Styles[[#This Row],[Bottom]]&lt;&gt;"",Table_Styles[[#This Row],[Bottom]],IF(Table_Styles[[#This Row],[Bottom Default]]&lt;&gt;"",Table_Styles[[#This Row],[Bottom Default]],""))</f>
        <v/>
      </c>
      <c r="BX120" s="28"/>
      <c r="BY120" s="28"/>
      <c r="BZ120" s="28" t="str">
        <f>IF(Table_Styles[[#This Row],[Left]]&lt;&gt;"",Table_Styles[[#This Row],[Left]],IF(Table_Styles[[#This Row],[Left Default]]&lt;&gt;"",Table_Styles[[#This Row],[Left Default]],""))</f>
        <v/>
      </c>
      <c r="CA120" s="57"/>
      <c r="CB120" s="105" t="str">
        <f>IF(AND(Table_Styles[[#This Row],[Selector]]&lt;&gt;"",Table_Styles[[#This Row],[Font Family Used]]&lt;&gt;"",Table_Styles[[#This Row],[Font Weight Used]]&lt;&gt;""),Table_Styles[[#This Row],[Font Family Used]]&amp;" "&amp;Table_Styles[[#This Row],[Font Weight Used]],"")</f>
        <v/>
      </c>
      <c r="CC120" s="105" t="str">
        <f ca="1">IF(AND(Table_Styles[[#This Row],[Selector]],COUNTIF(OFFSET(CC:CC,0,0,ROW()-1,1),"="&amp;Table_Styles[[#This Row],[Font]])=0),Table_Styles[[#This Row],[Font]],"")</f>
        <v/>
      </c>
      <c r="CD120" s="105" t="str">
        <f ca="1">IF(Table_Styles[[#This Row],[Unique Font]]&lt;&gt;"",
"{""fontFamily"":"""&amp;Table_Styles[[#This Row],[Font Family Used]]&amp;""",""fontWeight"":"&amp;Table_Styles[[#This Row],[Font Weight Used]]&amp;"}","")</f>
        <v/>
      </c>
      <c r="CE120" s="10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0" s="104" t="str">
        <f>IF(AND(Table_Styles[[#This Row],[Selector]]&lt;&gt;"", Table_Styles[[#This Row],[Config Properties]]&lt;&gt;""),
Table_Styles[[#This Row],[Selector]]&amp;" { "&amp;Table_Styles[[#This Row],[Config Properties]]&amp;" }","")</f>
        <v/>
      </c>
      <c r="CG120" s="104" t="str">
        <f xml:space="preserve">
SUBSTITUTE(SUBSTITUTE(SUBSTITUTE(SUBSTITUTE(SUBSTITUTE(SUBSTITUTE(SUBSTITUTE(SUBSTITUTE(Table_Styles[[#This Row],[Config]],
" {","{"),
"{ ","{"),
" }","}"),
"} ","}"),
" ,",","),
", ",","),
" :",":"),
": ",":")</f>
        <v/>
      </c>
    </row>
    <row r="121" spans="2:85" ht="21" customHeight="1">
      <c r="B121" s="174" t="s">
        <v>537</v>
      </c>
      <c r="C121" s="103" t="s">
        <v>591</v>
      </c>
      <c r="D121" s="24"/>
      <c r="E121" s="24"/>
      <c r="F121" s="24" t="str">
        <f>IF(Table_Styles[[#This Row],[Font Family]]&lt;&gt;"",Table_Styles[[#This Row],[Font Family]],IF(Table_Styles[[#This Row],[Font Family Default]]&lt;&gt;"",Table_Styles[[#This Row],[Font Family Default]],""))</f>
        <v/>
      </c>
      <c r="G121" s="24"/>
      <c r="H121" s="24"/>
      <c r="I121" s="24" t="str">
        <f>IF(Table_Styles[[#This Row],[Font Size]]&lt;&gt;"",Table_Styles[[#This Row],[Font Size]],IF(Table_Styles[[#This Row],[Font Size Default]]&lt;&gt;"",Table_Styles[[#This Row],[Font Size Default]],""))</f>
        <v/>
      </c>
      <c r="J121" s="24"/>
      <c r="K121" s="24"/>
      <c r="L121" s="24" t="str">
        <f>IF(Table_Styles[[#This Row],[Font Weight]]&lt;&gt;"",Table_Styles[[#This Row],[Font Weight]],IF(Table_Styles[[#This Row],[Font Weight Default]]&lt;&gt;"",Table_Styles[[#This Row],[Font Weight Default]],""))</f>
        <v/>
      </c>
      <c r="M121" s="24"/>
      <c r="N121" s="24"/>
      <c r="O121" s="24" t="str">
        <f>IF(Table_Styles[[#This Row],[Colour]]&lt;&gt;"",Table_Styles[[#This Row],[Colour]],IF(Table_Styles[[#This Row],[Colour Default]]&lt;&gt;"",Table_Styles[[#This Row],[Colour Default]],""))</f>
        <v/>
      </c>
      <c r="P121" s="24"/>
      <c r="Q121" s="24"/>
      <c r="R121" s="24" t="str">
        <f>IF(Table_Styles[[#This Row],[Background]]&lt;&gt;"",Table_Styles[[#This Row],[Background]],IF(Table_Styles[[#This Row],[Background Default]]&lt;&gt;"",Table_Styles[[#This Row],[Background Default]],""))</f>
        <v/>
      </c>
      <c r="S121" s="24"/>
      <c r="T121" s="24"/>
      <c r="U121" s="24" t="str">
        <f>IF(Table_Styles[[#This Row],[Border]]&lt;&gt;"",Table_Styles[[#This Row],[Border]],IF(Table_Styles[[#This Row],[Border Default]]&lt;&gt;"",Table_Styles[[#This Row],[Border Default]],""))</f>
        <v/>
      </c>
      <c r="V121" s="24"/>
      <c r="W121" s="24"/>
      <c r="X121" s="24" t="str">
        <f>IF(Table_Styles[[#This Row],[Border Radius]]&lt;&gt;"",Table_Styles[[#This Row],[Border Radius]],IF(Table_Styles[[#This Row],[Border Radius Default]]&lt;&gt;"",Table_Styles[[#This Row],[Border Radius Default]],""))</f>
        <v/>
      </c>
      <c r="Y121" s="24"/>
      <c r="Z121" s="24" t="s">
        <v>416</v>
      </c>
      <c r="AA121" s="24" t="str">
        <f>IF(Table_Styles[[#This Row],[MT]]&lt;&gt;"",Table_Styles[[#This Row],[MT]],IF(Table_Styles[[#This Row],[MT Default]]&lt;&gt;"",Table_Styles[[#This Row],[MT Default]],""))</f>
        <v>20px</v>
      </c>
      <c r="AB121" s="24"/>
      <c r="AC121" s="24"/>
      <c r="AD121" s="24" t="str">
        <f>IF(Table_Styles[[#This Row],[MR]]&lt;&gt;"",Table_Styles[[#This Row],[MR]],IF(Table_Styles[[#This Row],[MR Default]]&lt;&gt;"",Table_Styles[[#This Row],[MR Default]],""))</f>
        <v/>
      </c>
      <c r="AE121" s="24"/>
      <c r="AF121" s="24"/>
      <c r="AG121" s="24" t="str">
        <f>IF(Table_Styles[[#This Row],[MB]]&lt;&gt;"",Table_Styles[[#This Row],[MB]],IF(Table_Styles[[#This Row],[MB Default]]&lt;&gt;"",Table_Styles[[#This Row],[MB Default]],""))</f>
        <v/>
      </c>
      <c r="AH121" s="24"/>
      <c r="AI121" s="24"/>
      <c r="AJ121" s="24" t="str">
        <f>IF(Table_Styles[[#This Row],[ML]]&lt;&gt;"",Table_Styles[[#This Row],[ML]],IF(Table_Styles[[#This Row],[ML Default]]&lt;&gt;"",Table_Styles[[#This Row],[ML Default]],""))</f>
        <v/>
      </c>
      <c r="AK121" s="24"/>
      <c r="AL121" s="164" t="s">
        <v>436</v>
      </c>
      <c r="AM121" s="24" t="str">
        <f>IF(Table_Styles[[#This Row],[PT]]&lt;&gt;"",Table_Styles[[#This Row],[PT]],IF(Table_Styles[[#This Row],[PT Default]]&lt;&gt;"",Table_Styles[[#This Row],[PT Default]],""))</f>
        <v>13px</v>
      </c>
      <c r="AN121" s="24"/>
      <c r="AO121" s="164"/>
      <c r="AP121" s="24" t="str">
        <f>IF(Table_Styles[[#This Row],[PR]]&lt;&gt;"",Table_Styles[[#This Row],[PR]],IF(Table_Styles[[#This Row],[PR Default]]&lt;&gt;"",Table_Styles[[#This Row],[PR Default]],""))</f>
        <v/>
      </c>
      <c r="AQ121" s="24"/>
      <c r="AR121" s="164" t="s">
        <v>436</v>
      </c>
      <c r="AS121" s="24" t="str">
        <f>IF(Table_Styles[[#This Row],[PB]]&lt;&gt;"",Table_Styles[[#This Row],[PB]],IF(Table_Styles[[#This Row],[PB Default]]&lt;&gt;"",Table_Styles[[#This Row],[PB Default]],""))</f>
        <v>13px</v>
      </c>
      <c r="AT121" s="24"/>
      <c r="AU121" s="164"/>
      <c r="AV121" s="24" t="str">
        <f>IF(Table_Styles[[#This Row],[PL]]&lt;&gt;"",Table_Styles[[#This Row],[PL]],IF(Table_Styles[[#This Row],[PL Default]]&lt;&gt;"",Table_Styles[[#This Row],[PL Default]],""))</f>
        <v/>
      </c>
      <c r="AW121" s="24"/>
      <c r="AX121" s="24"/>
      <c r="AY121" s="24" t="str">
        <f>IF(Table_Styles[[#This Row],[BT]]&lt;&gt;"",Table_Styles[[#This Row],[BT]],IF(Table_Styles[[#This Row],[BT Default]]&lt;&gt;"",Table_Styles[[#This Row],[BT Default]],""))</f>
        <v/>
      </c>
      <c r="AZ121" s="24"/>
      <c r="BA121" s="24"/>
      <c r="BB121" s="24" t="str">
        <f>IF(Table_Styles[[#This Row],[BR]]&lt;&gt;"",Table_Styles[[#This Row],[BR]],IF(Table_Styles[[#This Row],[BR Default]]&lt;&gt;"",Table_Styles[[#This Row],[BR Default]],""))</f>
        <v/>
      </c>
      <c r="BC121" s="24"/>
      <c r="BD121" s="24"/>
      <c r="BE121" s="24" t="str">
        <f>IF(Table_Styles[[#This Row],[BB]]&lt;&gt;"",Table_Styles[[#This Row],[BB]],IF(Table_Styles[[#This Row],[BB Default]]&lt;&gt;"",Table_Styles[[#This Row],[BB Default]],""))</f>
        <v/>
      </c>
      <c r="BF121" s="24"/>
      <c r="BG121" s="24"/>
      <c r="BH121" s="24" t="str">
        <f>IF(Table_Styles[[#This Row],[BL]]&lt;&gt;"",Table_Styles[[#This Row],[BL]],IF(Table_Styles[[#This Row],[BL Default]]&lt;&gt;"",Table_Styles[[#This Row],[BL Default]],""))</f>
        <v/>
      </c>
      <c r="BI121" s="24"/>
      <c r="BJ121" s="173" t="s">
        <v>519</v>
      </c>
      <c r="BK121" s="24" t="str">
        <f>IF(Table_Styles[[#This Row],[Width]]&lt;&gt;"",Table_Styles[[#This Row],[Width]],IF(Table_Styles[[#This Row],[Width Default]]&lt;&gt;"",Table_Styles[[#This Row],[Width Default]],""))</f>
        <v>100%</v>
      </c>
      <c r="BL121" s="24"/>
      <c r="BM121" s="24"/>
      <c r="BN121" s="24" t="str">
        <f>IF(Table_Styles[[#This Row],[Height]]&lt;&gt;"",Table_Styles[[#This Row],[Height]],IF(Table_Styles[[#This Row],[Height Default]]&lt;&gt;"",Table_Styles[[#This Row],[Height Default]],""))</f>
        <v/>
      </c>
      <c r="BO121" s="24"/>
      <c r="BP121" s="24"/>
      <c r="BQ121" s="24" t="str">
        <f>IF(Table_Styles[[#This Row],[Top]]&lt;&gt;"",Table_Styles[[#This Row],[Top]],IF(Table_Styles[[#This Row],[Top Default]]&lt;&gt;"",Table_Styles[[#This Row],[Top Default]],""))</f>
        <v/>
      </c>
      <c r="BR121" s="24"/>
      <c r="BS121" s="24"/>
      <c r="BT121" s="24" t="str">
        <f>IF(Table_Styles[[#This Row],[Right]]&lt;&gt;"",Table_Styles[[#This Row],[Right]],IF(Table_Styles[[#This Row],[Right Default]]&lt;&gt;"",Table_Styles[[#This Row],[Right Default]],""))</f>
        <v/>
      </c>
      <c r="BU121" s="24"/>
      <c r="BV121" s="24"/>
      <c r="BW121" s="24" t="str">
        <f>IF(Table_Styles[[#This Row],[Bottom]]&lt;&gt;"",Table_Styles[[#This Row],[Bottom]],IF(Table_Styles[[#This Row],[Bottom Default]]&lt;&gt;"",Table_Styles[[#This Row],[Bottom Default]],""))</f>
        <v/>
      </c>
      <c r="BX121" s="24"/>
      <c r="BY121" s="24"/>
      <c r="BZ121" s="24" t="str">
        <f>IF(Table_Styles[[#This Row],[Left]]&lt;&gt;"",Table_Styles[[#This Row],[Left]],IF(Table_Styles[[#This Row],[Left Default]]&lt;&gt;"",Table_Styles[[#This Row],[Left Default]],""))</f>
        <v/>
      </c>
      <c r="CA121" s="24"/>
      <c r="CB121" s="99" t="str">
        <f>IF(AND(Table_Styles[[#This Row],[Selector]]&lt;&gt;"",Table_Styles[[#This Row],[Font Family Used]]&lt;&gt;"",Table_Styles[[#This Row],[Font Weight Used]]&lt;&gt;""),Table_Styles[[#This Row],[Font Family Used]]&amp;" "&amp;Table_Styles[[#This Row],[Font Weight Used]],"")</f>
        <v/>
      </c>
      <c r="CC121" s="99" t="str">
        <f ca="1">IF(AND(Table_Styles[[#This Row],[Selector]],COUNTIF(OFFSET(CC:CC,0,0,ROW()-1,1),"="&amp;Table_Styles[[#This Row],[Font]])=0),Table_Styles[[#This Row],[Font]],"")</f>
        <v/>
      </c>
      <c r="CD121" s="99" t="str">
        <f ca="1">IF(Table_Styles[[#This Row],[Unique Font]]&lt;&gt;"",
"{""fontFamily"":"""&amp;Table_Styles[[#This Row],[Font Family Used]]&amp;""",""fontWeight"":"&amp;Table_Styles[[#This Row],[Font Weight Used]]&amp;"}","")</f>
        <v/>
      </c>
      <c r="CE121"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20px;padding-top: 13px;padding-bottom: 13px;width: 100%</v>
      </c>
      <c r="CF121" s="99" t="str">
        <f>IF(AND(Table_Styles[[#This Row],[Selector]]&lt;&gt;"", Table_Styles[[#This Row],[Config Properties]]&lt;&gt;""),
Table_Styles[[#This Row],[Selector]]&amp;" { "&amp;Table_Styles[[#This Row],[Config Properties]]&amp;" }","")</f>
        <v>#sidebar .body nav .btn { margin-top: 20px;padding-top: 13px;padding-bottom: 13px;width: 100% }</v>
      </c>
      <c r="CG121" s="99" t="str">
        <f xml:space="preserve">
SUBSTITUTE(SUBSTITUTE(SUBSTITUTE(SUBSTITUTE(SUBSTITUTE(SUBSTITUTE(SUBSTITUTE(SUBSTITUTE(Table_Styles[[#This Row],[Config]],
" {","{"),
"{ ","{"),
" }","}"),
"} ","}"),
" ,",","),
", ",","),
" :",":"),
": ",":")</f>
        <v>#sidebar .body nav .btn{margin-top:20px;padding-top:13px;padding-bottom:13px;width:100%}</v>
      </c>
    </row>
    <row r="122" spans="2:85" ht="21" customHeight="1">
      <c r="B122" s="174" t="s">
        <v>539</v>
      </c>
      <c r="C122" s="103" t="s">
        <v>592</v>
      </c>
      <c r="D122" s="24"/>
      <c r="E122" s="24"/>
      <c r="F122" s="24" t="str">
        <f>IF(Table_Styles[[#This Row],[Font Family]]&lt;&gt;"",Table_Styles[[#This Row],[Font Family]],IF(Table_Styles[[#This Row],[Font Family Default]]&lt;&gt;"",Table_Styles[[#This Row],[Font Family Default]],""))</f>
        <v/>
      </c>
      <c r="G122" s="24"/>
      <c r="H122" s="24"/>
      <c r="I122" s="24" t="str">
        <f>IF(Table_Styles[[#This Row],[Font Size]]&lt;&gt;"",Table_Styles[[#This Row],[Font Size]],IF(Table_Styles[[#This Row],[Font Size Default]]&lt;&gt;"",Table_Styles[[#This Row],[Font Size Default]],""))</f>
        <v/>
      </c>
      <c r="J122" s="24"/>
      <c r="K122" s="24"/>
      <c r="L122" s="24" t="str">
        <f>IF(Table_Styles[[#This Row],[Font Weight]]&lt;&gt;"",Table_Styles[[#This Row],[Font Weight]],IF(Table_Styles[[#This Row],[Font Weight Default]]&lt;&gt;"",Table_Styles[[#This Row],[Font Weight Default]],""))</f>
        <v/>
      </c>
      <c r="M122" s="24"/>
      <c r="N122" s="24"/>
      <c r="O122" s="24" t="str">
        <f>IF(Table_Styles[[#This Row],[Colour]]&lt;&gt;"",Table_Styles[[#This Row],[Colour]],IF(Table_Styles[[#This Row],[Colour Default]]&lt;&gt;"",Table_Styles[[#This Row],[Colour Default]],""))</f>
        <v/>
      </c>
      <c r="P122" s="24"/>
      <c r="Q122" s="24"/>
      <c r="R122" s="24" t="str">
        <f>IF(Table_Styles[[#This Row],[Background]]&lt;&gt;"",Table_Styles[[#This Row],[Background]],IF(Table_Styles[[#This Row],[Background Default]]&lt;&gt;"",Table_Styles[[#This Row],[Background Default]],""))</f>
        <v/>
      </c>
      <c r="S122" s="24"/>
      <c r="T122" s="24"/>
      <c r="U122" s="24" t="str">
        <f>IF(Table_Styles[[#This Row],[Border]]&lt;&gt;"",Table_Styles[[#This Row],[Border]],IF(Table_Styles[[#This Row],[Border Default]]&lt;&gt;"",Table_Styles[[#This Row],[Border Default]],""))</f>
        <v/>
      </c>
      <c r="V122" s="24"/>
      <c r="W122" s="24"/>
      <c r="X122" s="24" t="str">
        <f>IF(Table_Styles[[#This Row],[Border Radius]]&lt;&gt;"",Table_Styles[[#This Row],[Border Radius]],IF(Table_Styles[[#This Row],[Border Radius Default]]&lt;&gt;"",Table_Styles[[#This Row],[Border Radius Default]],""))</f>
        <v/>
      </c>
      <c r="Y122" s="24"/>
      <c r="Z122" s="24"/>
      <c r="AA122" s="24" t="str">
        <f>IF(Table_Styles[[#This Row],[MT]]&lt;&gt;"",Table_Styles[[#This Row],[MT]],IF(Table_Styles[[#This Row],[MT Default]]&lt;&gt;"",Table_Styles[[#This Row],[MT Default]],""))</f>
        <v/>
      </c>
      <c r="AB122" s="24"/>
      <c r="AC122" s="24"/>
      <c r="AD122" s="24" t="str">
        <f>IF(Table_Styles[[#This Row],[MR]]&lt;&gt;"",Table_Styles[[#This Row],[MR]],IF(Table_Styles[[#This Row],[MR Default]]&lt;&gt;"",Table_Styles[[#This Row],[MR Default]],""))</f>
        <v/>
      </c>
      <c r="AE122" s="24"/>
      <c r="AF122" s="24"/>
      <c r="AG122" s="24" t="str">
        <f>IF(Table_Styles[[#This Row],[MB]]&lt;&gt;"",Table_Styles[[#This Row],[MB]],IF(Table_Styles[[#This Row],[MB Default]]&lt;&gt;"",Table_Styles[[#This Row],[MB Default]],""))</f>
        <v/>
      </c>
      <c r="AH122" s="24"/>
      <c r="AI122" s="24"/>
      <c r="AJ122" s="24" t="str">
        <f>IF(Table_Styles[[#This Row],[ML]]&lt;&gt;"",Table_Styles[[#This Row],[ML]],IF(Table_Styles[[#This Row],[ML Default]]&lt;&gt;"",Table_Styles[[#This Row],[ML Default]],""))</f>
        <v/>
      </c>
      <c r="AK122" s="24"/>
      <c r="AL122" s="24"/>
      <c r="AM122" s="24" t="str">
        <f>IF(Table_Styles[[#This Row],[PT]]&lt;&gt;"",Table_Styles[[#This Row],[PT]],IF(Table_Styles[[#This Row],[PT Default]]&lt;&gt;"",Table_Styles[[#This Row],[PT Default]],""))</f>
        <v/>
      </c>
      <c r="AN122" s="24"/>
      <c r="AO122" s="24"/>
      <c r="AP122" s="24" t="str">
        <f>IF(Table_Styles[[#This Row],[PR]]&lt;&gt;"",Table_Styles[[#This Row],[PR]],IF(Table_Styles[[#This Row],[PR Default]]&lt;&gt;"",Table_Styles[[#This Row],[PR Default]],""))</f>
        <v/>
      </c>
      <c r="AQ122" s="24"/>
      <c r="AR122" s="24"/>
      <c r="AS122" s="24" t="str">
        <f>IF(Table_Styles[[#This Row],[PB]]&lt;&gt;"",Table_Styles[[#This Row],[PB]],IF(Table_Styles[[#This Row],[PB Default]]&lt;&gt;"",Table_Styles[[#This Row],[PB Default]],""))</f>
        <v/>
      </c>
      <c r="AT122" s="24"/>
      <c r="AU122" s="24"/>
      <c r="AV122" s="24" t="str">
        <f>IF(Table_Styles[[#This Row],[PL]]&lt;&gt;"",Table_Styles[[#This Row],[PL]],IF(Table_Styles[[#This Row],[PL Default]]&lt;&gt;"",Table_Styles[[#This Row],[PL Default]],""))</f>
        <v/>
      </c>
      <c r="AW122" s="24"/>
      <c r="AX122" s="24"/>
      <c r="AY122" s="24" t="str">
        <f>IF(Table_Styles[[#This Row],[BT]]&lt;&gt;"",Table_Styles[[#This Row],[BT]],IF(Table_Styles[[#This Row],[BT Default]]&lt;&gt;"",Table_Styles[[#This Row],[BT Default]],""))</f>
        <v/>
      </c>
      <c r="AZ122" s="24"/>
      <c r="BA122" s="24"/>
      <c r="BB122" s="24" t="str">
        <f>IF(Table_Styles[[#This Row],[BR]]&lt;&gt;"",Table_Styles[[#This Row],[BR]],IF(Table_Styles[[#This Row],[BR Default]]&lt;&gt;"",Table_Styles[[#This Row],[BR Default]],""))</f>
        <v/>
      </c>
      <c r="BC122" s="24"/>
      <c r="BD122" s="24"/>
      <c r="BE122" s="24" t="str">
        <f>IF(Table_Styles[[#This Row],[BB]]&lt;&gt;"",Table_Styles[[#This Row],[BB]],IF(Table_Styles[[#This Row],[BB Default]]&lt;&gt;"",Table_Styles[[#This Row],[BB Default]],""))</f>
        <v/>
      </c>
      <c r="BF122" s="24"/>
      <c r="BG122" s="24"/>
      <c r="BH122" s="24" t="str">
        <f>IF(Table_Styles[[#This Row],[BL]]&lt;&gt;"",Table_Styles[[#This Row],[BL]],IF(Table_Styles[[#This Row],[BL Default]]&lt;&gt;"",Table_Styles[[#This Row],[BL Default]],""))</f>
        <v/>
      </c>
      <c r="BI122" s="24"/>
      <c r="BJ122" s="58"/>
      <c r="BK122" s="24" t="str">
        <f>IF(Table_Styles[[#This Row],[Width]]&lt;&gt;"",Table_Styles[[#This Row],[Width]],IF(Table_Styles[[#This Row],[Width Default]]&lt;&gt;"",Table_Styles[[#This Row],[Width Default]],""))</f>
        <v/>
      </c>
      <c r="BL122" s="24"/>
      <c r="BM122" s="24"/>
      <c r="BN122" s="24" t="str">
        <f>IF(Table_Styles[[#This Row],[Height]]&lt;&gt;"",Table_Styles[[#This Row],[Height]],IF(Table_Styles[[#This Row],[Height Default]]&lt;&gt;"",Table_Styles[[#This Row],[Height Default]],""))</f>
        <v/>
      </c>
      <c r="BO122" s="24"/>
      <c r="BP122" s="24"/>
      <c r="BQ122" s="24" t="str">
        <f>IF(Table_Styles[[#This Row],[Top]]&lt;&gt;"",Table_Styles[[#This Row],[Top]],IF(Table_Styles[[#This Row],[Top Default]]&lt;&gt;"",Table_Styles[[#This Row],[Top Default]],""))</f>
        <v/>
      </c>
      <c r="BR122" s="24"/>
      <c r="BS122" s="24"/>
      <c r="BT122" s="24" t="str">
        <f>IF(Table_Styles[[#This Row],[Right]]&lt;&gt;"",Table_Styles[[#This Row],[Right]],IF(Table_Styles[[#This Row],[Right Default]]&lt;&gt;"",Table_Styles[[#This Row],[Right Default]],""))</f>
        <v/>
      </c>
      <c r="BU122" s="24"/>
      <c r="BV122" s="24"/>
      <c r="BW122" s="24" t="str">
        <f>IF(Table_Styles[[#This Row],[Bottom]]&lt;&gt;"",Table_Styles[[#This Row],[Bottom]],IF(Table_Styles[[#This Row],[Bottom Default]]&lt;&gt;"",Table_Styles[[#This Row],[Bottom Default]],""))</f>
        <v/>
      </c>
      <c r="BX122" s="24"/>
      <c r="BY122" s="24"/>
      <c r="BZ122" s="24" t="str">
        <f>IF(Table_Styles[[#This Row],[Left]]&lt;&gt;"",Table_Styles[[#This Row],[Left]],IF(Table_Styles[[#This Row],[Left Default]]&lt;&gt;"",Table_Styles[[#This Row],[Left Default]],""))</f>
        <v/>
      </c>
      <c r="CA122" s="24"/>
      <c r="CB122" s="99" t="str">
        <f>IF(AND(Table_Styles[[#This Row],[Selector]]&lt;&gt;"",Table_Styles[[#This Row],[Font Family Used]]&lt;&gt;"",Table_Styles[[#This Row],[Font Weight Used]]&lt;&gt;""),Table_Styles[[#This Row],[Font Family Used]]&amp;" "&amp;Table_Styles[[#This Row],[Font Weight Used]],"")</f>
        <v/>
      </c>
      <c r="CC122" s="99" t="str">
        <f ca="1">IF(AND(Table_Styles[[#This Row],[Selector]],COUNTIF(OFFSET(CC:CC,0,0,ROW()-1,1),"="&amp;Table_Styles[[#This Row],[Font]])=0),Table_Styles[[#This Row],[Font]],"")</f>
        <v/>
      </c>
      <c r="CD122" s="99" t="str">
        <f ca="1">IF(Table_Styles[[#This Row],[Unique Font]]&lt;&gt;"",
"{""fontFamily"":"""&amp;Table_Styles[[#This Row],[Font Family Used]]&amp;""",""fontWeight"":"&amp;Table_Styles[[#This Row],[Font Weight Used]]&amp;"}","")</f>
        <v/>
      </c>
      <c r="CE122"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2" s="99" t="str">
        <f>IF(AND(Table_Styles[[#This Row],[Selector]]&lt;&gt;"", Table_Styles[[#This Row],[Config Properties]]&lt;&gt;""),
Table_Styles[[#This Row],[Selector]]&amp;" { "&amp;Table_Styles[[#This Row],[Config Properties]]&amp;" }","")</f>
        <v/>
      </c>
      <c r="CG122" s="99" t="str">
        <f xml:space="preserve">
SUBSTITUTE(SUBSTITUTE(SUBSTITUTE(SUBSTITUTE(SUBSTITUTE(SUBSTITUTE(SUBSTITUTE(SUBSTITUTE(Table_Styles[[#This Row],[Config]],
" {","{"),
"{ ","{"),
" }","}"),
"} ","}"),
" ,",","),
", ",","),
" :",":"),
": ",":")</f>
        <v/>
      </c>
    </row>
    <row r="123" spans="2:85" ht="21" customHeight="1">
      <c r="B123" s="175" t="s">
        <v>541</v>
      </c>
      <c r="C123" s="103" t="s">
        <v>593</v>
      </c>
      <c r="D123" s="24"/>
      <c r="E123" s="24"/>
      <c r="F123" s="24" t="str">
        <f>IF(Table_Styles[[#This Row],[Font Family]]&lt;&gt;"",Table_Styles[[#This Row],[Font Family]],IF(Table_Styles[[#This Row],[Font Family Default]]&lt;&gt;"",Table_Styles[[#This Row],[Font Family Default]],""))</f>
        <v/>
      </c>
      <c r="G123" s="24"/>
      <c r="H123" s="24"/>
      <c r="I123" s="24" t="str">
        <f>IF(Table_Styles[[#This Row],[Font Size]]&lt;&gt;"",Table_Styles[[#This Row],[Font Size]],IF(Table_Styles[[#This Row],[Font Size Default]]&lt;&gt;"",Table_Styles[[#This Row],[Font Size Default]],""))</f>
        <v/>
      </c>
      <c r="J123" s="24"/>
      <c r="K123" s="24"/>
      <c r="L123" s="24" t="str">
        <f>IF(Table_Styles[[#This Row],[Font Weight]]&lt;&gt;"",Table_Styles[[#This Row],[Font Weight]],IF(Table_Styles[[#This Row],[Font Weight Default]]&lt;&gt;"",Table_Styles[[#This Row],[Font Weight Default]],""))</f>
        <v/>
      </c>
      <c r="M123" s="24"/>
      <c r="N123" s="24"/>
      <c r="O123" s="24" t="str">
        <f>IF(Table_Styles[[#This Row],[Colour]]&lt;&gt;"",Table_Styles[[#This Row],[Colour]],IF(Table_Styles[[#This Row],[Colour Default]]&lt;&gt;"",Table_Styles[[#This Row],[Colour Default]],""))</f>
        <v/>
      </c>
      <c r="P123" s="24"/>
      <c r="Q123" s="24"/>
      <c r="R123" s="24" t="str">
        <f>IF(Table_Styles[[#This Row],[Background]]&lt;&gt;"",Table_Styles[[#This Row],[Background]],IF(Table_Styles[[#This Row],[Background Default]]&lt;&gt;"",Table_Styles[[#This Row],[Background Default]],""))</f>
        <v/>
      </c>
      <c r="S123" s="24"/>
      <c r="T123" s="24"/>
      <c r="U123" s="24" t="str">
        <f>IF(Table_Styles[[#This Row],[Border]]&lt;&gt;"",Table_Styles[[#This Row],[Border]],IF(Table_Styles[[#This Row],[Border Default]]&lt;&gt;"",Table_Styles[[#This Row],[Border Default]],""))</f>
        <v/>
      </c>
      <c r="V123" s="24"/>
      <c r="W123" s="24"/>
      <c r="X123" s="24" t="str">
        <f>IF(Table_Styles[[#This Row],[Border Radius]]&lt;&gt;"",Table_Styles[[#This Row],[Border Radius]],IF(Table_Styles[[#This Row],[Border Radius Default]]&lt;&gt;"",Table_Styles[[#This Row],[Border Radius Default]],""))</f>
        <v/>
      </c>
      <c r="Y123" s="24"/>
      <c r="Z123" s="24"/>
      <c r="AA123" s="24" t="str">
        <f>IF(Table_Styles[[#This Row],[MT]]&lt;&gt;"",Table_Styles[[#This Row],[MT]],IF(Table_Styles[[#This Row],[MT Default]]&lt;&gt;"",Table_Styles[[#This Row],[MT Default]],""))</f>
        <v/>
      </c>
      <c r="AB123" s="24"/>
      <c r="AC123" s="24"/>
      <c r="AD123" s="24" t="str">
        <f>IF(Table_Styles[[#This Row],[MR]]&lt;&gt;"",Table_Styles[[#This Row],[MR]],IF(Table_Styles[[#This Row],[MR Default]]&lt;&gt;"",Table_Styles[[#This Row],[MR Default]],""))</f>
        <v/>
      </c>
      <c r="AE123" s="24"/>
      <c r="AF123" s="24"/>
      <c r="AG123" s="24" t="str">
        <f>IF(Table_Styles[[#This Row],[MB]]&lt;&gt;"",Table_Styles[[#This Row],[MB]],IF(Table_Styles[[#This Row],[MB Default]]&lt;&gt;"",Table_Styles[[#This Row],[MB Default]],""))</f>
        <v/>
      </c>
      <c r="AH123" s="24"/>
      <c r="AI123" s="24"/>
      <c r="AJ123" s="24" t="str">
        <f>IF(Table_Styles[[#This Row],[ML]]&lt;&gt;"",Table_Styles[[#This Row],[ML]],IF(Table_Styles[[#This Row],[ML Default]]&lt;&gt;"",Table_Styles[[#This Row],[ML Default]],""))</f>
        <v/>
      </c>
      <c r="AK123" s="24"/>
      <c r="AL123" s="24"/>
      <c r="AM123" s="24" t="str">
        <f>IF(Table_Styles[[#This Row],[PT]]&lt;&gt;"",Table_Styles[[#This Row],[PT]],IF(Table_Styles[[#This Row],[PT Default]]&lt;&gt;"",Table_Styles[[#This Row],[PT Default]],""))</f>
        <v/>
      </c>
      <c r="AN123" s="24"/>
      <c r="AO123" s="24"/>
      <c r="AP123" s="24" t="str">
        <f>IF(Table_Styles[[#This Row],[PR]]&lt;&gt;"",Table_Styles[[#This Row],[PR]],IF(Table_Styles[[#This Row],[PR Default]]&lt;&gt;"",Table_Styles[[#This Row],[PR Default]],""))</f>
        <v/>
      </c>
      <c r="AQ123" s="24"/>
      <c r="AR123" s="24"/>
      <c r="AS123" s="24" t="str">
        <f>IF(Table_Styles[[#This Row],[PB]]&lt;&gt;"",Table_Styles[[#This Row],[PB]],IF(Table_Styles[[#This Row],[PB Default]]&lt;&gt;"",Table_Styles[[#This Row],[PB Default]],""))</f>
        <v/>
      </c>
      <c r="AT123" s="24"/>
      <c r="AU123" s="24"/>
      <c r="AV123" s="24" t="str">
        <f>IF(Table_Styles[[#This Row],[PL]]&lt;&gt;"",Table_Styles[[#This Row],[PL]],IF(Table_Styles[[#This Row],[PL Default]]&lt;&gt;"",Table_Styles[[#This Row],[PL Default]],""))</f>
        <v/>
      </c>
      <c r="AW123" s="24"/>
      <c r="AX123" s="24"/>
      <c r="AY123" s="24" t="str">
        <f>IF(Table_Styles[[#This Row],[BT]]&lt;&gt;"",Table_Styles[[#This Row],[BT]],IF(Table_Styles[[#This Row],[BT Default]]&lt;&gt;"",Table_Styles[[#This Row],[BT Default]],""))</f>
        <v/>
      </c>
      <c r="AZ123" s="24"/>
      <c r="BA123" s="24"/>
      <c r="BB123" s="24" t="str">
        <f>IF(Table_Styles[[#This Row],[BR]]&lt;&gt;"",Table_Styles[[#This Row],[BR]],IF(Table_Styles[[#This Row],[BR Default]]&lt;&gt;"",Table_Styles[[#This Row],[BR Default]],""))</f>
        <v/>
      </c>
      <c r="BC123" s="24"/>
      <c r="BD123" s="24"/>
      <c r="BE123" s="24" t="str">
        <f>IF(Table_Styles[[#This Row],[BB]]&lt;&gt;"",Table_Styles[[#This Row],[BB]],IF(Table_Styles[[#This Row],[BB Default]]&lt;&gt;"",Table_Styles[[#This Row],[BB Default]],""))</f>
        <v/>
      </c>
      <c r="BF123" s="24"/>
      <c r="BG123" s="24"/>
      <c r="BH123" s="24" t="str">
        <f>IF(Table_Styles[[#This Row],[BL]]&lt;&gt;"",Table_Styles[[#This Row],[BL]],IF(Table_Styles[[#This Row],[BL Default]]&lt;&gt;"",Table_Styles[[#This Row],[BL Default]],""))</f>
        <v/>
      </c>
      <c r="BI123" s="24"/>
      <c r="BJ123" s="58"/>
      <c r="BK123" s="24" t="str">
        <f>IF(Table_Styles[[#This Row],[Width]]&lt;&gt;"",Table_Styles[[#This Row],[Width]],IF(Table_Styles[[#This Row],[Width Default]]&lt;&gt;"",Table_Styles[[#This Row],[Width Default]],""))</f>
        <v/>
      </c>
      <c r="BL123" s="24"/>
      <c r="BM123" s="24"/>
      <c r="BN123" s="24" t="str">
        <f>IF(Table_Styles[[#This Row],[Height]]&lt;&gt;"",Table_Styles[[#This Row],[Height]],IF(Table_Styles[[#This Row],[Height Default]]&lt;&gt;"",Table_Styles[[#This Row],[Height Default]],""))</f>
        <v/>
      </c>
      <c r="BO123" s="24"/>
      <c r="BP123" s="24"/>
      <c r="BQ123" s="24" t="str">
        <f>IF(Table_Styles[[#This Row],[Top]]&lt;&gt;"",Table_Styles[[#This Row],[Top]],IF(Table_Styles[[#This Row],[Top Default]]&lt;&gt;"",Table_Styles[[#This Row],[Top Default]],""))</f>
        <v/>
      </c>
      <c r="BR123" s="24"/>
      <c r="BS123" s="24"/>
      <c r="BT123" s="24" t="str">
        <f>IF(Table_Styles[[#This Row],[Right]]&lt;&gt;"",Table_Styles[[#This Row],[Right]],IF(Table_Styles[[#This Row],[Right Default]]&lt;&gt;"",Table_Styles[[#This Row],[Right Default]],""))</f>
        <v/>
      </c>
      <c r="BU123" s="24"/>
      <c r="BV123" s="24"/>
      <c r="BW123" s="24" t="str">
        <f>IF(Table_Styles[[#This Row],[Bottom]]&lt;&gt;"",Table_Styles[[#This Row],[Bottom]],IF(Table_Styles[[#This Row],[Bottom Default]]&lt;&gt;"",Table_Styles[[#This Row],[Bottom Default]],""))</f>
        <v/>
      </c>
      <c r="BX123" s="24"/>
      <c r="BY123" s="24"/>
      <c r="BZ123" s="24" t="str">
        <f>IF(Table_Styles[[#This Row],[Left]]&lt;&gt;"",Table_Styles[[#This Row],[Left]],IF(Table_Styles[[#This Row],[Left Default]]&lt;&gt;"",Table_Styles[[#This Row],[Left Default]],""))</f>
        <v/>
      </c>
      <c r="CA123" s="24"/>
      <c r="CB123" s="99" t="str">
        <f>IF(AND(Table_Styles[[#This Row],[Selector]]&lt;&gt;"",Table_Styles[[#This Row],[Font Family Used]]&lt;&gt;"",Table_Styles[[#This Row],[Font Weight Used]]&lt;&gt;""),Table_Styles[[#This Row],[Font Family Used]]&amp;" "&amp;Table_Styles[[#This Row],[Font Weight Used]],"")</f>
        <v/>
      </c>
      <c r="CC123" s="99" t="str">
        <f ca="1">IF(AND(Table_Styles[[#This Row],[Selector]],COUNTIF(OFFSET(CC:CC,0,0,ROW()-1,1),"="&amp;Table_Styles[[#This Row],[Font]])=0),Table_Styles[[#This Row],[Font]],"")</f>
        <v/>
      </c>
      <c r="CD123" s="99" t="str">
        <f ca="1">IF(Table_Styles[[#This Row],[Unique Font]]&lt;&gt;"",
"{""fontFamily"":"""&amp;Table_Styles[[#This Row],[Font Family Used]]&amp;""",""fontWeight"":"&amp;Table_Styles[[#This Row],[Font Weight Used]]&amp;"}","")</f>
        <v/>
      </c>
      <c r="CE123"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3" s="99" t="str">
        <f>IF(AND(Table_Styles[[#This Row],[Selector]]&lt;&gt;"", Table_Styles[[#This Row],[Config Properties]]&lt;&gt;""),
Table_Styles[[#This Row],[Selector]]&amp;" { "&amp;Table_Styles[[#This Row],[Config Properties]]&amp;" }","")</f>
        <v/>
      </c>
      <c r="CG123" s="99" t="str">
        <f xml:space="preserve">
SUBSTITUTE(SUBSTITUTE(SUBSTITUTE(SUBSTITUTE(SUBSTITUTE(SUBSTITUTE(SUBSTITUTE(SUBSTITUTE(Table_Styles[[#This Row],[Config]],
" {","{"),
"{ ","{"),
" }","}"),
"} ","}"),
" ,",","),
", ",","),
" :",":"),
": ",":")</f>
        <v/>
      </c>
    </row>
    <row r="124" spans="2:85" ht="21" customHeight="1">
      <c r="B124" s="175" t="s">
        <v>543</v>
      </c>
      <c r="C124" s="103" t="s">
        <v>594</v>
      </c>
      <c r="D124" s="24"/>
      <c r="E124" s="24"/>
      <c r="F124" s="24" t="str">
        <f>IF(Table_Styles[[#This Row],[Font Family]]&lt;&gt;"",Table_Styles[[#This Row],[Font Family]],IF(Table_Styles[[#This Row],[Font Family Default]]&lt;&gt;"",Table_Styles[[#This Row],[Font Family Default]],""))</f>
        <v/>
      </c>
      <c r="G124" s="24"/>
      <c r="H124" s="24"/>
      <c r="I124" s="24" t="str">
        <f>IF(Table_Styles[[#This Row],[Font Size]]&lt;&gt;"",Table_Styles[[#This Row],[Font Size]],IF(Table_Styles[[#This Row],[Font Size Default]]&lt;&gt;"",Table_Styles[[#This Row],[Font Size Default]],""))</f>
        <v/>
      </c>
      <c r="J124" s="24"/>
      <c r="K124" s="24"/>
      <c r="L124" s="24" t="str">
        <f>IF(Table_Styles[[#This Row],[Font Weight]]&lt;&gt;"",Table_Styles[[#This Row],[Font Weight]],IF(Table_Styles[[#This Row],[Font Weight Default]]&lt;&gt;"",Table_Styles[[#This Row],[Font Weight Default]],""))</f>
        <v/>
      </c>
      <c r="M124" s="24"/>
      <c r="N124" s="24"/>
      <c r="O124" s="24" t="str">
        <f>IF(Table_Styles[[#This Row],[Colour]]&lt;&gt;"",Table_Styles[[#This Row],[Colour]],IF(Table_Styles[[#This Row],[Colour Default]]&lt;&gt;"",Table_Styles[[#This Row],[Colour Default]],""))</f>
        <v/>
      </c>
      <c r="P124" s="24"/>
      <c r="Q124" s="24"/>
      <c r="R124" s="24" t="str">
        <f>IF(Table_Styles[[#This Row],[Background]]&lt;&gt;"",Table_Styles[[#This Row],[Background]],IF(Table_Styles[[#This Row],[Background Default]]&lt;&gt;"",Table_Styles[[#This Row],[Background Default]],""))</f>
        <v/>
      </c>
      <c r="S124" s="24"/>
      <c r="T124" s="24"/>
      <c r="U124" s="24" t="str">
        <f>IF(Table_Styles[[#This Row],[Border]]&lt;&gt;"",Table_Styles[[#This Row],[Border]],IF(Table_Styles[[#This Row],[Border Default]]&lt;&gt;"",Table_Styles[[#This Row],[Border Default]],""))</f>
        <v/>
      </c>
      <c r="V124" s="24"/>
      <c r="W124" s="24"/>
      <c r="X124" s="24" t="str">
        <f>IF(Table_Styles[[#This Row],[Border Radius]]&lt;&gt;"",Table_Styles[[#This Row],[Border Radius]],IF(Table_Styles[[#This Row],[Border Radius Default]]&lt;&gt;"",Table_Styles[[#This Row],[Border Radius Default]],""))</f>
        <v/>
      </c>
      <c r="Y124" s="24"/>
      <c r="Z124" s="24"/>
      <c r="AA124" s="24" t="str">
        <f>IF(Table_Styles[[#This Row],[MT]]&lt;&gt;"",Table_Styles[[#This Row],[MT]],IF(Table_Styles[[#This Row],[MT Default]]&lt;&gt;"",Table_Styles[[#This Row],[MT Default]],""))</f>
        <v/>
      </c>
      <c r="AB124" s="24"/>
      <c r="AC124" s="24"/>
      <c r="AD124" s="24" t="str">
        <f>IF(Table_Styles[[#This Row],[MR]]&lt;&gt;"",Table_Styles[[#This Row],[MR]],IF(Table_Styles[[#This Row],[MR Default]]&lt;&gt;"",Table_Styles[[#This Row],[MR Default]],""))</f>
        <v/>
      </c>
      <c r="AE124" s="24"/>
      <c r="AF124" s="24"/>
      <c r="AG124" s="24" t="str">
        <f>IF(Table_Styles[[#This Row],[MB]]&lt;&gt;"",Table_Styles[[#This Row],[MB]],IF(Table_Styles[[#This Row],[MB Default]]&lt;&gt;"",Table_Styles[[#This Row],[MB Default]],""))</f>
        <v/>
      </c>
      <c r="AH124" s="24"/>
      <c r="AI124" s="24"/>
      <c r="AJ124" s="24" t="str">
        <f>IF(Table_Styles[[#This Row],[ML]]&lt;&gt;"",Table_Styles[[#This Row],[ML]],IF(Table_Styles[[#This Row],[ML Default]]&lt;&gt;"",Table_Styles[[#This Row],[ML Default]],""))</f>
        <v/>
      </c>
      <c r="AK124" s="24"/>
      <c r="AL124" s="24"/>
      <c r="AM124" s="24" t="str">
        <f>IF(Table_Styles[[#This Row],[PT]]&lt;&gt;"",Table_Styles[[#This Row],[PT]],IF(Table_Styles[[#This Row],[PT Default]]&lt;&gt;"",Table_Styles[[#This Row],[PT Default]],""))</f>
        <v/>
      </c>
      <c r="AN124" s="24"/>
      <c r="AO124" s="24"/>
      <c r="AP124" s="24" t="str">
        <f>IF(Table_Styles[[#This Row],[PR]]&lt;&gt;"",Table_Styles[[#This Row],[PR]],IF(Table_Styles[[#This Row],[PR Default]]&lt;&gt;"",Table_Styles[[#This Row],[PR Default]],""))</f>
        <v/>
      </c>
      <c r="AQ124" s="24"/>
      <c r="AR124" s="24"/>
      <c r="AS124" s="24" t="str">
        <f>IF(Table_Styles[[#This Row],[PB]]&lt;&gt;"",Table_Styles[[#This Row],[PB]],IF(Table_Styles[[#This Row],[PB Default]]&lt;&gt;"",Table_Styles[[#This Row],[PB Default]],""))</f>
        <v/>
      </c>
      <c r="AT124" s="24"/>
      <c r="AU124" s="24"/>
      <c r="AV124" s="24" t="str">
        <f>IF(Table_Styles[[#This Row],[PL]]&lt;&gt;"",Table_Styles[[#This Row],[PL]],IF(Table_Styles[[#This Row],[PL Default]]&lt;&gt;"",Table_Styles[[#This Row],[PL Default]],""))</f>
        <v/>
      </c>
      <c r="AW124" s="24"/>
      <c r="AX124" s="24"/>
      <c r="AY124" s="24" t="str">
        <f>IF(Table_Styles[[#This Row],[BT]]&lt;&gt;"",Table_Styles[[#This Row],[BT]],IF(Table_Styles[[#This Row],[BT Default]]&lt;&gt;"",Table_Styles[[#This Row],[BT Default]],""))</f>
        <v/>
      </c>
      <c r="AZ124" s="24"/>
      <c r="BA124" s="24"/>
      <c r="BB124" s="24" t="str">
        <f>IF(Table_Styles[[#This Row],[BR]]&lt;&gt;"",Table_Styles[[#This Row],[BR]],IF(Table_Styles[[#This Row],[BR Default]]&lt;&gt;"",Table_Styles[[#This Row],[BR Default]],""))</f>
        <v/>
      </c>
      <c r="BC124" s="24"/>
      <c r="BD124" s="24"/>
      <c r="BE124" s="24" t="str">
        <f>IF(Table_Styles[[#This Row],[BB]]&lt;&gt;"",Table_Styles[[#This Row],[BB]],IF(Table_Styles[[#This Row],[BB Default]]&lt;&gt;"",Table_Styles[[#This Row],[BB Default]],""))</f>
        <v/>
      </c>
      <c r="BF124" s="24"/>
      <c r="BG124" s="24"/>
      <c r="BH124" s="24" t="str">
        <f>IF(Table_Styles[[#This Row],[BL]]&lt;&gt;"",Table_Styles[[#This Row],[BL]],IF(Table_Styles[[#This Row],[BL Default]]&lt;&gt;"",Table_Styles[[#This Row],[BL Default]],""))</f>
        <v/>
      </c>
      <c r="BI124" s="24"/>
      <c r="BJ124" s="58"/>
      <c r="BK124" s="24" t="str">
        <f>IF(Table_Styles[[#This Row],[Width]]&lt;&gt;"",Table_Styles[[#This Row],[Width]],IF(Table_Styles[[#This Row],[Width Default]]&lt;&gt;"",Table_Styles[[#This Row],[Width Default]],""))</f>
        <v/>
      </c>
      <c r="BL124" s="24"/>
      <c r="BM124" s="24"/>
      <c r="BN124" s="24" t="str">
        <f>IF(Table_Styles[[#This Row],[Height]]&lt;&gt;"",Table_Styles[[#This Row],[Height]],IF(Table_Styles[[#This Row],[Height Default]]&lt;&gt;"",Table_Styles[[#This Row],[Height Default]],""))</f>
        <v/>
      </c>
      <c r="BO124" s="24"/>
      <c r="BP124" s="24"/>
      <c r="BQ124" s="24" t="str">
        <f>IF(Table_Styles[[#This Row],[Top]]&lt;&gt;"",Table_Styles[[#This Row],[Top]],IF(Table_Styles[[#This Row],[Top Default]]&lt;&gt;"",Table_Styles[[#This Row],[Top Default]],""))</f>
        <v/>
      </c>
      <c r="BR124" s="24"/>
      <c r="BS124" s="24"/>
      <c r="BT124" s="24" t="str">
        <f>IF(Table_Styles[[#This Row],[Right]]&lt;&gt;"",Table_Styles[[#This Row],[Right]],IF(Table_Styles[[#This Row],[Right Default]]&lt;&gt;"",Table_Styles[[#This Row],[Right Default]],""))</f>
        <v/>
      </c>
      <c r="BU124" s="24"/>
      <c r="BV124" s="24"/>
      <c r="BW124" s="24" t="str">
        <f>IF(Table_Styles[[#This Row],[Bottom]]&lt;&gt;"",Table_Styles[[#This Row],[Bottom]],IF(Table_Styles[[#This Row],[Bottom Default]]&lt;&gt;"",Table_Styles[[#This Row],[Bottom Default]],""))</f>
        <v/>
      </c>
      <c r="BX124" s="24"/>
      <c r="BY124" s="24"/>
      <c r="BZ124" s="24" t="str">
        <f>IF(Table_Styles[[#This Row],[Left]]&lt;&gt;"",Table_Styles[[#This Row],[Left]],IF(Table_Styles[[#This Row],[Left Default]]&lt;&gt;"",Table_Styles[[#This Row],[Left Default]],""))</f>
        <v/>
      </c>
      <c r="CA124" s="24"/>
      <c r="CB124" s="99" t="str">
        <f>IF(AND(Table_Styles[[#This Row],[Selector]]&lt;&gt;"",Table_Styles[[#This Row],[Font Family Used]]&lt;&gt;"",Table_Styles[[#This Row],[Font Weight Used]]&lt;&gt;""),Table_Styles[[#This Row],[Font Family Used]]&amp;" "&amp;Table_Styles[[#This Row],[Font Weight Used]],"")</f>
        <v/>
      </c>
      <c r="CC124" s="99" t="str">
        <f ca="1">IF(AND(Table_Styles[[#This Row],[Selector]],COUNTIF(OFFSET(CC:CC,0,0,ROW()-1,1),"="&amp;Table_Styles[[#This Row],[Font]])=0),Table_Styles[[#This Row],[Font]],"")</f>
        <v/>
      </c>
      <c r="CD124" s="99" t="str">
        <f ca="1">IF(Table_Styles[[#This Row],[Unique Font]]&lt;&gt;"",
"{""fontFamily"":"""&amp;Table_Styles[[#This Row],[Font Family Used]]&amp;""",""fontWeight"":"&amp;Table_Styles[[#This Row],[Font Weight Used]]&amp;"}","")</f>
        <v/>
      </c>
      <c r="CE124"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4" s="99" t="str">
        <f>IF(AND(Table_Styles[[#This Row],[Selector]]&lt;&gt;"", Table_Styles[[#This Row],[Config Properties]]&lt;&gt;""),
Table_Styles[[#This Row],[Selector]]&amp;" { "&amp;Table_Styles[[#This Row],[Config Properties]]&amp;" }","")</f>
        <v/>
      </c>
      <c r="CG124" s="99" t="str">
        <f xml:space="preserve">
SUBSTITUTE(SUBSTITUTE(SUBSTITUTE(SUBSTITUTE(SUBSTITUTE(SUBSTITUTE(SUBSTITUTE(SUBSTITUTE(Table_Styles[[#This Row],[Config]],
" {","{"),
"{ ","{"),
" }","}"),
"} ","}"),
" ,",","),
", ",","),
" :",":"),
": ",":")</f>
        <v/>
      </c>
    </row>
    <row r="125" spans="2:85" ht="21" customHeight="1">
      <c r="B125" s="174" t="s">
        <v>545</v>
      </c>
      <c r="C125" s="103" t="s">
        <v>595</v>
      </c>
      <c r="D125" s="24"/>
      <c r="E125" s="24"/>
      <c r="F125" s="24" t="str">
        <f>IF(Table_Styles[[#This Row],[Font Family]]&lt;&gt;"",Table_Styles[[#This Row],[Font Family]],IF(Table_Styles[[#This Row],[Font Family Default]]&lt;&gt;"",Table_Styles[[#This Row],[Font Family Default]],""))</f>
        <v/>
      </c>
      <c r="G125" s="24"/>
      <c r="H125" s="24"/>
      <c r="I125" s="24" t="str">
        <f>IF(Table_Styles[[#This Row],[Font Size]]&lt;&gt;"",Table_Styles[[#This Row],[Font Size]],IF(Table_Styles[[#This Row],[Font Size Default]]&lt;&gt;"",Table_Styles[[#This Row],[Font Size Default]],""))</f>
        <v/>
      </c>
      <c r="J125" s="24"/>
      <c r="K125" s="24"/>
      <c r="L125" s="24" t="str">
        <f>IF(Table_Styles[[#This Row],[Font Weight]]&lt;&gt;"",Table_Styles[[#This Row],[Font Weight]],IF(Table_Styles[[#This Row],[Font Weight Default]]&lt;&gt;"",Table_Styles[[#This Row],[Font Weight Default]],""))</f>
        <v/>
      </c>
      <c r="M125" s="24"/>
      <c r="N125" s="24"/>
      <c r="O125" s="24" t="str">
        <f>IF(Table_Styles[[#This Row],[Colour]]&lt;&gt;"",Table_Styles[[#This Row],[Colour]],IF(Table_Styles[[#This Row],[Colour Default]]&lt;&gt;"",Table_Styles[[#This Row],[Colour Default]],""))</f>
        <v/>
      </c>
      <c r="P125" s="24"/>
      <c r="Q125" s="24"/>
      <c r="R125" s="24" t="str">
        <f>IF(Table_Styles[[#This Row],[Background]]&lt;&gt;"",Table_Styles[[#This Row],[Background]],IF(Table_Styles[[#This Row],[Background Default]]&lt;&gt;"",Table_Styles[[#This Row],[Background Default]],""))</f>
        <v/>
      </c>
      <c r="S125" s="24"/>
      <c r="T125" s="24"/>
      <c r="U125" s="24" t="str">
        <f>IF(Table_Styles[[#This Row],[Border]]&lt;&gt;"",Table_Styles[[#This Row],[Border]],IF(Table_Styles[[#This Row],[Border Default]]&lt;&gt;"",Table_Styles[[#This Row],[Border Default]],""))</f>
        <v/>
      </c>
      <c r="V125" s="24"/>
      <c r="W125" s="24"/>
      <c r="X125" s="24" t="str">
        <f>IF(Table_Styles[[#This Row],[Border Radius]]&lt;&gt;"",Table_Styles[[#This Row],[Border Radius]],IF(Table_Styles[[#This Row],[Border Radius Default]]&lt;&gt;"",Table_Styles[[#This Row],[Border Radius Default]],""))</f>
        <v/>
      </c>
      <c r="Y125" s="24"/>
      <c r="Z125" s="24"/>
      <c r="AA125" s="24" t="str">
        <f>IF(Table_Styles[[#This Row],[MT]]&lt;&gt;"",Table_Styles[[#This Row],[MT]],IF(Table_Styles[[#This Row],[MT Default]]&lt;&gt;"",Table_Styles[[#This Row],[MT Default]],""))</f>
        <v/>
      </c>
      <c r="AB125" s="24"/>
      <c r="AC125" s="24"/>
      <c r="AD125" s="24" t="str">
        <f>IF(Table_Styles[[#This Row],[MR]]&lt;&gt;"",Table_Styles[[#This Row],[MR]],IF(Table_Styles[[#This Row],[MR Default]]&lt;&gt;"",Table_Styles[[#This Row],[MR Default]],""))</f>
        <v/>
      </c>
      <c r="AE125" s="24"/>
      <c r="AF125" s="24"/>
      <c r="AG125" s="24" t="str">
        <f>IF(Table_Styles[[#This Row],[MB]]&lt;&gt;"",Table_Styles[[#This Row],[MB]],IF(Table_Styles[[#This Row],[MB Default]]&lt;&gt;"",Table_Styles[[#This Row],[MB Default]],""))</f>
        <v/>
      </c>
      <c r="AH125" s="24"/>
      <c r="AI125" s="24"/>
      <c r="AJ125" s="24" t="str">
        <f>IF(Table_Styles[[#This Row],[ML]]&lt;&gt;"",Table_Styles[[#This Row],[ML]],IF(Table_Styles[[#This Row],[ML Default]]&lt;&gt;"",Table_Styles[[#This Row],[ML Default]],""))</f>
        <v/>
      </c>
      <c r="AK125" s="24"/>
      <c r="AL125" s="24"/>
      <c r="AM125" s="24" t="str">
        <f>IF(Table_Styles[[#This Row],[PT]]&lt;&gt;"",Table_Styles[[#This Row],[PT]],IF(Table_Styles[[#This Row],[PT Default]]&lt;&gt;"",Table_Styles[[#This Row],[PT Default]],""))</f>
        <v/>
      </c>
      <c r="AN125" s="24"/>
      <c r="AO125" s="24"/>
      <c r="AP125" s="24" t="str">
        <f>IF(Table_Styles[[#This Row],[PR]]&lt;&gt;"",Table_Styles[[#This Row],[PR]],IF(Table_Styles[[#This Row],[PR Default]]&lt;&gt;"",Table_Styles[[#This Row],[PR Default]],""))</f>
        <v/>
      </c>
      <c r="AQ125" s="24"/>
      <c r="AR125" s="24"/>
      <c r="AS125" s="24" t="str">
        <f>IF(Table_Styles[[#This Row],[PB]]&lt;&gt;"",Table_Styles[[#This Row],[PB]],IF(Table_Styles[[#This Row],[PB Default]]&lt;&gt;"",Table_Styles[[#This Row],[PB Default]],""))</f>
        <v/>
      </c>
      <c r="AT125" s="24"/>
      <c r="AU125" s="24"/>
      <c r="AV125" s="24" t="str">
        <f>IF(Table_Styles[[#This Row],[PL]]&lt;&gt;"",Table_Styles[[#This Row],[PL]],IF(Table_Styles[[#This Row],[PL Default]]&lt;&gt;"",Table_Styles[[#This Row],[PL Default]],""))</f>
        <v/>
      </c>
      <c r="AW125" s="24"/>
      <c r="AX125" s="24"/>
      <c r="AY125" s="24" t="str">
        <f>IF(Table_Styles[[#This Row],[BT]]&lt;&gt;"",Table_Styles[[#This Row],[BT]],IF(Table_Styles[[#This Row],[BT Default]]&lt;&gt;"",Table_Styles[[#This Row],[BT Default]],""))</f>
        <v/>
      </c>
      <c r="AZ125" s="24"/>
      <c r="BA125" s="24"/>
      <c r="BB125" s="24" t="str">
        <f>IF(Table_Styles[[#This Row],[BR]]&lt;&gt;"",Table_Styles[[#This Row],[BR]],IF(Table_Styles[[#This Row],[BR Default]]&lt;&gt;"",Table_Styles[[#This Row],[BR Default]],""))</f>
        <v/>
      </c>
      <c r="BC125" s="24"/>
      <c r="BD125" s="24"/>
      <c r="BE125" s="24" t="str">
        <f>IF(Table_Styles[[#This Row],[BB]]&lt;&gt;"",Table_Styles[[#This Row],[BB]],IF(Table_Styles[[#This Row],[BB Default]]&lt;&gt;"",Table_Styles[[#This Row],[BB Default]],""))</f>
        <v/>
      </c>
      <c r="BF125" s="24"/>
      <c r="BG125" s="24"/>
      <c r="BH125" s="24" t="str">
        <f>IF(Table_Styles[[#This Row],[BL]]&lt;&gt;"",Table_Styles[[#This Row],[BL]],IF(Table_Styles[[#This Row],[BL Default]]&lt;&gt;"",Table_Styles[[#This Row],[BL Default]],""))</f>
        <v/>
      </c>
      <c r="BI125" s="24"/>
      <c r="BJ125" s="58"/>
      <c r="BK125" s="24" t="str">
        <f>IF(Table_Styles[[#This Row],[Width]]&lt;&gt;"",Table_Styles[[#This Row],[Width]],IF(Table_Styles[[#This Row],[Width Default]]&lt;&gt;"",Table_Styles[[#This Row],[Width Default]],""))</f>
        <v/>
      </c>
      <c r="BL125" s="24"/>
      <c r="BM125" s="24"/>
      <c r="BN125" s="24" t="str">
        <f>IF(Table_Styles[[#This Row],[Height]]&lt;&gt;"",Table_Styles[[#This Row],[Height]],IF(Table_Styles[[#This Row],[Height Default]]&lt;&gt;"",Table_Styles[[#This Row],[Height Default]],""))</f>
        <v/>
      </c>
      <c r="BO125" s="24"/>
      <c r="BP125" s="24"/>
      <c r="BQ125" s="24" t="str">
        <f>IF(Table_Styles[[#This Row],[Top]]&lt;&gt;"",Table_Styles[[#This Row],[Top]],IF(Table_Styles[[#This Row],[Top Default]]&lt;&gt;"",Table_Styles[[#This Row],[Top Default]],""))</f>
        <v/>
      </c>
      <c r="BR125" s="24"/>
      <c r="BS125" s="24"/>
      <c r="BT125" s="24" t="str">
        <f>IF(Table_Styles[[#This Row],[Right]]&lt;&gt;"",Table_Styles[[#This Row],[Right]],IF(Table_Styles[[#This Row],[Right Default]]&lt;&gt;"",Table_Styles[[#This Row],[Right Default]],""))</f>
        <v/>
      </c>
      <c r="BU125" s="24"/>
      <c r="BV125" s="24"/>
      <c r="BW125" s="24" t="str">
        <f>IF(Table_Styles[[#This Row],[Bottom]]&lt;&gt;"",Table_Styles[[#This Row],[Bottom]],IF(Table_Styles[[#This Row],[Bottom Default]]&lt;&gt;"",Table_Styles[[#This Row],[Bottom Default]],""))</f>
        <v/>
      </c>
      <c r="BX125" s="24"/>
      <c r="BY125" s="24"/>
      <c r="BZ125" s="24" t="str">
        <f>IF(Table_Styles[[#This Row],[Left]]&lt;&gt;"",Table_Styles[[#This Row],[Left]],IF(Table_Styles[[#This Row],[Left Default]]&lt;&gt;"",Table_Styles[[#This Row],[Left Default]],""))</f>
        <v/>
      </c>
      <c r="CA125" s="24"/>
      <c r="CB125" s="99" t="str">
        <f>IF(AND(Table_Styles[[#This Row],[Selector]]&lt;&gt;"",Table_Styles[[#This Row],[Font Family Used]]&lt;&gt;"",Table_Styles[[#This Row],[Font Weight Used]]&lt;&gt;""),Table_Styles[[#This Row],[Font Family Used]]&amp;" "&amp;Table_Styles[[#This Row],[Font Weight Used]],"")</f>
        <v/>
      </c>
      <c r="CC125" s="99" t="str">
        <f ca="1">IF(AND(Table_Styles[[#This Row],[Selector]],COUNTIF(OFFSET(CC:CC,0,0,ROW()-1,1),"="&amp;Table_Styles[[#This Row],[Font]])=0),Table_Styles[[#This Row],[Font]],"")</f>
        <v/>
      </c>
      <c r="CD125" s="99" t="str">
        <f ca="1">IF(Table_Styles[[#This Row],[Unique Font]]&lt;&gt;"",
"{""fontFamily"":"""&amp;Table_Styles[[#This Row],[Font Family Used]]&amp;""",""fontWeight"":"&amp;Table_Styles[[#This Row],[Font Weight Used]]&amp;"}","")</f>
        <v/>
      </c>
      <c r="CE125"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5" s="99" t="str">
        <f>IF(AND(Table_Styles[[#This Row],[Selector]]&lt;&gt;"", Table_Styles[[#This Row],[Config Properties]]&lt;&gt;""),
Table_Styles[[#This Row],[Selector]]&amp;" { "&amp;Table_Styles[[#This Row],[Config Properties]]&amp;" }","")</f>
        <v/>
      </c>
      <c r="CG125" s="99" t="str">
        <f xml:space="preserve">
SUBSTITUTE(SUBSTITUTE(SUBSTITUTE(SUBSTITUTE(SUBSTITUTE(SUBSTITUTE(SUBSTITUTE(SUBSTITUTE(Table_Styles[[#This Row],[Config]],
" {","{"),
"{ ","{"),
" }","}"),
"} ","}"),
" ,",","),
", ",","),
" :",":"),
": ",":")</f>
        <v/>
      </c>
    </row>
    <row r="126" spans="2:85" ht="21" customHeight="1">
      <c r="B126" s="174" t="s">
        <v>547</v>
      </c>
      <c r="C126" s="103" t="s">
        <v>596</v>
      </c>
      <c r="D126" s="24"/>
      <c r="E126" s="24"/>
      <c r="F126" s="24" t="str">
        <f>IF(Table_Styles[[#This Row],[Font Family]]&lt;&gt;"",Table_Styles[[#This Row],[Font Family]],IF(Table_Styles[[#This Row],[Font Family Default]]&lt;&gt;"",Table_Styles[[#This Row],[Font Family Default]],""))</f>
        <v/>
      </c>
      <c r="G126" s="24"/>
      <c r="H126" s="24"/>
      <c r="I126" s="24" t="str">
        <f>IF(Table_Styles[[#This Row],[Font Size]]&lt;&gt;"",Table_Styles[[#This Row],[Font Size]],IF(Table_Styles[[#This Row],[Font Size Default]]&lt;&gt;"",Table_Styles[[#This Row],[Font Size Default]],""))</f>
        <v/>
      </c>
      <c r="J126" s="24"/>
      <c r="K126" s="24"/>
      <c r="L126" s="24" t="str">
        <f>IF(Table_Styles[[#This Row],[Font Weight]]&lt;&gt;"",Table_Styles[[#This Row],[Font Weight]],IF(Table_Styles[[#This Row],[Font Weight Default]]&lt;&gt;"",Table_Styles[[#This Row],[Font Weight Default]],""))</f>
        <v/>
      </c>
      <c r="M126" s="24"/>
      <c r="N126" s="24"/>
      <c r="O126" s="24" t="str">
        <f>IF(Table_Styles[[#This Row],[Colour]]&lt;&gt;"",Table_Styles[[#This Row],[Colour]],IF(Table_Styles[[#This Row],[Colour Default]]&lt;&gt;"",Table_Styles[[#This Row],[Colour Default]],""))</f>
        <v/>
      </c>
      <c r="P126" s="24"/>
      <c r="Q126" s="24"/>
      <c r="R126" s="24" t="str">
        <f>IF(Table_Styles[[#This Row],[Background]]&lt;&gt;"",Table_Styles[[#This Row],[Background]],IF(Table_Styles[[#This Row],[Background Default]]&lt;&gt;"",Table_Styles[[#This Row],[Background Default]],""))</f>
        <v/>
      </c>
      <c r="S126" s="24"/>
      <c r="T126" s="24"/>
      <c r="U126" s="24" t="str">
        <f>IF(Table_Styles[[#This Row],[Border]]&lt;&gt;"",Table_Styles[[#This Row],[Border]],IF(Table_Styles[[#This Row],[Border Default]]&lt;&gt;"",Table_Styles[[#This Row],[Border Default]],""))</f>
        <v/>
      </c>
      <c r="V126" s="24"/>
      <c r="W126" s="24"/>
      <c r="X126" s="24" t="str">
        <f>IF(Table_Styles[[#This Row],[Border Radius]]&lt;&gt;"",Table_Styles[[#This Row],[Border Radius]],IF(Table_Styles[[#This Row],[Border Radius Default]]&lt;&gt;"",Table_Styles[[#This Row],[Border Radius Default]],""))</f>
        <v/>
      </c>
      <c r="Y126" s="24"/>
      <c r="Z126" s="24"/>
      <c r="AA126" s="24" t="str">
        <f>IF(Table_Styles[[#This Row],[MT]]&lt;&gt;"",Table_Styles[[#This Row],[MT]],IF(Table_Styles[[#This Row],[MT Default]]&lt;&gt;"",Table_Styles[[#This Row],[MT Default]],""))</f>
        <v/>
      </c>
      <c r="AB126" s="24"/>
      <c r="AC126" s="24"/>
      <c r="AD126" s="24" t="str">
        <f>IF(Table_Styles[[#This Row],[MR]]&lt;&gt;"",Table_Styles[[#This Row],[MR]],IF(Table_Styles[[#This Row],[MR Default]]&lt;&gt;"",Table_Styles[[#This Row],[MR Default]],""))</f>
        <v/>
      </c>
      <c r="AE126" s="24"/>
      <c r="AF126" s="24"/>
      <c r="AG126" s="24" t="str">
        <f>IF(Table_Styles[[#This Row],[MB]]&lt;&gt;"",Table_Styles[[#This Row],[MB]],IF(Table_Styles[[#This Row],[MB Default]]&lt;&gt;"",Table_Styles[[#This Row],[MB Default]],""))</f>
        <v/>
      </c>
      <c r="AH126" s="24"/>
      <c r="AI126" s="24"/>
      <c r="AJ126" s="24" t="str">
        <f>IF(Table_Styles[[#This Row],[ML]]&lt;&gt;"",Table_Styles[[#This Row],[ML]],IF(Table_Styles[[#This Row],[ML Default]]&lt;&gt;"",Table_Styles[[#This Row],[ML Default]],""))</f>
        <v/>
      </c>
      <c r="AK126" s="24"/>
      <c r="AL126" s="24"/>
      <c r="AM126" s="24" t="str">
        <f>IF(Table_Styles[[#This Row],[PT]]&lt;&gt;"",Table_Styles[[#This Row],[PT]],IF(Table_Styles[[#This Row],[PT Default]]&lt;&gt;"",Table_Styles[[#This Row],[PT Default]],""))</f>
        <v/>
      </c>
      <c r="AN126" s="24"/>
      <c r="AO126" s="24"/>
      <c r="AP126" s="24" t="str">
        <f>IF(Table_Styles[[#This Row],[PR]]&lt;&gt;"",Table_Styles[[#This Row],[PR]],IF(Table_Styles[[#This Row],[PR Default]]&lt;&gt;"",Table_Styles[[#This Row],[PR Default]],""))</f>
        <v/>
      </c>
      <c r="AQ126" s="24"/>
      <c r="AR126" s="24"/>
      <c r="AS126" s="24" t="str">
        <f>IF(Table_Styles[[#This Row],[PB]]&lt;&gt;"",Table_Styles[[#This Row],[PB]],IF(Table_Styles[[#This Row],[PB Default]]&lt;&gt;"",Table_Styles[[#This Row],[PB Default]],""))</f>
        <v/>
      </c>
      <c r="AT126" s="24"/>
      <c r="AU126" s="24"/>
      <c r="AV126" s="24" t="str">
        <f>IF(Table_Styles[[#This Row],[PL]]&lt;&gt;"",Table_Styles[[#This Row],[PL]],IF(Table_Styles[[#This Row],[PL Default]]&lt;&gt;"",Table_Styles[[#This Row],[PL Default]],""))</f>
        <v/>
      </c>
      <c r="AW126" s="24"/>
      <c r="AX126" s="24"/>
      <c r="AY126" s="24" t="str">
        <f>IF(Table_Styles[[#This Row],[BT]]&lt;&gt;"",Table_Styles[[#This Row],[BT]],IF(Table_Styles[[#This Row],[BT Default]]&lt;&gt;"",Table_Styles[[#This Row],[BT Default]],""))</f>
        <v/>
      </c>
      <c r="AZ126" s="24"/>
      <c r="BA126" s="24"/>
      <c r="BB126" s="24" t="str">
        <f>IF(Table_Styles[[#This Row],[BR]]&lt;&gt;"",Table_Styles[[#This Row],[BR]],IF(Table_Styles[[#This Row],[BR Default]]&lt;&gt;"",Table_Styles[[#This Row],[BR Default]],""))</f>
        <v/>
      </c>
      <c r="BC126" s="24"/>
      <c r="BD126" s="24"/>
      <c r="BE126" s="24" t="str">
        <f>IF(Table_Styles[[#This Row],[BB]]&lt;&gt;"",Table_Styles[[#This Row],[BB]],IF(Table_Styles[[#This Row],[BB Default]]&lt;&gt;"",Table_Styles[[#This Row],[BB Default]],""))</f>
        <v/>
      </c>
      <c r="BF126" s="24"/>
      <c r="BG126" s="24"/>
      <c r="BH126" s="24" t="str">
        <f>IF(Table_Styles[[#This Row],[BL]]&lt;&gt;"",Table_Styles[[#This Row],[BL]],IF(Table_Styles[[#This Row],[BL Default]]&lt;&gt;"",Table_Styles[[#This Row],[BL Default]],""))</f>
        <v/>
      </c>
      <c r="BI126" s="24"/>
      <c r="BJ126" s="58"/>
      <c r="BK126" s="24" t="str">
        <f>IF(Table_Styles[[#This Row],[Width]]&lt;&gt;"",Table_Styles[[#This Row],[Width]],IF(Table_Styles[[#This Row],[Width Default]]&lt;&gt;"",Table_Styles[[#This Row],[Width Default]],""))</f>
        <v/>
      </c>
      <c r="BL126" s="24"/>
      <c r="BM126" s="24"/>
      <c r="BN126" s="24" t="str">
        <f>IF(Table_Styles[[#This Row],[Height]]&lt;&gt;"",Table_Styles[[#This Row],[Height]],IF(Table_Styles[[#This Row],[Height Default]]&lt;&gt;"",Table_Styles[[#This Row],[Height Default]],""))</f>
        <v/>
      </c>
      <c r="BO126" s="24"/>
      <c r="BP126" s="24"/>
      <c r="BQ126" s="24" t="str">
        <f>IF(Table_Styles[[#This Row],[Top]]&lt;&gt;"",Table_Styles[[#This Row],[Top]],IF(Table_Styles[[#This Row],[Top Default]]&lt;&gt;"",Table_Styles[[#This Row],[Top Default]],""))</f>
        <v/>
      </c>
      <c r="BR126" s="24"/>
      <c r="BS126" s="24"/>
      <c r="BT126" s="24" t="str">
        <f>IF(Table_Styles[[#This Row],[Right]]&lt;&gt;"",Table_Styles[[#This Row],[Right]],IF(Table_Styles[[#This Row],[Right Default]]&lt;&gt;"",Table_Styles[[#This Row],[Right Default]],""))</f>
        <v/>
      </c>
      <c r="BU126" s="24"/>
      <c r="BV126" s="24"/>
      <c r="BW126" s="24" t="str">
        <f>IF(Table_Styles[[#This Row],[Bottom]]&lt;&gt;"",Table_Styles[[#This Row],[Bottom]],IF(Table_Styles[[#This Row],[Bottom Default]]&lt;&gt;"",Table_Styles[[#This Row],[Bottom Default]],""))</f>
        <v/>
      </c>
      <c r="BX126" s="24"/>
      <c r="BY126" s="24"/>
      <c r="BZ126" s="24" t="str">
        <f>IF(Table_Styles[[#This Row],[Left]]&lt;&gt;"",Table_Styles[[#This Row],[Left]],IF(Table_Styles[[#This Row],[Left Default]]&lt;&gt;"",Table_Styles[[#This Row],[Left Default]],""))</f>
        <v/>
      </c>
      <c r="CA126" s="24"/>
      <c r="CB126" s="99" t="str">
        <f>IF(AND(Table_Styles[[#This Row],[Selector]]&lt;&gt;"",Table_Styles[[#This Row],[Font Family Used]]&lt;&gt;"",Table_Styles[[#This Row],[Font Weight Used]]&lt;&gt;""),Table_Styles[[#This Row],[Font Family Used]]&amp;" "&amp;Table_Styles[[#This Row],[Font Weight Used]],"")</f>
        <v/>
      </c>
      <c r="CC126" s="99" t="str">
        <f ca="1">IF(AND(Table_Styles[[#This Row],[Selector]],COUNTIF(OFFSET(CC:CC,0,0,ROW()-1,1),"="&amp;Table_Styles[[#This Row],[Font]])=0),Table_Styles[[#This Row],[Font]],"")</f>
        <v/>
      </c>
      <c r="CD126" s="99" t="str">
        <f ca="1">IF(Table_Styles[[#This Row],[Unique Font]]&lt;&gt;"",
"{""fontFamily"":"""&amp;Table_Styles[[#This Row],[Font Family Used]]&amp;""",""fontWeight"":"&amp;Table_Styles[[#This Row],[Font Weight Used]]&amp;"}","")</f>
        <v/>
      </c>
      <c r="CE126"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6" s="99" t="str">
        <f>IF(AND(Table_Styles[[#This Row],[Selector]]&lt;&gt;"", Table_Styles[[#This Row],[Config Properties]]&lt;&gt;""),
Table_Styles[[#This Row],[Selector]]&amp;" { "&amp;Table_Styles[[#This Row],[Config Properties]]&amp;" }","")</f>
        <v/>
      </c>
      <c r="CG126" s="99" t="str">
        <f xml:space="preserve">
SUBSTITUTE(SUBSTITUTE(SUBSTITUTE(SUBSTITUTE(SUBSTITUTE(SUBSTITUTE(SUBSTITUTE(SUBSTITUTE(Table_Styles[[#This Row],[Config]],
" {","{"),
"{ ","{"),
" }","}"),
"} ","}"),
" ,",","),
", ",","),
" :",":"),
": ",":")</f>
        <v/>
      </c>
    </row>
    <row r="127" spans="2:85" ht="21" customHeight="1">
      <c r="B127" s="174" t="s">
        <v>549</v>
      </c>
      <c r="C127" s="103" t="s">
        <v>597</v>
      </c>
      <c r="D127" s="24"/>
      <c r="E127" s="24"/>
      <c r="F127" s="24" t="str">
        <f>IF(Table_Styles[[#This Row],[Font Family]]&lt;&gt;"",Table_Styles[[#This Row],[Font Family]],IF(Table_Styles[[#This Row],[Font Family Default]]&lt;&gt;"",Table_Styles[[#This Row],[Font Family Default]],""))</f>
        <v/>
      </c>
      <c r="G127" s="24"/>
      <c r="H127" s="24"/>
      <c r="I127" s="24" t="str">
        <f>IF(Table_Styles[[#This Row],[Font Size]]&lt;&gt;"",Table_Styles[[#This Row],[Font Size]],IF(Table_Styles[[#This Row],[Font Size Default]]&lt;&gt;"",Table_Styles[[#This Row],[Font Size Default]],""))</f>
        <v/>
      </c>
      <c r="J127" s="24"/>
      <c r="K127" s="24"/>
      <c r="L127" s="24" t="str">
        <f>IF(Table_Styles[[#This Row],[Font Weight]]&lt;&gt;"",Table_Styles[[#This Row],[Font Weight]],IF(Table_Styles[[#This Row],[Font Weight Default]]&lt;&gt;"",Table_Styles[[#This Row],[Font Weight Default]],""))</f>
        <v/>
      </c>
      <c r="M127" s="24"/>
      <c r="N127" s="24"/>
      <c r="O127" s="24" t="str">
        <f>IF(Table_Styles[[#This Row],[Colour]]&lt;&gt;"",Table_Styles[[#This Row],[Colour]],IF(Table_Styles[[#This Row],[Colour Default]]&lt;&gt;"",Table_Styles[[#This Row],[Colour Default]],""))</f>
        <v/>
      </c>
      <c r="P127" s="24"/>
      <c r="Q127" s="24"/>
      <c r="R127" s="24" t="str">
        <f>IF(Table_Styles[[#This Row],[Background]]&lt;&gt;"",Table_Styles[[#This Row],[Background]],IF(Table_Styles[[#This Row],[Background Default]]&lt;&gt;"",Table_Styles[[#This Row],[Background Default]],""))</f>
        <v/>
      </c>
      <c r="S127" s="24"/>
      <c r="T127" s="24"/>
      <c r="U127" s="24" t="str">
        <f>IF(Table_Styles[[#This Row],[Border]]&lt;&gt;"",Table_Styles[[#This Row],[Border]],IF(Table_Styles[[#This Row],[Border Default]]&lt;&gt;"",Table_Styles[[#This Row],[Border Default]],""))</f>
        <v/>
      </c>
      <c r="V127" s="24"/>
      <c r="W127" s="24"/>
      <c r="X127" s="24" t="str">
        <f>IF(Table_Styles[[#This Row],[Border Radius]]&lt;&gt;"",Table_Styles[[#This Row],[Border Radius]],IF(Table_Styles[[#This Row],[Border Radius Default]]&lt;&gt;"",Table_Styles[[#This Row],[Border Radius Default]],""))</f>
        <v/>
      </c>
      <c r="Y127" s="24"/>
      <c r="Z127" s="24"/>
      <c r="AA127" s="24" t="str">
        <f>IF(Table_Styles[[#This Row],[MT]]&lt;&gt;"",Table_Styles[[#This Row],[MT]],IF(Table_Styles[[#This Row],[MT Default]]&lt;&gt;"",Table_Styles[[#This Row],[MT Default]],""))</f>
        <v/>
      </c>
      <c r="AB127" s="24"/>
      <c r="AC127" s="24"/>
      <c r="AD127" s="24" t="str">
        <f>IF(Table_Styles[[#This Row],[MR]]&lt;&gt;"",Table_Styles[[#This Row],[MR]],IF(Table_Styles[[#This Row],[MR Default]]&lt;&gt;"",Table_Styles[[#This Row],[MR Default]],""))</f>
        <v/>
      </c>
      <c r="AE127" s="24"/>
      <c r="AF127" s="24"/>
      <c r="AG127" s="24" t="str">
        <f>IF(Table_Styles[[#This Row],[MB]]&lt;&gt;"",Table_Styles[[#This Row],[MB]],IF(Table_Styles[[#This Row],[MB Default]]&lt;&gt;"",Table_Styles[[#This Row],[MB Default]],""))</f>
        <v/>
      </c>
      <c r="AH127" s="24"/>
      <c r="AI127" s="24"/>
      <c r="AJ127" s="24" t="str">
        <f>IF(Table_Styles[[#This Row],[ML]]&lt;&gt;"",Table_Styles[[#This Row],[ML]],IF(Table_Styles[[#This Row],[ML Default]]&lt;&gt;"",Table_Styles[[#This Row],[ML Default]],""))</f>
        <v/>
      </c>
      <c r="AK127" s="24"/>
      <c r="AL127" s="24"/>
      <c r="AM127" s="24" t="str">
        <f>IF(Table_Styles[[#This Row],[PT]]&lt;&gt;"",Table_Styles[[#This Row],[PT]],IF(Table_Styles[[#This Row],[PT Default]]&lt;&gt;"",Table_Styles[[#This Row],[PT Default]],""))</f>
        <v/>
      </c>
      <c r="AN127" s="24"/>
      <c r="AO127" s="24"/>
      <c r="AP127" s="24" t="str">
        <f>IF(Table_Styles[[#This Row],[PR]]&lt;&gt;"",Table_Styles[[#This Row],[PR]],IF(Table_Styles[[#This Row],[PR Default]]&lt;&gt;"",Table_Styles[[#This Row],[PR Default]],""))</f>
        <v/>
      </c>
      <c r="AQ127" s="24"/>
      <c r="AR127" s="24"/>
      <c r="AS127" s="24" t="str">
        <f>IF(Table_Styles[[#This Row],[PB]]&lt;&gt;"",Table_Styles[[#This Row],[PB]],IF(Table_Styles[[#This Row],[PB Default]]&lt;&gt;"",Table_Styles[[#This Row],[PB Default]],""))</f>
        <v/>
      </c>
      <c r="AT127" s="24"/>
      <c r="AU127" s="24"/>
      <c r="AV127" s="24" t="str">
        <f>IF(Table_Styles[[#This Row],[PL]]&lt;&gt;"",Table_Styles[[#This Row],[PL]],IF(Table_Styles[[#This Row],[PL Default]]&lt;&gt;"",Table_Styles[[#This Row],[PL Default]],""))</f>
        <v/>
      </c>
      <c r="AW127" s="24"/>
      <c r="AX127" s="24"/>
      <c r="AY127" s="24" t="str">
        <f>IF(Table_Styles[[#This Row],[BT]]&lt;&gt;"",Table_Styles[[#This Row],[BT]],IF(Table_Styles[[#This Row],[BT Default]]&lt;&gt;"",Table_Styles[[#This Row],[BT Default]],""))</f>
        <v/>
      </c>
      <c r="AZ127" s="24"/>
      <c r="BA127" s="24"/>
      <c r="BB127" s="24" t="str">
        <f>IF(Table_Styles[[#This Row],[BR]]&lt;&gt;"",Table_Styles[[#This Row],[BR]],IF(Table_Styles[[#This Row],[BR Default]]&lt;&gt;"",Table_Styles[[#This Row],[BR Default]],""))</f>
        <v/>
      </c>
      <c r="BC127" s="24"/>
      <c r="BD127" s="24"/>
      <c r="BE127" s="24" t="str">
        <f>IF(Table_Styles[[#This Row],[BB]]&lt;&gt;"",Table_Styles[[#This Row],[BB]],IF(Table_Styles[[#This Row],[BB Default]]&lt;&gt;"",Table_Styles[[#This Row],[BB Default]],""))</f>
        <v/>
      </c>
      <c r="BF127" s="24"/>
      <c r="BG127" s="24"/>
      <c r="BH127" s="24" t="str">
        <f>IF(Table_Styles[[#This Row],[BL]]&lt;&gt;"",Table_Styles[[#This Row],[BL]],IF(Table_Styles[[#This Row],[BL Default]]&lt;&gt;"",Table_Styles[[#This Row],[BL Default]],""))</f>
        <v/>
      </c>
      <c r="BI127" s="24"/>
      <c r="BJ127" s="58"/>
      <c r="BK127" s="24" t="str">
        <f>IF(Table_Styles[[#This Row],[Width]]&lt;&gt;"",Table_Styles[[#This Row],[Width]],IF(Table_Styles[[#This Row],[Width Default]]&lt;&gt;"",Table_Styles[[#This Row],[Width Default]],""))</f>
        <v/>
      </c>
      <c r="BL127" s="24"/>
      <c r="BM127" s="24"/>
      <c r="BN127" s="24" t="str">
        <f>IF(Table_Styles[[#This Row],[Height]]&lt;&gt;"",Table_Styles[[#This Row],[Height]],IF(Table_Styles[[#This Row],[Height Default]]&lt;&gt;"",Table_Styles[[#This Row],[Height Default]],""))</f>
        <v/>
      </c>
      <c r="BO127" s="24"/>
      <c r="BP127" s="24"/>
      <c r="BQ127" s="24" t="str">
        <f>IF(Table_Styles[[#This Row],[Top]]&lt;&gt;"",Table_Styles[[#This Row],[Top]],IF(Table_Styles[[#This Row],[Top Default]]&lt;&gt;"",Table_Styles[[#This Row],[Top Default]],""))</f>
        <v/>
      </c>
      <c r="BR127" s="24"/>
      <c r="BS127" s="24"/>
      <c r="BT127" s="24" t="str">
        <f>IF(Table_Styles[[#This Row],[Right]]&lt;&gt;"",Table_Styles[[#This Row],[Right]],IF(Table_Styles[[#This Row],[Right Default]]&lt;&gt;"",Table_Styles[[#This Row],[Right Default]],""))</f>
        <v/>
      </c>
      <c r="BU127" s="24"/>
      <c r="BV127" s="24"/>
      <c r="BW127" s="24" t="str">
        <f>IF(Table_Styles[[#This Row],[Bottom]]&lt;&gt;"",Table_Styles[[#This Row],[Bottom]],IF(Table_Styles[[#This Row],[Bottom Default]]&lt;&gt;"",Table_Styles[[#This Row],[Bottom Default]],""))</f>
        <v/>
      </c>
      <c r="BX127" s="24"/>
      <c r="BY127" s="24"/>
      <c r="BZ127" s="24" t="str">
        <f>IF(Table_Styles[[#This Row],[Left]]&lt;&gt;"",Table_Styles[[#This Row],[Left]],IF(Table_Styles[[#This Row],[Left Default]]&lt;&gt;"",Table_Styles[[#This Row],[Left Default]],""))</f>
        <v/>
      </c>
      <c r="CA127" s="24"/>
      <c r="CB127" s="99" t="str">
        <f>IF(AND(Table_Styles[[#This Row],[Selector]]&lt;&gt;"",Table_Styles[[#This Row],[Font Family Used]]&lt;&gt;"",Table_Styles[[#This Row],[Font Weight Used]]&lt;&gt;""),Table_Styles[[#This Row],[Font Family Used]]&amp;" "&amp;Table_Styles[[#This Row],[Font Weight Used]],"")</f>
        <v/>
      </c>
      <c r="CC127" s="99" t="str">
        <f ca="1">IF(AND(Table_Styles[[#This Row],[Selector]],COUNTIF(OFFSET(CC:CC,0,0,ROW()-1,1),"="&amp;Table_Styles[[#This Row],[Font]])=0),Table_Styles[[#This Row],[Font]],"")</f>
        <v/>
      </c>
      <c r="CD127" s="99" t="str">
        <f ca="1">IF(Table_Styles[[#This Row],[Unique Font]]&lt;&gt;"",
"{""fontFamily"":"""&amp;Table_Styles[[#This Row],[Font Family Used]]&amp;""",""fontWeight"":"&amp;Table_Styles[[#This Row],[Font Weight Used]]&amp;"}","")</f>
        <v/>
      </c>
      <c r="CE127"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7" s="99" t="str">
        <f>IF(AND(Table_Styles[[#This Row],[Selector]]&lt;&gt;"", Table_Styles[[#This Row],[Config Properties]]&lt;&gt;""),
Table_Styles[[#This Row],[Selector]]&amp;" { "&amp;Table_Styles[[#This Row],[Config Properties]]&amp;" }","")</f>
        <v/>
      </c>
      <c r="CG127" s="99" t="str">
        <f xml:space="preserve">
SUBSTITUTE(SUBSTITUTE(SUBSTITUTE(SUBSTITUTE(SUBSTITUTE(SUBSTITUTE(SUBSTITUTE(SUBSTITUTE(Table_Styles[[#This Row],[Config]],
" {","{"),
"{ ","{"),
" }","}"),
"} ","}"),
" ,",","),
", ",","),
" :",":"),
": ",":")</f>
        <v/>
      </c>
    </row>
    <row r="128" spans="2:85" ht="21" customHeight="1" thickBot="1">
      <c r="B128" s="107" t="s">
        <v>598</v>
      </c>
      <c r="C128" s="107"/>
      <c r="D128" s="107"/>
      <c r="E128" s="107"/>
      <c r="F128" s="107" t="str">
        <f>IF(Table_Styles[[#This Row],[Font Family]]&lt;&gt;"",Table_Styles[[#This Row],[Font Family]],IF(Table_Styles[[#This Row],[Font Family Default]]&lt;&gt;"",Table_Styles[[#This Row],[Font Family Default]],""))</f>
        <v/>
      </c>
      <c r="G128" s="107"/>
      <c r="H128" s="107"/>
      <c r="I128" s="107" t="str">
        <f>IF(Table_Styles[[#This Row],[Font Size]]&lt;&gt;"",Table_Styles[[#This Row],[Font Size]],IF(Table_Styles[[#This Row],[Font Size Default]]&lt;&gt;"",Table_Styles[[#This Row],[Font Size Default]],""))</f>
        <v/>
      </c>
      <c r="J128" s="107"/>
      <c r="K128" s="107"/>
      <c r="L128" s="107" t="str">
        <f>IF(Table_Styles[[#This Row],[Font Weight]]&lt;&gt;"",Table_Styles[[#This Row],[Font Weight]],IF(Table_Styles[[#This Row],[Font Weight Default]]&lt;&gt;"",Table_Styles[[#This Row],[Font Weight Default]],""))</f>
        <v/>
      </c>
      <c r="M128" s="107"/>
      <c r="N128" s="107"/>
      <c r="O128" s="107" t="str">
        <f>IF(Table_Styles[[#This Row],[Colour]]&lt;&gt;"",Table_Styles[[#This Row],[Colour]],IF(Table_Styles[[#This Row],[Colour Default]]&lt;&gt;"",Table_Styles[[#This Row],[Colour Default]],""))</f>
        <v/>
      </c>
      <c r="P128" s="107"/>
      <c r="Q128" s="107"/>
      <c r="R128" s="107" t="str">
        <f>IF(Table_Styles[[#This Row],[Background]]&lt;&gt;"",Table_Styles[[#This Row],[Background]],IF(Table_Styles[[#This Row],[Background Default]]&lt;&gt;"",Table_Styles[[#This Row],[Background Default]],""))</f>
        <v/>
      </c>
      <c r="S128" s="107"/>
      <c r="T128" s="107"/>
      <c r="U128" s="107" t="str">
        <f>IF(Table_Styles[[#This Row],[Border]]&lt;&gt;"",Table_Styles[[#This Row],[Border]],IF(Table_Styles[[#This Row],[Border Default]]&lt;&gt;"",Table_Styles[[#This Row],[Border Default]],""))</f>
        <v/>
      </c>
      <c r="V128" s="107"/>
      <c r="W128" s="107"/>
      <c r="X128" s="107" t="str">
        <f>IF(Table_Styles[[#This Row],[Border Radius]]&lt;&gt;"",Table_Styles[[#This Row],[Border Radius]],IF(Table_Styles[[#This Row],[Border Radius Default]]&lt;&gt;"",Table_Styles[[#This Row],[Border Radius Default]],""))</f>
        <v/>
      </c>
      <c r="Y128" s="107"/>
      <c r="Z128" s="107"/>
      <c r="AA128" s="107" t="str">
        <f>IF(Table_Styles[[#This Row],[MT]]&lt;&gt;"",Table_Styles[[#This Row],[MT]],IF(Table_Styles[[#This Row],[MT Default]]&lt;&gt;"",Table_Styles[[#This Row],[MT Default]],""))</f>
        <v/>
      </c>
      <c r="AB128" s="107"/>
      <c r="AC128" s="107"/>
      <c r="AD128" s="107" t="str">
        <f>IF(Table_Styles[[#This Row],[MR]]&lt;&gt;"",Table_Styles[[#This Row],[MR]],IF(Table_Styles[[#This Row],[MR Default]]&lt;&gt;"",Table_Styles[[#This Row],[MR Default]],""))</f>
        <v/>
      </c>
      <c r="AE128" s="107"/>
      <c r="AF128" s="107"/>
      <c r="AG128" s="107" t="str">
        <f>IF(Table_Styles[[#This Row],[MB]]&lt;&gt;"",Table_Styles[[#This Row],[MB]],IF(Table_Styles[[#This Row],[MB Default]]&lt;&gt;"",Table_Styles[[#This Row],[MB Default]],""))</f>
        <v/>
      </c>
      <c r="AH128" s="107"/>
      <c r="AI128" s="107"/>
      <c r="AJ128" s="107" t="str">
        <f>IF(Table_Styles[[#This Row],[ML]]&lt;&gt;"",Table_Styles[[#This Row],[ML]],IF(Table_Styles[[#This Row],[ML Default]]&lt;&gt;"",Table_Styles[[#This Row],[ML Default]],""))</f>
        <v/>
      </c>
      <c r="AK128" s="107"/>
      <c r="AL128" s="107"/>
      <c r="AM128" s="107" t="str">
        <f>IF(Table_Styles[[#This Row],[PT]]&lt;&gt;"",Table_Styles[[#This Row],[PT]],IF(Table_Styles[[#This Row],[PT Default]]&lt;&gt;"",Table_Styles[[#This Row],[PT Default]],""))</f>
        <v/>
      </c>
      <c r="AN128" s="107"/>
      <c r="AO128" s="107"/>
      <c r="AP128" s="107" t="str">
        <f>IF(Table_Styles[[#This Row],[PR]]&lt;&gt;"",Table_Styles[[#This Row],[PR]],IF(Table_Styles[[#This Row],[PR Default]]&lt;&gt;"",Table_Styles[[#This Row],[PR Default]],""))</f>
        <v/>
      </c>
      <c r="AQ128" s="107"/>
      <c r="AR128" s="107"/>
      <c r="AS128" s="107" t="str">
        <f>IF(Table_Styles[[#This Row],[PB]]&lt;&gt;"",Table_Styles[[#This Row],[PB]],IF(Table_Styles[[#This Row],[PB Default]]&lt;&gt;"",Table_Styles[[#This Row],[PB Default]],""))</f>
        <v/>
      </c>
      <c r="AT128" s="107"/>
      <c r="AU128" s="107"/>
      <c r="AV128" s="107" t="str">
        <f>IF(Table_Styles[[#This Row],[PL]]&lt;&gt;"",Table_Styles[[#This Row],[PL]],IF(Table_Styles[[#This Row],[PL Default]]&lt;&gt;"",Table_Styles[[#This Row],[PL Default]],""))</f>
        <v/>
      </c>
      <c r="AW128" s="107"/>
      <c r="AX128" s="107"/>
      <c r="AY128" s="107" t="str">
        <f>IF(Table_Styles[[#This Row],[BT]]&lt;&gt;"",Table_Styles[[#This Row],[BT]],IF(Table_Styles[[#This Row],[BT Default]]&lt;&gt;"",Table_Styles[[#This Row],[BT Default]],""))</f>
        <v/>
      </c>
      <c r="AZ128" s="107"/>
      <c r="BA128" s="107"/>
      <c r="BB128" s="107" t="str">
        <f>IF(Table_Styles[[#This Row],[BR]]&lt;&gt;"",Table_Styles[[#This Row],[BR]],IF(Table_Styles[[#This Row],[BR Default]]&lt;&gt;"",Table_Styles[[#This Row],[BR Default]],""))</f>
        <v/>
      </c>
      <c r="BC128" s="107"/>
      <c r="BD128" s="107"/>
      <c r="BE128" s="107" t="str">
        <f>IF(Table_Styles[[#This Row],[BB]]&lt;&gt;"",Table_Styles[[#This Row],[BB]],IF(Table_Styles[[#This Row],[BB Default]]&lt;&gt;"",Table_Styles[[#This Row],[BB Default]],""))</f>
        <v/>
      </c>
      <c r="BF128" s="107"/>
      <c r="BG128" s="107"/>
      <c r="BH128" s="107" t="str">
        <f>IF(Table_Styles[[#This Row],[BL]]&lt;&gt;"",Table_Styles[[#This Row],[BL]],IF(Table_Styles[[#This Row],[BL Default]]&lt;&gt;"",Table_Styles[[#This Row],[BL Default]],""))</f>
        <v/>
      </c>
      <c r="BI128" s="107"/>
      <c r="BJ128" s="107"/>
      <c r="BK128" s="107" t="str">
        <f>IF(Table_Styles[[#This Row],[Width]]&lt;&gt;"",Table_Styles[[#This Row],[Width]],IF(Table_Styles[[#This Row],[Width Default]]&lt;&gt;"",Table_Styles[[#This Row],[Width Default]],""))</f>
        <v/>
      </c>
      <c r="BL128" s="107"/>
      <c r="BM128" s="107"/>
      <c r="BN128" s="107" t="str">
        <f>IF(Table_Styles[[#This Row],[Height]]&lt;&gt;"",Table_Styles[[#This Row],[Height]],IF(Table_Styles[[#This Row],[Height Default]]&lt;&gt;"",Table_Styles[[#This Row],[Height Default]],""))</f>
        <v/>
      </c>
      <c r="BO128" s="107"/>
      <c r="BP128" s="107"/>
      <c r="BQ128" s="107" t="str">
        <f>IF(Table_Styles[[#This Row],[Top]]&lt;&gt;"",Table_Styles[[#This Row],[Top]],IF(Table_Styles[[#This Row],[Top Default]]&lt;&gt;"",Table_Styles[[#This Row],[Top Default]],""))</f>
        <v/>
      </c>
      <c r="BR128" s="107"/>
      <c r="BS128" s="107"/>
      <c r="BT128" s="107" t="str">
        <f>IF(Table_Styles[[#This Row],[Right]]&lt;&gt;"",Table_Styles[[#This Row],[Right]],IF(Table_Styles[[#This Row],[Right Default]]&lt;&gt;"",Table_Styles[[#This Row],[Right Default]],""))</f>
        <v/>
      </c>
      <c r="BU128" s="107"/>
      <c r="BV128" s="107"/>
      <c r="BW128" s="107" t="str">
        <f>IF(Table_Styles[[#This Row],[Bottom]]&lt;&gt;"",Table_Styles[[#This Row],[Bottom]],IF(Table_Styles[[#This Row],[Bottom Default]]&lt;&gt;"",Table_Styles[[#This Row],[Bottom Default]],""))</f>
        <v/>
      </c>
      <c r="BX128" s="107"/>
      <c r="BY128" s="107"/>
      <c r="BZ128" s="107" t="str">
        <f>IF(Table_Styles[[#This Row],[Left]]&lt;&gt;"",Table_Styles[[#This Row],[Left]],IF(Table_Styles[[#This Row],[Left Default]]&lt;&gt;"",Table_Styles[[#This Row],[Left Default]],""))</f>
        <v/>
      </c>
      <c r="CA128" s="107"/>
      <c r="CB128" s="107" t="str">
        <f>IF(AND(Table_Styles[[#This Row],[Selector]]&lt;&gt;"",Table_Styles[[#This Row],[Font Family Used]]&lt;&gt;"",Table_Styles[[#This Row],[Font Weight Used]]&lt;&gt;""),Table_Styles[[#This Row],[Font Family Used]]&amp;" "&amp;Table_Styles[[#This Row],[Font Weight Used]],"")</f>
        <v/>
      </c>
      <c r="CC128" s="107" t="str">
        <f ca="1">IF(AND(Table_Styles[[#This Row],[Selector]],COUNTIF(OFFSET(CC:CC,0,0,ROW()-1,1),"="&amp;Table_Styles[[#This Row],[Font]])=0),Table_Styles[[#This Row],[Font]],"")</f>
        <v/>
      </c>
      <c r="CD128" s="107" t="str">
        <f ca="1">IF(Table_Styles[[#This Row],[Unique Font]]&lt;&gt;"",
"{""fontFamily"":"""&amp;Table_Styles[[#This Row],[Font Family Used]]&amp;""",""fontWeight"":"&amp;Table_Styles[[#This Row],[Font Weight Used]]&amp;"}","")</f>
        <v/>
      </c>
      <c r="CE128"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8" s="107" t="str">
        <f>IF(AND(Table_Styles[[#This Row],[Selector]]&lt;&gt;"", Table_Styles[[#This Row],[Config Properties]]&lt;&gt;""),
Table_Styles[[#This Row],[Selector]]&amp;" { "&amp;Table_Styles[[#This Row],[Config Properties]]&amp;" }","")</f>
        <v/>
      </c>
      <c r="CG128" s="107" t="str">
        <f xml:space="preserve">
SUBSTITUTE(SUBSTITUTE(SUBSTITUTE(SUBSTITUTE(SUBSTITUTE(SUBSTITUTE(SUBSTITUTE(SUBSTITUTE(Table_Styles[[#This Row],[Config]],
" {","{"),
"{ ","{"),
" }","}"),
"} ","}"),
" ,",","),
", ",","),
" :",":"),
": ",":")</f>
        <v/>
      </c>
    </row>
    <row r="129" spans="2:85" ht="21" customHeight="1">
      <c r="B129" s="169" t="s">
        <v>588</v>
      </c>
      <c r="C129" s="6" t="s">
        <v>599</v>
      </c>
      <c r="D129" s="57"/>
      <c r="E129" s="58"/>
      <c r="F129" s="28" t="str">
        <f>IF(Table_Styles[[#This Row],[Font Family]]&lt;&gt;"",Table_Styles[[#This Row],[Font Family]],IF(Table_Styles[[#This Row],[Font Family Default]]&lt;&gt;"",Table_Styles[[#This Row],[Font Family Default]],""))</f>
        <v/>
      </c>
      <c r="G129" s="57"/>
      <c r="H129" s="58"/>
      <c r="I129" s="28" t="str">
        <f>IF(Table_Styles[[#This Row],[Font Size]]&lt;&gt;"",Table_Styles[[#This Row],[Font Size]],IF(Table_Styles[[#This Row],[Font Size Default]]&lt;&gt;"",Table_Styles[[#This Row],[Font Size Default]],""))</f>
        <v/>
      </c>
      <c r="J129" s="57"/>
      <c r="K129" s="58"/>
      <c r="L129" s="28" t="str">
        <f>IF(Table_Styles[[#This Row],[Font Weight]]&lt;&gt;"",Table_Styles[[#This Row],[Font Weight]],IF(Table_Styles[[#This Row],[Font Weight Default]]&lt;&gt;"",Table_Styles[[#This Row],[Font Weight Default]],""))</f>
        <v/>
      </c>
      <c r="M129" s="57"/>
      <c r="N129" s="58"/>
      <c r="O129" s="28" t="str">
        <f>IF(Table_Styles[[#This Row],[Colour]]&lt;&gt;"",Table_Styles[[#This Row],[Colour]],IF(Table_Styles[[#This Row],[Colour Default]]&lt;&gt;"",Table_Styles[[#This Row],[Colour Default]],""))</f>
        <v/>
      </c>
      <c r="P129" s="57"/>
      <c r="Q129" s="58"/>
      <c r="R129" s="28" t="str">
        <f>IF(Table_Styles[[#This Row],[Background]]&lt;&gt;"",Table_Styles[[#This Row],[Background]],IF(Table_Styles[[#This Row],[Background Default]]&lt;&gt;"",Table_Styles[[#This Row],[Background Default]],""))</f>
        <v/>
      </c>
      <c r="S129" s="57"/>
      <c r="T129" s="58"/>
      <c r="U129" s="28" t="str">
        <f>IF(Table_Styles[[#This Row],[Border]]&lt;&gt;"",Table_Styles[[#This Row],[Border]],IF(Table_Styles[[#This Row],[Border Default]]&lt;&gt;"",Table_Styles[[#This Row],[Border Default]],""))</f>
        <v/>
      </c>
      <c r="V129" s="58"/>
      <c r="W129" s="58"/>
      <c r="X129" s="28" t="str">
        <f>IF(Table_Styles[[#This Row],[Border Radius]]&lt;&gt;"",Table_Styles[[#This Row],[Border Radius]],IF(Table_Styles[[#This Row],[Border Radius Default]]&lt;&gt;"",Table_Styles[[#This Row],[Border Radius Default]],""))</f>
        <v/>
      </c>
      <c r="Y129" s="57"/>
      <c r="Z129" s="24" t="s">
        <v>422</v>
      </c>
      <c r="AA129" s="28" t="str">
        <f>IF(Table_Styles[[#This Row],[MT]]&lt;&gt;"",Table_Styles[[#This Row],[MT]],IF(Table_Styles[[#This Row],[MT Default]]&lt;&gt;"",Table_Styles[[#This Row],[MT Default]],""))</f>
        <v>10px</v>
      </c>
      <c r="AB129" s="57"/>
      <c r="AC129" s="58"/>
      <c r="AD129" s="28" t="str">
        <f>IF(Table_Styles[[#This Row],[MR]]&lt;&gt;"",Table_Styles[[#This Row],[MR]],IF(Table_Styles[[#This Row],[MR Default]]&lt;&gt;"",Table_Styles[[#This Row],[MR Default]],""))</f>
        <v/>
      </c>
      <c r="AE129" s="57"/>
      <c r="AF129" s="58"/>
      <c r="AG129" s="28" t="str">
        <f>IF(Table_Styles[[#This Row],[MB]]&lt;&gt;"",Table_Styles[[#This Row],[MB]],IF(Table_Styles[[#This Row],[MB Default]]&lt;&gt;"",Table_Styles[[#This Row],[MB Default]],""))</f>
        <v/>
      </c>
      <c r="AH129" s="57"/>
      <c r="AI129" s="58"/>
      <c r="AJ129" s="28" t="str">
        <f>IF(Table_Styles[[#This Row],[ML]]&lt;&gt;"",Table_Styles[[#This Row],[ML]],IF(Table_Styles[[#This Row],[ML Default]]&lt;&gt;"",Table_Styles[[#This Row],[ML Default]],""))</f>
        <v/>
      </c>
      <c r="AK129" s="57"/>
      <c r="AL129" s="58"/>
      <c r="AM129" s="28" t="str">
        <f>IF(Table_Styles[[#This Row],[PT]]&lt;&gt;"",Table_Styles[[#This Row],[PT]],IF(Table_Styles[[#This Row],[PT Default]]&lt;&gt;"",Table_Styles[[#This Row],[PT Default]],""))</f>
        <v/>
      </c>
      <c r="AN129" s="57"/>
      <c r="AO129" s="58"/>
      <c r="AP129" s="28" t="str">
        <f>IF(Table_Styles[[#This Row],[PR]]&lt;&gt;"",Table_Styles[[#This Row],[PR]],IF(Table_Styles[[#This Row],[PR Default]]&lt;&gt;"",Table_Styles[[#This Row],[PR Default]],""))</f>
        <v/>
      </c>
      <c r="AQ129" s="57"/>
      <c r="AR129" s="58"/>
      <c r="AS129" s="28" t="str">
        <f>IF(Table_Styles[[#This Row],[PB]]&lt;&gt;"",Table_Styles[[#This Row],[PB]],IF(Table_Styles[[#This Row],[PB Default]]&lt;&gt;"",Table_Styles[[#This Row],[PB Default]],""))</f>
        <v/>
      </c>
      <c r="AT129" s="57"/>
      <c r="AU129" s="58"/>
      <c r="AV129" s="28" t="str">
        <f>IF(Table_Styles[[#This Row],[PL]]&lt;&gt;"",Table_Styles[[#This Row],[PL]],IF(Table_Styles[[#This Row],[PL Default]]&lt;&gt;"",Table_Styles[[#This Row],[PL Default]],""))</f>
        <v/>
      </c>
      <c r="AW129" s="57"/>
      <c r="AX129" s="58"/>
      <c r="AY129" s="28" t="str">
        <f>IF(Table_Styles[[#This Row],[BT]]&lt;&gt;"",Table_Styles[[#This Row],[BT]],IF(Table_Styles[[#This Row],[BT Default]]&lt;&gt;"",Table_Styles[[#This Row],[BT Default]],""))</f>
        <v/>
      </c>
      <c r="AZ129" s="57"/>
      <c r="BA129" s="58"/>
      <c r="BB129" s="28" t="str">
        <f>IF(Table_Styles[[#This Row],[BR]]&lt;&gt;"",Table_Styles[[#This Row],[BR]],IF(Table_Styles[[#This Row],[BR Default]]&lt;&gt;"",Table_Styles[[#This Row],[BR Default]],""))</f>
        <v/>
      </c>
      <c r="BC129" s="57"/>
      <c r="BD129" s="58"/>
      <c r="BE129" s="28" t="str">
        <f>IF(Table_Styles[[#This Row],[BB]]&lt;&gt;"",Table_Styles[[#This Row],[BB]],IF(Table_Styles[[#This Row],[BB Default]]&lt;&gt;"",Table_Styles[[#This Row],[BB Default]],""))</f>
        <v/>
      </c>
      <c r="BF129" s="57"/>
      <c r="BG129" s="58"/>
      <c r="BH129" s="28" t="str">
        <f>IF(Table_Styles[[#This Row],[BL]]&lt;&gt;"",Table_Styles[[#This Row],[BL]],IF(Table_Styles[[#This Row],[BL Default]]&lt;&gt;"",Table_Styles[[#This Row],[BL Default]],""))</f>
        <v/>
      </c>
      <c r="BI129" s="58"/>
      <c r="BJ129" s="58"/>
      <c r="BK129" s="28" t="str">
        <f>IF(Table_Styles[[#This Row],[Width]]&lt;&gt;"",Table_Styles[[#This Row],[Width]],IF(Table_Styles[[#This Row],[Width Default]]&lt;&gt;"",Table_Styles[[#This Row],[Width Default]],""))</f>
        <v/>
      </c>
      <c r="BL129" s="58"/>
      <c r="BM129" s="58"/>
      <c r="BN129" s="28" t="str">
        <f>IF(Table_Styles[[#This Row],[Height]]&lt;&gt;"",Table_Styles[[#This Row],[Height]],IF(Table_Styles[[#This Row],[Height Default]]&lt;&gt;"",Table_Styles[[#This Row],[Height Default]],""))</f>
        <v/>
      </c>
      <c r="BO129" s="24"/>
      <c r="BP129" s="24"/>
      <c r="BQ129" s="28" t="str">
        <f>IF(Table_Styles[[#This Row],[Top]]&lt;&gt;"",Table_Styles[[#This Row],[Top]],IF(Table_Styles[[#This Row],[Top Default]]&lt;&gt;"",Table_Styles[[#This Row],[Top Default]],""))</f>
        <v/>
      </c>
      <c r="BR129" s="24"/>
      <c r="BS129" s="24"/>
      <c r="BT129" s="28" t="str">
        <f>IF(Table_Styles[[#This Row],[Right]]&lt;&gt;"",Table_Styles[[#This Row],[Right]],IF(Table_Styles[[#This Row],[Right Default]]&lt;&gt;"",Table_Styles[[#This Row],[Right Default]],""))</f>
        <v/>
      </c>
      <c r="BU129" s="24"/>
      <c r="BV129" s="24"/>
      <c r="BW129" s="28" t="str">
        <f>IF(Table_Styles[[#This Row],[Bottom]]&lt;&gt;"",Table_Styles[[#This Row],[Bottom]],IF(Table_Styles[[#This Row],[Bottom Default]]&lt;&gt;"",Table_Styles[[#This Row],[Bottom Default]],""))</f>
        <v/>
      </c>
      <c r="BX129" s="24"/>
      <c r="BY129" s="24"/>
      <c r="BZ129" s="28" t="str">
        <f>IF(Table_Styles[[#This Row],[Left]]&lt;&gt;"",Table_Styles[[#This Row],[Left]],IF(Table_Styles[[#This Row],[Left Default]]&lt;&gt;"",Table_Styles[[#This Row],[Left Default]],""))</f>
        <v/>
      </c>
      <c r="CA129" s="57"/>
      <c r="CB129" s="105" t="str">
        <f>IF(AND(Table_Styles[[#This Row],[Selector]]&lt;&gt;"",Table_Styles[[#This Row],[Font Family Used]]&lt;&gt;"",Table_Styles[[#This Row],[Font Weight Used]]&lt;&gt;""),Table_Styles[[#This Row],[Font Family Used]]&amp;" "&amp;Table_Styles[[#This Row],[Font Weight Used]],"")</f>
        <v/>
      </c>
      <c r="CC129" s="105" t="str">
        <f ca="1">IF(AND(Table_Styles[[#This Row],[Selector]],COUNTIF(OFFSET(CC:CC,0,0,ROW()-1,1),"="&amp;Table_Styles[[#This Row],[Font]])=0),Table_Styles[[#This Row],[Font]],"")</f>
        <v/>
      </c>
      <c r="CD129" s="105" t="str">
        <f ca="1">IF(Table_Styles[[#This Row],[Unique Font]]&lt;&gt;"",
"{""fontFamily"":"""&amp;Table_Styles[[#This Row],[Font Family Used]]&amp;""",""fontWeight"":"&amp;Table_Styles[[#This Row],[Font Weight Used]]&amp;"}","")</f>
        <v/>
      </c>
      <c r="CE129" s="10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29" s="104" t="str">
        <f>IF(AND(Table_Styles[[#This Row],[Selector]]&lt;&gt;"", Table_Styles[[#This Row],[Config Properties]]&lt;&gt;""),
Table_Styles[[#This Row],[Selector]]&amp;" { "&amp;Table_Styles[[#This Row],[Config Properties]]&amp;" }","")</f>
        <v>#sidebar .header nav { margin-top: 10px }</v>
      </c>
      <c r="CG129" s="104" t="str">
        <f xml:space="preserve">
SUBSTITUTE(SUBSTITUTE(SUBSTITUTE(SUBSTITUTE(SUBSTITUTE(SUBSTITUTE(SUBSTITUTE(SUBSTITUTE(Table_Styles[[#This Row],[Config]],
" {","{"),
"{ ","{"),
" }","}"),
"} ","}"),
" ,",","),
", ",","),
" :",":"),
": ",":")</f>
        <v>#sidebar .header nav{margin-top:10px}</v>
      </c>
    </row>
    <row r="130" spans="2:85" ht="21" customHeight="1">
      <c r="B130" s="175" t="s">
        <v>535</v>
      </c>
      <c r="C130" s="169" t="s">
        <v>600</v>
      </c>
      <c r="D130" s="57"/>
      <c r="E130" s="58"/>
      <c r="F130" s="28" t="str">
        <f>IF(Table_Styles[[#This Row],[Font Family]]&lt;&gt;"",Table_Styles[[#This Row],[Font Family]],IF(Table_Styles[[#This Row],[Font Family Default]]&lt;&gt;"",Table_Styles[[#This Row],[Font Family Default]],""))</f>
        <v/>
      </c>
      <c r="G130" s="57"/>
      <c r="H130" s="58"/>
      <c r="I130" s="28" t="str">
        <f>IF(Table_Styles[[#This Row],[Font Size]]&lt;&gt;"",Table_Styles[[#This Row],[Font Size]],IF(Table_Styles[[#This Row],[Font Size Default]]&lt;&gt;"",Table_Styles[[#This Row],[Font Size Default]],""))</f>
        <v/>
      </c>
      <c r="J130" s="57"/>
      <c r="K130" s="58"/>
      <c r="L130" s="28" t="str">
        <f>IF(Table_Styles[[#This Row],[Font Weight]]&lt;&gt;"",Table_Styles[[#This Row],[Font Weight]],IF(Table_Styles[[#This Row],[Font Weight Default]]&lt;&gt;"",Table_Styles[[#This Row],[Font Weight Default]],""))</f>
        <v/>
      </c>
      <c r="M130" s="57"/>
      <c r="N130" s="58"/>
      <c r="O130" s="28" t="str">
        <f>IF(Table_Styles[[#This Row],[Colour]]&lt;&gt;"",Table_Styles[[#This Row],[Colour]],IF(Table_Styles[[#This Row],[Colour Default]]&lt;&gt;"",Table_Styles[[#This Row],[Colour Default]],""))</f>
        <v/>
      </c>
      <c r="P130" s="57"/>
      <c r="Q130" s="58"/>
      <c r="R130" s="28" t="str">
        <f>IF(Table_Styles[[#This Row],[Background]]&lt;&gt;"",Table_Styles[[#This Row],[Background]],IF(Table_Styles[[#This Row],[Background Default]]&lt;&gt;"",Table_Styles[[#This Row],[Background Default]],""))</f>
        <v/>
      </c>
      <c r="S130" s="57"/>
      <c r="T130" s="58"/>
      <c r="U130" s="28" t="str">
        <f>IF(Table_Styles[[#This Row],[Border]]&lt;&gt;"",Table_Styles[[#This Row],[Border]],IF(Table_Styles[[#This Row],[Border Default]]&lt;&gt;"",Table_Styles[[#This Row],[Border Default]],""))</f>
        <v/>
      </c>
      <c r="V130" s="58"/>
      <c r="W130" s="58"/>
      <c r="X130" s="28" t="str">
        <f>IF(Table_Styles[[#This Row],[Border Radius]]&lt;&gt;"",Table_Styles[[#This Row],[Border Radius]],IF(Table_Styles[[#This Row],[Border Radius Default]]&lt;&gt;"",Table_Styles[[#This Row],[Border Radius Default]],""))</f>
        <v/>
      </c>
      <c r="Y130" s="57"/>
      <c r="Z130" s="58"/>
      <c r="AA130" s="28" t="str">
        <f>IF(Table_Styles[[#This Row],[MT]]&lt;&gt;"",Table_Styles[[#This Row],[MT]],IF(Table_Styles[[#This Row],[MT Default]]&lt;&gt;"",Table_Styles[[#This Row],[MT Default]],""))</f>
        <v/>
      </c>
      <c r="AB130" s="57"/>
      <c r="AC130" s="58"/>
      <c r="AD130" s="28" t="str">
        <f>IF(Table_Styles[[#This Row],[MR]]&lt;&gt;"",Table_Styles[[#This Row],[MR]],IF(Table_Styles[[#This Row],[MR Default]]&lt;&gt;"",Table_Styles[[#This Row],[MR Default]],""))</f>
        <v/>
      </c>
      <c r="AE130" s="57"/>
      <c r="AF130" s="58"/>
      <c r="AG130" s="28" t="str">
        <f>IF(Table_Styles[[#This Row],[MB]]&lt;&gt;"",Table_Styles[[#This Row],[MB]],IF(Table_Styles[[#This Row],[MB Default]]&lt;&gt;"",Table_Styles[[#This Row],[MB Default]],""))</f>
        <v/>
      </c>
      <c r="AH130" s="57"/>
      <c r="AI130" s="58"/>
      <c r="AJ130" s="28" t="str">
        <f>IF(Table_Styles[[#This Row],[ML]]&lt;&gt;"",Table_Styles[[#This Row],[ML]],IF(Table_Styles[[#This Row],[ML Default]]&lt;&gt;"",Table_Styles[[#This Row],[ML Default]],""))</f>
        <v/>
      </c>
      <c r="AK130" s="57"/>
      <c r="AL130" s="58"/>
      <c r="AM130" s="28" t="str">
        <f>IF(Table_Styles[[#This Row],[PT]]&lt;&gt;"",Table_Styles[[#This Row],[PT]],IF(Table_Styles[[#This Row],[PT Default]]&lt;&gt;"",Table_Styles[[#This Row],[PT Default]],""))</f>
        <v/>
      </c>
      <c r="AN130" s="57"/>
      <c r="AO130" s="58"/>
      <c r="AP130" s="28" t="str">
        <f>IF(Table_Styles[[#This Row],[PR]]&lt;&gt;"",Table_Styles[[#This Row],[PR]],IF(Table_Styles[[#This Row],[PR Default]]&lt;&gt;"",Table_Styles[[#This Row],[PR Default]],""))</f>
        <v/>
      </c>
      <c r="AQ130" s="57"/>
      <c r="AR130" s="58"/>
      <c r="AS130" s="28" t="str">
        <f>IF(Table_Styles[[#This Row],[PB]]&lt;&gt;"",Table_Styles[[#This Row],[PB]],IF(Table_Styles[[#This Row],[PB Default]]&lt;&gt;"",Table_Styles[[#This Row],[PB Default]],""))</f>
        <v/>
      </c>
      <c r="AT130" s="57"/>
      <c r="AU130" s="58"/>
      <c r="AV130" s="28" t="str">
        <f>IF(Table_Styles[[#This Row],[PL]]&lt;&gt;"",Table_Styles[[#This Row],[PL]],IF(Table_Styles[[#This Row],[PL Default]]&lt;&gt;"",Table_Styles[[#This Row],[PL Default]],""))</f>
        <v/>
      </c>
      <c r="AW130" s="57"/>
      <c r="AX130" s="58"/>
      <c r="AY130" s="28" t="str">
        <f>IF(Table_Styles[[#This Row],[BT]]&lt;&gt;"",Table_Styles[[#This Row],[BT]],IF(Table_Styles[[#This Row],[BT Default]]&lt;&gt;"",Table_Styles[[#This Row],[BT Default]],""))</f>
        <v/>
      </c>
      <c r="AZ130" s="57"/>
      <c r="BA130" s="58"/>
      <c r="BB130" s="28" t="str">
        <f>IF(Table_Styles[[#This Row],[BR]]&lt;&gt;"",Table_Styles[[#This Row],[BR]],IF(Table_Styles[[#This Row],[BR Default]]&lt;&gt;"",Table_Styles[[#This Row],[BR Default]],""))</f>
        <v/>
      </c>
      <c r="BC130" s="57"/>
      <c r="BD130" s="58"/>
      <c r="BE130" s="28" t="str">
        <f>IF(Table_Styles[[#This Row],[BB]]&lt;&gt;"",Table_Styles[[#This Row],[BB]],IF(Table_Styles[[#This Row],[BB Default]]&lt;&gt;"",Table_Styles[[#This Row],[BB Default]],""))</f>
        <v/>
      </c>
      <c r="BF130" s="57"/>
      <c r="BG130" s="58"/>
      <c r="BH130" s="28" t="str">
        <f>IF(Table_Styles[[#This Row],[BL]]&lt;&gt;"",Table_Styles[[#This Row],[BL]],IF(Table_Styles[[#This Row],[BL Default]]&lt;&gt;"",Table_Styles[[#This Row],[BL Default]],""))</f>
        <v/>
      </c>
      <c r="BI130" s="58"/>
      <c r="BJ130" s="58"/>
      <c r="BK130" s="28" t="str">
        <f>IF(Table_Styles[[#This Row],[Width]]&lt;&gt;"",Table_Styles[[#This Row],[Width]],IF(Table_Styles[[#This Row],[Width Default]]&lt;&gt;"",Table_Styles[[#This Row],[Width Default]],""))</f>
        <v/>
      </c>
      <c r="BL130" s="58"/>
      <c r="BM130" s="58"/>
      <c r="BN130" s="28" t="str">
        <f>IF(Table_Styles[[#This Row],[Height]]&lt;&gt;"",Table_Styles[[#This Row],[Height]],IF(Table_Styles[[#This Row],[Height Default]]&lt;&gt;"",Table_Styles[[#This Row],[Height Default]],""))</f>
        <v/>
      </c>
      <c r="BO130" s="24"/>
      <c r="BP130" s="24"/>
      <c r="BQ130" s="28" t="str">
        <f>IF(Table_Styles[[#This Row],[Top]]&lt;&gt;"",Table_Styles[[#This Row],[Top]],IF(Table_Styles[[#This Row],[Top Default]]&lt;&gt;"",Table_Styles[[#This Row],[Top Default]],""))</f>
        <v/>
      </c>
      <c r="BR130" s="24"/>
      <c r="BS130" s="24"/>
      <c r="BT130" s="28" t="str">
        <f>IF(Table_Styles[[#This Row],[Right]]&lt;&gt;"",Table_Styles[[#This Row],[Right]],IF(Table_Styles[[#This Row],[Right Default]]&lt;&gt;"",Table_Styles[[#This Row],[Right Default]],""))</f>
        <v/>
      </c>
      <c r="BU130" s="24"/>
      <c r="BV130" s="24"/>
      <c r="BW130" s="28" t="str">
        <f>IF(Table_Styles[[#This Row],[Bottom]]&lt;&gt;"",Table_Styles[[#This Row],[Bottom]],IF(Table_Styles[[#This Row],[Bottom Default]]&lt;&gt;"",Table_Styles[[#This Row],[Bottom Default]],""))</f>
        <v/>
      </c>
      <c r="BX130" s="24"/>
      <c r="BY130" s="24"/>
      <c r="BZ130" s="28" t="str">
        <f>IF(Table_Styles[[#This Row],[Left]]&lt;&gt;"",Table_Styles[[#This Row],[Left]],IF(Table_Styles[[#This Row],[Left Default]]&lt;&gt;"",Table_Styles[[#This Row],[Left Default]],""))</f>
        <v/>
      </c>
      <c r="CA130" s="57"/>
      <c r="CB130" s="105" t="str">
        <f>IF(AND(Table_Styles[[#This Row],[Selector]]&lt;&gt;"",Table_Styles[[#This Row],[Font Family Used]]&lt;&gt;"",Table_Styles[[#This Row],[Font Weight Used]]&lt;&gt;""),Table_Styles[[#This Row],[Font Family Used]]&amp;" "&amp;Table_Styles[[#This Row],[Font Weight Used]],"")</f>
        <v/>
      </c>
      <c r="CC130" s="105" t="str">
        <f ca="1">IF(AND(Table_Styles[[#This Row],[Selector]],COUNTIF(OFFSET(CC:CC,0,0,ROW()-1,1),"="&amp;Table_Styles[[#This Row],[Font]])=0),Table_Styles[[#This Row],[Font]],"")</f>
        <v/>
      </c>
      <c r="CD130" s="105" t="str">
        <f ca="1">IF(Table_Styles[[#This Row],[Unique Font]]&lt;&gt;"",
"{""fontFamily"":"""&amp;Table_Styles[[#This Row],[Font Family Used]]&amp;""",""fontWeight"":"&amp;Table_Styles[[#This Row],[Font Weight Used]]&amp;"}","")</f>
        <v/>
      </c>
      <c r="CE130" s="10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0" s="104" t="str">
        <f>IF(AND(Table_Styles[[#This Row],[Selector]]&lt;&gt;"", Table_Styles[[#This Row],[Config Properties]]&lt;&gt;""),
Table_Styles[[#This Row],[Selector]]&amp;" { "&amp;Table_Styles[[#This Row],[Config Properties]]&amp;" }","")</f>
        <v/>
      </c>
      <c r="CG130" s="104" t="str">
        <f xml:space="preserve">
SUBSTITUTE(SUBSTITUTE(SUBSTITUTE(SUBSTITUTE(SUBSTITUTE(SUBSTITUTE(SUBSTITUTE(SUBSTITUTE(Table_Styles[[#This Row],[Config]],
" {","{"),
"{ ","{"),
" }","}"),
"} ","}"),
" ,",","),
", ",","),
" :",":"),
": ",":")</f>
        <v/>
      </c>
    </row>
    <row r="131" spans="2:85" ht="21" customHeight="1">
      <c r="B131" s="174" t="s">
        <v>537</v>
      </c>
      <c r="C131" s="103" t="s">
        <v>601</v>
      </c>
      <c r="D131" s="57"/>
      <c r="E131" s="58"/>
      <c r="F131" s="28" t="str">
        <f>IF(Table_Styles[[#This Row],[Font Family]]&lt;&gt;"",Table_Styles[[#This Row],[Font Family]],IF(Table_Styles[[#This Row],[Font Family Default]]&lt;&gt;"",Table_Styles[[#This Row],[Font Family Default]],""))</f>
        <v/>
      </c>
      <c r="G131" s="57"/>
      <c r="H131" s="58"/>
      <c r="I131" s="28" t="str">
        <f>IF(Table_Styles[[#This Row],[Font Size]]&lt;&gt;"",Table_Styles[[#This Row],[Font Size]],IF(Table_Styles[[#This Row],[Font Size Default]]&lt;&gt;"",Table_Styles[[#This Row],[Font Size Default]],""))</f>
        <v/>
      </c>
      <c r="J131" s="57"/>
      <c r="K131" s="58"/>
      <c r="L131" s="28" t="str">
        <f>IF(Table_Styles[[#This Row],[Font Weight]]&lt;&gt;"",Table_Styles[[#This Row],[Font Weight]],IF(Table_Styles[[#This Row],[Font Weight Default]]&lt;&gt;"",Table_Styles[[#This Row],[Font Weight Default]],""))</f>
        <v/>
      </c>
      <c r="M131" s="57"/>
      <c r="N131" s="58"/>
      <c r="O131" s="28" t="str">
        <f>IF(Table_Styles[[#This Row],[Colour]]&lt;&gt;"",Table_Styles[[#This Row],[Colour]],IF(Table_Styles[[#This Row],[Colour Default]]&lt;&gt;"",Table_Styles[[#This Row],[Colour Default]],""))</f>
        <v/>
      </c>
      <c r="P131" s="57"/>
      <c r="Q131" s="58"/>
      <c r="R131" s="28" t="str">
        <f>IF(Table_Styles[[#This Row],[Background]]&lt;&gt;"",Table_Styles[[#This Row],[Background]],IF(Table_Styles[[#This Row],[Background Default]]&lt;&gt;"",Table_Styles[[#This Row],[Background Default]],""))</f>
        <v/>
      </c>
      <c r="S131" s="57"/>
      <c r="T131" s="58"/>
      <c r="U131" s="28" t="str">
        <f>IF(Table_Styles[[#This Row],[Border]]&lt;&gt;"",Table_Styles[[#This Row],[Border]],IF(Table_Styles[[#This Row],[Border Default]]&lt;&gt;"",Table_Styles[[#This Row],[Border Default]],""))</f>
        <v/>
      </c>
      <c r="V131" s="58"/>
      <c r="W131" s="58"/>
      <c r="X131" s="28" t="str">
        <f>IF(Table_Styles[[#This Row],[Border Radius]]&lt;&gt;"",Table_Styles[[#This Row],[Border Radius]],IF(Table_Styles[[#This Row],[Border Radius Default]]&lt;&gt;"",Table_Styles[[#This Row],[Border Radius Default]],""))</f>
        <v/>
      </c>
      <c r="Y131" s="57"/>
      <c r="Z131" s="24" t="s">
        <v>422</v>
      </c>
      <c r="AA131" s="28" t="str">
        <f>IF(Table_Styles[[#This Row],[MT]]&lt;&gt;"",Table_Styles[[#This Row],[MT]],IF(Table_Styles[[#This Row],[MT Default]]&lt;&gt;"",Table_Styles[[#This Row],[MT Default]],""))</f>
        <v>10px</v>
      </c>
      <c r="AB131" s="57"/>
      <c r="AC131" s="58"/>
      <c r="AD131" s="28" t="str">
        <f>IF(Table_Styles[[#This Row],[MR]]&lt;&gt;"",Table_Styles[[#This Row],[MR]],IF(Table_Styles[[#This Row],[MR Default]]&lt;&gt;"",Table_Styles[[#This Row],[MR Default]],""))</f>
        <v/>
      </c>
      <c r="AE131" s="57"/>
      <c r="AF131" s="58"/>
      <c r="AG131" s="28" t="str">
        <f>IF(Table_Styles[[#This Row],[MB]]&lt;&gt;"",Table_Styles[[#This Row],[MB]],IF(Table_Styles[[#This Row],[MB Default]]&lt;&gt;"",Table_Styles[[#This Row],[MB Default]],""))</f>
        <v/>
      </c>
      <c r="AH131" s="57"/>
      <c r="AI131" s="58"/>
      <c r="AJ131" s="28" t="str">
        <f>IF(Table_Styles[[#This Row],[ML]]&lt;&gt;"",Table_Styles[[#This Row],[ML]],IF(Table_Styles[[#This Row],[ML Default]]&lt;&gt;"",Table_Styles[[#This Row],[ML Default]],""))</f>
        <v/>
      </c>
      <c r="AK131" s="57"/>
      <c r="AL131" s="164" t="s">
        <v>422</v>
      </c>
      <c r="AM131" s="28" t="str">
        <f>IF(Table_Styles[[#This Row],[PT]]&lt;&gt;"",Table_Styles[[#This Row],[PT]],IF(Table_Styles[[#This Row],[PT Default]]&lt;&gt;"",Table_Styles[[#This Row],[PT Default]],""))</f>
        <v>10px</v>
      </c>
      <c r="AN131" s="57"/>
      <c r="AO131" s="164" t="s">
        <v>416</v>
      </c>
      <c r="AP131" s="28" t="str">
        <f>IF(Table_Styles[[#This Row],[PR]]&lt;&gt;"",Table_Styles[[#This Row],[PR]],IF(Table_Styles[[#This Row],[PR Default]]&lt;&gt;"",Table_Styles[[#This Row],[PR Default]],""))</f>
        <v>20px</v>
      </c>
      <c r="AQ131" s="57"/>
      <c r="AR131" s="164" t="s">
        <v>422</v>
      </c>
      <c r="AS131" s="28" t="str">
        <f>IF(Table_Styles[[#This Row],[PB]]&lt;&gt;"",Table_Styles[[#This Row],[PB]],IF(Table_Styles[[#This Row],[PB Default]]&lt;&gt;"",Table_Styles[[#This Row],[PB Default]],""))</f>
        <v>10px</v>
      </c>
      <c r="AT131" s="57"/>
      <c r="AU131" s="164" t="s">
        <v>416</v>
      </c>
      <c r="AV131" s="28" t="str">
        <f>IF(Table_Styles[[#This Row],[PL]]&lt;&gt;"",Table_Styles[[#This Row],[PL]],IF(Table_Styles[[#This Row],[PL Default]]&lt;&gt;"",Table_Styles[[#This Row],[PL Default]],""))</f>
        <v>20px</v>
      </c>
      <c r="AW131" s="57"/>
      <c r="AX131" s="58"/>
      <c r="AY131" s="28" t="str">
        <f>IF(Table_Styles[[#This Row],[BT]]&lt;&gt;"",Table_Styles[[#This Row],[BT]],IF(Table_Styles[[#This Row],[BT Default]]&lt;&gt;"",Table_Styles[[#This Row],[BT Default]],""))</f>
        <v/>
      </c>
      <c r="AZ131" s="57"/>
      <c r="BA131" s="58"/>
      <c r="BB131" s="28" t="str">
        <f>IF(Table_Styles[[#This Row],[BR]]&lt;&gt;"",Table_Styles[[#This Row],[BR]],IF(Table_Styles[[#This Row],[BR Default]]&lt;&gt;"",Table_Styles[[#This Row],[BR Default]],""))</f>
        <v/>
      </c>
      <c r="BC131" s="57"/>
      <c r="BD131" s="58"/>
      <c r="BE131" s="28" t="str">
        <f>IF(Table_Styles[[#This Row],[BB]]&lt;&gt;"",Table_Styles[[#This Row],[BB]],IF(Table_Styles[[#This Row],[BB Default]]&lt;&gt;"",Table_Styles[[#This Row],[BB Default]],""))</f>
        <v/>
      </c>
      <c r="BF131" s="57"/>
      <c r="BG131" s="58"/>
      <c r="BH131" s="28" t="str">
        <f>IF(Table_Styles[[#This Row],[BL]]&lt;&gt;"",Table_Styles[[#This Row],[BL]],IF(Table_Styles[[#This Row],[BL Default]]&lt;&gt;"",Table_Styles[[#This Row],[BL Default]],""))</f>
        <v/>
      </c>
      <c r="BI131" s="58"/>
      <c r="BJ131" s="173"/>
      <c r="BK131" s="28"/>
      <c r="BL131" s="58"/>
      <c r="BM131" s="58"/>
      <c r="BN131" s="28" t="str">
        <f>IF(Table_Styles[[#This Row],[Height]]&lt;&gt;"",Table_Styles[[#This Row],[Height]],IF(Table_Styles[[#This Row],[Height Default]]&lt;&gt;"",Table_Styles[[#This Row],[Height Default]],""))</f>
        <v/>
      </c>
      <c r="BO131" s="24"/>
      <c r="BP131" s="24"/>
      <c r="BQ131" s="28" t="str">
        <f>IF(Table_Styles[[#This Row],[Top]]&lt;&gt;"",Table_Styles[[#This Row],[Top]],IF(Table_Styles[[#This Row],[Top Default]]&lt;&gt;"",Table_Styles[[#This Row],[Top Default]],""))</f>
        <v/>
      </c>
      <c r="BR131" s="24"/>
      <c r="BS131" s="24"/>
      <c r="BT131" s="28" t="str">
        <f>IF(Table_Styles[[#This Row],[Right]]&lt;&gt;"",Table_Styles[[#This Row],[Right]],IF(Table_Styles[[#This Row],[Right Default]]&lt;&gt;"",Table_Styles[[#This Row],[Right Default]],""))</f>
        <v/>
      </c>
      <c r="BU131" s="24"/>
      <c r="BV131" s="24"/>
      <c r="BW131" s="28" t="str">
        <f>IF(Table_Styles[[#This Row],[Bottom]]&lt;&gt;"",Table_Styles[[#This Row],[Bottom]],IF(Table_Styles[[#This Row],[Bottom Default]]&lt;&gt;"",Table_Styles[[#This Row],[Bottom Default]],""))</f>
        <v/>
      </c>
      <c r="BX131" s="24"/>
      <c r="BY131" s="24"/>
      <c r="BZ131" s="28" t="str">
        <f>IF(Table_Styles[[#This Row],[Left]]&lt;&gt;"",Table_Styles[[#This Row],[Left]],IF(Table_Styles[[#This Row],[Left Default]]&lt;&gt;"",Table_Styles[[#This Row],[Left Default]],""))</f>
        <v/>
      </c>
      <c r="CA131" s="57"/>
      <c r="CB131" s="105" t="str">
        <f>IF(AND(Table_Styles[[#This Row],[Selector]]&lt;&gt;"",Table_Styles[[#This Row],[Font Family Used]]&lt;&gt;"",Table_Styles[[#This Row],[Font Weight Used]]&lt;&gt;""),Table_Styles[[#This Row],[Font Family Used]]&amp;" "&amp;Table_Styles[[#This Row],[Font Weight Used]],"")</f>
        <v/>
      </c>
      <c r="CC131" s="105" t="str">
        <f ca="1">IF(AND(Table_Styles[[#This Row],[Selector]],COUNTIF(OFFSET(CC:CC,0,0,ROW()-1,1),"="&amp;Table_Styles[[#This Row],[Font]])=0),Table_Styles[[#This Row],[Font]],"")</f>
        <v/>
      </c>
      <c r="CD131" s="105" t="str">
        <f ca="1">IF(Table_Styles[[#This Row],[Unique Font]]&lt;&gt;"",
"{""fontFamily"":"""&amp;Table_Styles[[#This Row],[Font Family Used]]&amp;""",""fontWeight"":"&amp;Table_Styles[[#This Row],[Font Weight Used]]&amp;"}","")</f>
        <v/>
      </c>
      <c r="CE131" s="10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10px;padding-top: 10px;padding-right: 20px;padding-bottom: 10px;padding-left: 20px</v>
      </c>
      <c r="CF131" s="104" t="str">
        <f>IF(AND(Table_Styles[[#This Row],[Selector]]&lt;&gt;"", Table_Styles[[#This Row],[Config Properties]]&lt;&gt;""),
Table_Styles[[#This Row],[Selector]]&amp;" { "&amp;Table_Styles[[#This Row],[Config Properties]]&amp;" }","")</f>
        <v>#sidebar .header nav .btn { margin-top: 10px;padding-top: 10px;padding-right: 20px;padding-bottom: 10px;padding-left: 20px }</v>
      </c>
      <c r="CG131" s="104" t="str">
        <f xml:space="preserve">
SUBSTITUTE(SUBSTITUTE(SUBSTITUTE(SUBSTITUTE(SUBSTITUTE(SUBSTITUTE(SUBSTITUTE(SUBSTITUTE(Table_Styles[[#This Row],[Config]],
" {","{"),
"{ ","{"),
" }","}"),
"} ","}"),
" ,",","),
", ",","),
" :",":"),
": ",":")</f>
        <v>#sidebar .header nav .btn{margin-top:10px;padding-top:10px;padding-right:20px;padding-bottom:10px;padding-left:20px}</v>
      </c>
    </row>
    <row r="132" spans="2:85" ht="21" customHeight="1">
      <c r="B132" s="174" t="s">
        <v>539</v>
      </c>
      <c r="C132" s="103" t="s">
        <v>602</v>
      </c>
      <c r="D132" s="57"/>
      <c r="E132" s="58"/>
      <c r="F132" s="28" t="str">
        <f>IF(Table_Styles[[#This Row],[Font Family]]&lt;&gt;"",Table_Styles[[#This Row],[Font Family]],IF(Table_Styles[[#This Row],[Font Family Default]]&lt;&gt;"",Table_Styles[[#This Row],[Font Family Default]],""))</f>
        <v/>
      </c>
      <c r="G132" s="57"/>
      <c r="H132" s="58"/>
      <c r="I132" s="28" t="str">
        <f>IF(Table_Styles[[#This Row],[Font Size]]&lt;&gt;"",Table_Styles[[#This Row],[Font Size]],IF(Table_Styles[[#This Row],[Font Size Default]]&lt;&gt;"",Table_Styles[[#This Row],[Font Size Default]],""))</f>
        <v/>
      </c>
      <c r="J132" s="57"/>
      <c r="K132" s="58"/>
      <c r="L132" s="28" t="str">
        <f>IF(Table_Styles[[#This Row],[Font Weight]]&lt;&gt;"",Table_Styles[[#This Row],[Font Weight]],IF(Table_Styles[[#This Row],[Font Weight Default]]&lt;&gt;"",Table_Styles[[#This Row],[Font Weight Default]],""))</f>
        <v/>
      </c>
      <c r="M132" s="57"/>
      <c r="N132" s="57" t="str">
        <f>Colour_Foreground_1</f>
        <v>#1d1c1c</v>
      </c>
      <c r="O132" s="28" t="str">
        <f>IF(Table_Styles[[#This Row],[Colour]]&lt;&gt;"",Table_Styles[[#This Row],[Colour]],IF(Table_Styles[[#This Row],[Colour Default]]&lt;&gt;"",Table_Styles[[#This Row],[Colour Default]],""))</f>
        <v>#1d1c1c</v>
      </c>
      <c r="P132" s="57"/>
      <c r="Q132" s="58" t="str">
        <f>Colour_Background_1</f>
        <v>#FFFFFF</v>
      </c>
      <c r="R132" s="28" t="str">
        <f>IF(Table_Styles[[#This Row],[Background]]&lt;&gt;"",Table_Styles[[#This Row],[Background]],IF(Table_Styles[[#This Row],[Background Default]]&lt;&gt;"",Table_Styles[[#This Row],[Background Default]],""))</f>
        <v>#FFFFFF</v>
      </c>
      <c r="S132" s="57"/>
      <c r="T132" s="58"/>
      <c r="U132" s="28" t="str">
        <f>IF(Table_Styles[[#This Row],[Border]]&lt;&gt;"",Table_Styles[[#This Row],[Border]],IF(Table_Styles[[#This Row],[Border Default]]&lt;&gt;"",Table_Styles[[#This Row],[Border Default]],""))</f>
        <v/>
      </c>
      <c r="V132" s="58"/>
      <c r="W132" s="58"/>
      <c r="X132" s="28" t="str">
        <f>IF(Table_Styles[[#This Row],[Border Radius]]&lt;&gt;"",Table_Styles[[#This Row],[Border Radius]],IF(Table_Styles[[#This Row],[Border Radius Default]]&lt;&gt;"",Table_Styles[[#This Row],[Border Radius Default]],""))</f>
        <v/>
      </c>
      <c r="Y132" s="57"/>
      <c r="Z132" s="58"/>
      <c r="AA132" s="28" t="str">
        <f>IF(Table_Styles[[#This Row],[MT]]&lt;&gt;"",Table_Styles[[#This Row],[MT]],IF(Table_Styles[[#This Row],[MT Default]]&lt;&gt;"",Table_Styles[[#This Row],[MT Default]],""))</f>
        <v/>
      </c>
      <c r="AB132" s="57"/>
      <c r="AC132" s="58"/>
      <c r="AD132" s="28" t="str">
        <f>IF(Table_Styles[[#This Row],[MR]]&lt;&gt;"",Table_Styles[[#This Row],[MR]],IF(Table_Styles[[#This Row],[MR Default]]&lt;&gt;"",Table_Styles[[#This Row],[MR Default]],""))</f>
        <v/>
      </c>
      <c r="AE132" s="57"/>
      <c r="AF132" s="58"/>
      <c r="AG132" s="28" t="str">
        <f>IF(Table_Styles[[#This Row],[MB]]&lt;&gt;"",Table_Styles[[#This Row],[MB]],IF(Table_Styles[[#This Row],[MB Default]]&lt;&gt;"",Table_Styles[[#This Row],[MB Default]],""))</f>
        <v/>
      </c>
      <c r="AH132" s="57"/>
      <c r="AI132" s="58"/>
      <c r="AJ132" s="28" t="str">
        <f>IF(Table_Styles[[#This Row],[ML]]&lt;&gt;"",Table_Styles[[#This Row],[ML]],IF(Table_Styles[[#This Row],[ML Default]]&lt;&gt;"",Table_Styles[[#This Row],[ML Default]],""))</f>
        <v/>
      </c>
      <c r="AK132" s="57"/>
      <c r="AL132" s="58"/>
      <c r="AM132" s="28" t="str">
        <f>IF(Table_Styles[[#This Row],[PT]]&lt;&gt;"",Table_Styles[[#This Row],[PT]],IF(Table_Styles[[#This Row],[PT Default]]&lt;&gt;"",Table_Styles[[#This Row],[PT Default]],""))</f>
        <v/>
      </c>
      <c r="AN132" s="57"/>
      <c r="AO132" s="58"/>
      <c r="AP132" s="28" t="str">
        <f>IF(Table_Styles[[#This Row],[PR]]&lt;&gt;"",Table_Styles[[#This Row],[PR]],IF(Table_Styles[[#This Row],[PR Default]]&lt;&gt;"",Table_Styles[[#This Row],[PR Default]],""))</f>
        <v/>
      </c>
      <c r="AQ132" s="57"/>
      <c r="AR132" s="58"/>
      <c r="AS132" s="28" t="str">
        <f>IF(Table_Styles[[#This Row],[PB]]&lt;&gt;"",Table_Styles[[#This Row],[PB]],IF(Table_Styles[[#This Row],[PB Default]]&lt;&gt;"",Table_Styles[[#This Row],[PB Default]],""))</f>
        <v/>
      </c>
      <c r="AT132" s="57"/>
      <c r="AU132" s="58"/>
      <c r="AV132" s="28" t="str">
        <f>IF(Table_Styles[[#This Row],[PL]]&lt;&gt;"",Table_Styles[[#This Row],[PL]],IF(Table_Styles[[#This Row],[PL Default]]&lt;&gt;"",Table_Styles[[#This Row],[PL Default]],""))</f>
        <v/>
      </c>
      <c r="AW132" s="57"/>
      <c r="AX132" s="58"/>
      <c r="AY132" s="28" t="str">
        <f>IF(Table_Styles[[#This Row],[BT]]&lt;&gt;"",Table_Styles[[#This Row],[BT]],IF(Table_Styles[[#This Row],[BT Default]]&lt;&gt;"",Table_Styles[[#This Row],[BT Default]],""))</f>
        <v/>
      </c>
      <c r="AZ132" s="57"/>
      <c r="BA132" s="58"/>
      <c r="BB132" s="28" t="str">
        <f>IF(Table_Styles[[#This Row],[BR]]&lt;&gt;"",Table_Styles[[#This Row],[BR]],IF(Table_Styles[[#This Row],[BR Default]]&lt;&gt;"",Table_Styles[[#This Row],[BR Default]],""))</f>
        <v/>
      </c>
      <c r="BC132" s="57"/>
      <c r="BD132" s="58"/>
      <c r="BE132" s="28" t="str">
        <f>IF(Table_Styles[[#This Row],[BB]]&lt;&gt;"",Table_Styles[[#This Row],[BB]],IF(Table_Styles[[#This Row],[BB Default]]&lt;&gt;"",Table_Styles[[#This Row],[BB Default]],""))</f>
        <v/>
      </c>
      <c r="BF132" s="57"/>
      <c r="BG132" s="58"/>
      <c r="BH132" s="28" t="str">
        <f>IF(Table_Styles[[#This Row],[BL]]&lt;&gt;"",Table_Styles[[#This Row],[BL]],IF(Table_Styles[[#This Row],[BL Default]]&lt;&gt;"",Table_Styles[[#This Row],[BL Default]],""))</f>
        <v/>
      </c>
      <c r="BI132" s="58"/>
      <c r="BJ132" s="58"/>
      <c r="BK132" s="28" t="str">
        <f>IF(Table_Styles[[#This Row],[Width]]&lt;&gt;"",Table_Styles[[#This Row],[Width]],IF(Table_Styles[[#This Row],[Width Default]]&lt;&gt;"",Table_Styles[[#This Row],[Width Default]],""))</f>
        <v/>
      </c>
      <c r="BL132" s="58"/>
      <c r="BM132" s="58"/>
      <c r="BN132" s="28" t="str">
        <f>IF(Table_Styles[[#This Row],[Height]]&lt;&gt;"",Table_Styles[[#This Row],[Height]],IF(Table_Styles[[#This Row],[Height Default]]&lt;&gt;"",Table_Styles[[#This Row],[Height Default]],""))</f>
        <v/>
      </c>
      <c r="BO132" s="24"/>
      <c r="BP132" s="24"/>
      <c r="BQ132" s="28" t="str">
        <f>IF(Table_Styles[[#This Row],[Top]]&lt;&gt;"",Table_Styles[[#This Row],[Top]],IF(Table_Styles[[#This Row],[Top Default]]&lt;&gt;"",Table_Styles[[#This Row],[Top Default]],""))</f>
        <v/>
      </c>
      <c r="BR132" s="24"/>
      <c r="BS132" s="24"/>
      <c r="BT132" s="28" t="str">
        <f>IF(Table_Styles[[#This Row],[Right]]&lt;&gt;"",Table_Styles[[#This Row],[Right]],IF(Table_Styles[[#This Row],[Right Default]]&lt;&gt;"",Table_Styles[[#This Row],[Right Default]],""))</f>
        <v/>
      </c>
      <c r="BU132" s="24"/>
      <c r="BV132" s="24"/>
      <c r="BW132" s="28" t="str">
        <f>IF(Table_Styles[[#This Row],[Bottom]]&lt;&gt;"",Table_Styles[[#This Row],[Bottom]],IF(Table_Styles[[#This Row],[Bottom Default]]&lt;&gt;"",Table_Styles[[#This Row],[Bottom Default]],""))</f>
        <v/>
      </c>
      <c r="BX132" s="24"/>
      <c r="BY132" s="24"/>
      <c r="BZ132" s="28" t="str">
        <f>IF(Table_Styles[[#This Row],[Left]]&lt;&gt;"",Table_Styles[[#This Row],[Left]],IF(Table_Styles[[#This Row],[Left Default]]&lt;&gt;"",Table_Styles[[#This Row],[Left Default]],""))</f>
        <v/>
      </c>
      <c r="CA132" s="57"/>
      <c r="CB132" s="105" t="str">
        <f>IF(AND(Table_Styles[[#This Row],[Selector]]&lt;&gt;"",Table_Styles[[#This Row],[Font Family Used]]&lt;&gt;"",Table_Styles[[#This Row],[Font Weight Used]]&lt;&gt;""),Table_Styles[[#This Row],[Font Family Used]]&amp;" "&amp;Table_Styles[[#This Row],[Font Weight Used]],"")</f>
        <v/>
      </c>
      <c r="CC132" s="105" t="str">
        <f ca="1">IF(AND(Table_Styles[[#This Row],[Selector]],COUNTIF(OFFSET(CC:CC,0,0,ROW()-1,1),"="&amp;Table_Styles[[#This Row],[Font]])=0),Table_Styles[[#This Row],[Font]],"")</f>
        <v/>
      </c>
      <c r="CD132" s="105" t="str">
        <f ca="1">IF(Table_Styles[[#This Row],[Unique Font]]&lt;&gt;"",
"{""fontFamily"":"""&amp;Table_Styles[[#This Row],[Font Family Used]]&amp;""",""fontWeight"":"&amp;Table_Styles[[#This Row],[Font Weight Used]]&amp;"}","")</f>
        <v/>
      </c>
      <c r="CE132" s="10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v>
      </c>
      <c r="CF132" s="104" t="str">
        <f>IF(AND(Table_Styles[[#This Row],[Selector]]&lt;&gt;"", Table_Styles[[#This Row],[Config Properties]]&lt;&gt;""),
Table_Styles[[#This Row],[Selector]]&amp;" { "&amp;Table_Styles[[#This Row],[Config Properties]]&amp;" }","")</f>
        <v>#sidebar .header nav .btn.btn-primary { color: #1d1c1c;background: #FFFFFF }</v>
      </c>
      <c r="CG132" s="104" t="str">
        <f xml:space="preserve">
SUBSTITUTE(SUBSTITUTE(SUBSTITUTE(SUBSTITUTE(SUBSTITUTE(SUBSTITUTE(SUBSTITUTE(SUBSTITUTE(Table_Styles[[#This Row],[Config]],
" {","{"),
"{ ","{"),
" }","}"),
"} ","}"),
" ,",","),
", ",","),
" :",":"),
": ",":")</f>
        <v>#sidebar .header nav .btn.btn-primary{color:#1d1c1c;background:#FFFFFF}</v>
      </c>
    </row>
    <row r="133" spans="2:85" ht="21" customHeight="1">
      <c r="B133" s="175" t="s">
        <v>541</v>
      </c>
      <c r="C133" s="103" t="s">
        <v>603</v>
      </c>
      <c r="D133" s="57"/>
      <c r="E133" s="58"/>
      <c r="F133" s="28" t="str">
        <f>IF(Table_Styles[[#This Row],[Font Family]]&lt;&gt;"",Table_Styles[[#This Row],[Font Family]],IF(Table_Styles[[#This Row],[Font Family Default]]&lt;&gt;"",Table_Styles[[#This Row],[Font Family Default]],""))</f>
        <v/>
      </c>
      <c r="G133" s="57"/>
      <c r="H133" s="58"/>
      <c r="I133" s="28" t="str">
        <f>IF(Table_Styles[[#This Row],[Font Size]]&lt;&gt;"",Table_Styles[[#This Row],[Font Size]],IF(Table_Styles[[#This Row],[Font Size Default]]&lt;&gt;"",Table_Styles[[#This Row],[Font Size Default]],""))</f>
        <v/>
      </c>
      <c r="J133" s="57"/>
      <c r="K133" s="58"/>
      <c r="L133" s="28" t="str">
        <f>IF(Table_Styles[[#This Row],[Font Weight]]&lt;&gt;"",Table_Styles[[#This Row],[Font Weight]],IF(Table_Styles[[#This Row],[Font Weight Default]]&lt;&gt;"",Table_Styles[[#This Row],[Font Weight Default]],""))</f>
        <v/>
      </c>
      <c r="M133" s="57"/>
      <c r="N133" s="58"/>
      <c r="O133" s="28" t="str">
        <f>IF(Table_Styles[[#This Row],[Colour]]&lt;&gt;"",Table_Styles[[#This Row],[Colour]],IF(Table_Styles[[#This Row],[Colour Default]]&lt;&gt;"",Table_Styles[[#This Row],[Colour Default]],""))</f>
        <v/>
      </c>
      <c r="P133" s="57"/>
      <c r="Q133" s="58"/>
      <c r="R133" s="28" t="str">
        <f>IF(Table_Styles[[#This Row],[Background]]&lt;&gt;"",Table_Styles[[#This Row],[Background]],IF(Table_Styles[[#This Row],[Background Default]]&lt;&gt;"",Table_Styles[[#This Row],[Background Default]],""))</f>
        <v/>
      </c>
      <c r="S133" s="57"/>
      <c r="T133" s="58"/>
      <c r="U133" s="28" t="str">
        <f>IF(Table_Styles[[#This Row],[Border]]&lt;&gt;"",Table_Styles[[#This Row],[Border]],IF(Table_Styles[[#This Row],[Border Default]]&lt;&gt;"",Table_Styles[[#This Row],[Border Default]],""))</f>
        <v/>
      </c>
      <c r="V133" s="58"/>
      <c r="W133" s="58"/>
      <c r="X133" s="28" t="str">
        <f>IF(Table_Styles[[#This Row],[Border Radius]]&lt;&gt;"",Table_Styles[[#This Row],[Border Radius]],IF(Table_Styles[[#This Row],[Border Radius Default]]&lt;&gt;"",Table_Styles[[#This Row],[Border Radius Default]],""))</f>
        <v/>
      </c>
      <c r="Y133" s="57"/>
      <c r="Z133" s="58"/>
      <c r="AA133" s="28" t="str">
        <f>IF(Table_Styles[[#This Row],[MT]]&lt;&gt;"",Table_Styles[[#This Row],[MT]],IF(Table_Styles[[#This Row],[MT Default]]&lt;&gt;"",Table_Styles[[#This Row],[MT Default]],""))</f>
        <v/>
      </c>
      <c r="AB133" s="57"/>
      <c r="AC133" s="58"/>
      <c r="AD133" s="28" t="str">
        <f>IF(Table_Styles[[#This Row],[MR]]&lt;&gt;"",Table_Styles[[#This Row],[MR]],IF(Table_Styles[[#This Row],[MR Default]]&lt;&gt;"",Table_Styles[[#This Row],[MR Default]],""))</f>
        <v/>
      </c>
      <c r="AE133" s="57"/>
      <c r="AF133" s="58"/>
      <c r="AG133" s="28" t="str">
        <f>IF(Table_Styles[[#This Row],[MB]]&lt;&gt;"",Table_Styles[[#This Row],[MB]],IF(Table_Styles[[#This Row],[MB Default]]&lt;&gt;"",Table_Styles[[#This Row],[MB Default]],""))</f>
        <v/>
      </c>
      <c r="AH133" s="57"/>
      <c r="AI133" s="58"/>
      <c r="AJ133" s="28" t="str">
        <f>IF(Table_Styles[[#This Row],[ML]]&lt;&gt;"",Table_Styles[[#This Row],[ML]],IF(Table_Styles[[#This Row],[ML Default]]&lt;&gt;"",Table_Styles[[#This Row],[ML Default]],""))</f>
        <v/>
      </c>
      <c r="AK133" s="57"/>
      <c r="AL133" s="58"/>
      <c r="AM133" s="28" t="str">
        <f>IF(Table_Styles[[#This Row],[PT]]&lt;&gt;"",Table_Styles[[#This Row],[PT]],IF(Table_Styles[[#This Row],[PT Default]]&lt;&gt;"",Table_Styles[[#This Row],[PT Default]],""))</f>
        <v/>
      </c>
      <c r="AN133" s="57"/>
      <c r="AO133" s="58"/>
      <c r="AP133" s="28" t="str">
        <f>IF(Table_Styles[[#This Row],[PR]]&lt;&gt;"",Table_Styles[[#This Row],[PR]],IF(Table_Styles[[#This Row],[PR Default]]&lt;&gt;"",Table_Styles[[#This Row],[PR Default]],""))</f>
        <v/>
      </c>
      <c r="AQ133" s="57"/>
      <c r="AR133" s="58"/>
      <c r="AS133" s="28" t="str">
        <f>IF(Table_Styles[[#This Row],[PB]]&lt;&gt;"",Table_Styles[[#This Row],[PB]],IF(Table_Styles[[#This Row],[PB Default]]&lt;&gt;"",Table_Styles[[#This Row],[PB Default]],""))</f>
        <v/>
      </c>
      <c r="AT133" s="57"/>
      <c r="AU133" s="58"/>
      <c r="AV133" s="28" t="str">
        <f>IF(Table_Styles[[#This Row],[PL]]&lt;&gt;"",Table_Styles[[#This Row],[PL]],IF(Table_Styles[[#This Row],[PL Default]]&lt;&gt;"",Table_Styles[[#This Row],[PL Default]],""))</f>
        <v/>
      </c>
      <c r="AW133" s="57"/>
      <c r="AX133" s="58"/>
      <c r="AY133" s="28" t="str">
        <f>IF(Table_Styles[[#This Row],[BT]]&lt;&gt;"",Table_Styles[[#This Row],[BT]],IF(Table_Styles[[#This Row],[BT Default]]&lt;&gt;"",Table_Styles[[#This Row],[BT Default]],""))</f>
        <v/>
      </c>
      <c r="AZ133" s="57"/>
      <c r="BA133" s="58"/>
      <c r="BB133" s="28" t="str">
        <f>IF(Table_Styles[[#This Row],[BR]]&lt;&gt;"",Table_Styles[[#This Row],[BR]],IF(Table_Styles[[#This Row],[BR Default]]&lt;&gt;"",Table_Styles[[#This Row],[BR Default]],""))</f>
        <v/>
      </c>
      <c r="BC133" s="57"/>
      <c r="BD133" s="58"/>
      <c r="BE133" s="28" t="str">
        <f>IF(Table_Styles[[#This Row],[BB]]&lt;&gt;"",Table_Styles[[#This Row],[BB]],IF(Table_Styles[[#This Row],[BB Default]]&lt;&gt;"",Table_Styles[[#This Row],[BB Default]],""))</f>
        <v/>
      </c>
      <c r="BF133" s="57"/>
      <c r="BG133" s="58"/>
      <c r="BH133" s="28" t="str">
        <f>IF(Table_Styles[[#This Row],[BL]]&lt;&gt;"",Table_Styles[[#This Row],[BL]],IF(Table_Styles[[#This Row],[BL Default]]&lt;&gt;"",Table_Styles[[#This Row],[BL Default]],""))</f>
        <v/>
      </c>
      <c r="BI133" s="58"/>
      <c r="BJ133" s="58"/>
      <c r="BK133" s="28" t="str">
        <f>IF(Table_Styles[[#This Row],[Width]]&lt;&gt;"",Table_Styles[[#This Row],[Width]],IF(Table_Styles[[#This Row],[Width Default]]&lt;&gt;"",Table_Styles[[#This Row],[Width Default]],""))</f>
        <v/>
      </c>
      <c r="BL133" s="58"/>
      <c r="BM133" s="58"/>
      <c r="BN133" s="28" t="str">
        <f>IF(Table_Styles[[#This Row],[Height]]&lt;&gt;"",Table_Styles[[#This Row],[Height]],IF(Table_Styles[[#This Row],[Height Default]]&lt;&gt;"",Table_Styles[[#This Row],[Height Default]],""))</f>
        <v/>
      </c>
      <c r="BO133" s="24"/>
      <c r="BP133" s="24"/>
      <c r="BQ133" s="28" t="str">
        <f>IF(Table_Styles[[#This Row],[Top]]&lt;&gt;"",Table_Styles[[#This Row],[Top]],IF(Table_Styles[[#This Row],[Top Default]]&lt;&gt;"",Table_Styles[[#This Row],[Top Default]],""))</f>
        <v/>
      </c>
      <c r="BR133" s="24"/>
      <c r="BS133" s="24"/>
      <c r="BT133" s="28" t="str">
        <f>IF(Table_Styles[[#This Row],[Right]]&lt;&gt;"",Table_Styles[[#This Row],[Right]],IF(Table_Styles[[#This Row],[Right Default]]&lt;&gt;"",Table_Styles[[#This Row],[Right Default]],""))</f>
        <v/>
      </c>
      <c r="BU133" s="24"/>
      <c r="BV133" s="24"/>
      <c r="BW133" s="28" t="str">
        <f>IF(Table_Styles[[#This Row],[Bottom]]&lt;&gt;"",Table_Styles[[#This Row],[Bottom]],IF(Table_Styles[[#This Row],[Bottom Default]]&lt;&gt;"",Table_Styles[[#This Row],[Bottom Default]],""))</f>
        <v/>
      </c>
      <c r="BX133" s="24"/>
      <c r="BY133" s="24"/>
      <c r="BZ133" s="28" t="str">
        <f>IF(Table_Styles[[#This Row],[Left]]&lt;&gt;"",Table_Styles[[#This Row],[Left]],IF(Table_Styles[[#This Row],[Left Default]]&lt;&gt;"",Table_Styles[[#This Row],[Left Default]],""))</f>
        <v/>
      </c>
      <c r="CA133" s="57"/>
      <c r="CB133" s="105" t="str">
        <f>IF(AND(Table_Styles[[#This Row],[Selector]]&lt;&gt;"",Table_Styles[[#This Row],[Font Family Used]]&lt;&gt;"",Table_Styles[[#This Row],[Font Weight Used]]&lt;&gt;""),Table_Styles[[#This Row],[Font Family Used]]&amp;" "&amp;Table_Styles[[#This Row],[Font Weight Used]],"")</f>
        <v/>
      </c>
      <c r="CC133" s="105" t="str">
        <f ca="1">IF(AND(Table_Styles[[#This Row],[Selector]],COUNTIF(OFFSET(CC:CC,0,0,ROW()-1,1),"="&amp;Table_Styles[[#This Row],[Font]])=0),Table_Styles[[#This Row],[Font]],"")</f>
        <v/>
      </c>
      <c r="CD133" s="105" t="str">
        <f ca="1">IF(Table_Styles[[#This Row],[Unique Font]]&lt;&gt;"",
"{""fontFamily"":"""&amp;Table_Styles[[#This Row],[Font Family Used]]&amp;""",""fontWeight"":"&amp;Table_Styles[[#This Row],[Font Weight Used]]&amp;"}","")</f>
        <v/>
      </c>
      <c r="CE133" s="10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3" s="104" t="str">
        <f>IF(AND(Table_Styles[[#This Row],[Selector]]&lt;&gt;"", Table_Styles[[#This Row],[Config Properties]]&lt;&gt;""),
Table_Styles[[#This Row],[Selector]]&amp;" { "&amp;Table_Styles[[#This Row],[Config Properties]]&amp;" }","")</f>
        <v/>
      </c>
      <c r="CG133" s="104" t="str">
        <f xml:space="preserve">
SUBSTITUTE(SUBSTITUTE(SUBSTITUTE(SUBSTITUTE(SUBSTITUTE(SUBSTITUTE(SUBSTITUTE(SUBSTITUTE(Table_Styles[[#This Row],[Config]],
" {","{"),
"{ ","{"),
" }","}"),
"} ","}"),
" ,",","),
", ",","),
" :",":"),
": ",":")</f>
        <v/>
      </c>
    </row>
    <row r="134" spans="2:85" ht="21" customHeight="1">
      <c r="B134" s="175" t="s">
        <v>543</v>
      </c>
      <c r="C134" s="103" t="s">
        <v>604</v>
      </c>
      <c r="D134" s="57"/>
      <c r="E134" s="58"/>
      <c r="F134" s="28" t="str">
        <f>IF(Table_Styles[[#This Row],[Font Family]]&lt;&gt;"",Table_Styles[[#This Row],[Font Family]],IF(Table_Styles[[#This Row],[Font Family Default]]&lt;&gt;"",Table_Styles[[#This Row],[Font Family Default]],""))</f>
        <v/>
      </c>
      <c r="G134" s="57"/>
      <c r="H134" s="58"/>
      <c r="I134" s="28" t="str">
        <f>IF(Table_Styles[[#This Row],[Font Size]]&lt;&gt;"",Table_Styles[[#This Row],[Font Size]],IF(Table_Styles[[#This Row],[Font Size Default]]&lt;&gt;"",Table_Styles[[#This Row],[Font Size Default]],""))</f>
        <v/>
      </c>
      <c r="J134" s="57"/>
      <c r="K134" s="58"/>
      <c r="L134" s="28" t="str">
        <f>IF(Table_Styles[[#This Row],[Font Weight]]&lt;&gt;"",Table_Styles[[#This Row],[Font Weight]],IF(Table_Styles[[#This Row],[Font Weight Default]]&lt;&gt;"",Table_Styles[[#This Row],[Font Weight Default]],""))</f>
        <v/>
      </c>
      <c r="M134" s="57"/>
      <c r="N134" s="58"/>
      <c r="O134" s="28" t="str">
        <f>IF(Table_Styles[[#This Row],[Colour]]&lt;&gt;"",Table_Styles[[#This Row],[Colour]],IF(Table_Styles[[#This Row],[Colour Default]]&lt;&gt;"",Table_Styles[[#This Row],[Colour Default]],""))</f>
        <v/>
      </c>
      <c r="P134" s="57"/>
      <c r="Q134" s="58"/>
      <c r="R134" s="28" t="str">
        <f>IF(Table_Styles[[#This Row],[Background]]&lt;&gt;"",Table_Styles[[#This Row],[Background]],IF(Table_Styles[[#This Row],[Background Default]]&lt;&gt;"",Table_Styles[[#This Row],[Background Default]],""))</f>
        <v/>
      </c>
      <c r="S134" s="57"/>
      <c r="T134" s="58"/>
      <c r="U134" s="28" t="str">
        <f>IF(Table_Styles[[#This Row],[Border]]&lt;&gt;"",Table_Styles[[#This Row],[Border]],IF(Table_Styles[[#This Row],[Border Default]]&lt;&gt;"",Table_Styles[[#This Row],[Border Default]],""))</f>
        <v/>
      </c>
      <c r="V134" s="58"/>
      <c r="W134" s="58"/>
      <c r="X134" s="28" t="str">
        <f>IF(Table_Styles[[#This Row],[Border Radius]]&lt;&gt;"",Table_Styles[[#This Row],[Border Radius]],IF(Table_Styles[[#This Row],[Border Radius Default]]&lt;&gt;"",Table_Styles[[#This Row],[Border Radius Default]],""))</f>
        <v/>
      </c>
      <c r="Y134" s="57"/>
      <c r="Z134" s="58"/>
      <c r="AA134" s="28" t="str">
        <f>IF(Table_Styles[[#This Row],[MT]]&lt;&gt;"",Table_Styles[[#This Row],[MT]],IF(Table_Styles[[#This Row],[MT Default]]&lt;&gt;"",Table_Styles[[#This Row],[MT Default]],""))</f>
        <v/>
      </c>
      <c r="AB134" s="57"/>
      <c r="AC134" s="58"/>
      <c r="AD134" s="28" t="str">
        <f>IF(Table_Styles[[#This Row],[MR]]&lt;&gt;"",Table_Styles[[#This Row],[MR]],IF(Table_Styles[[#This Row],[MR Default]]&lt;&gt;"",Table_Styles[[#This Row],[MR Default]],""))</f>
        <v/>
      </c>
      <c r="AE134" s="57"/>
      <c r="AF134" s="58"/>
      <c r="AG134" s="28" t="str">
        <f>IF(Table_Styles[[#This Row],[MB]]&lt;&gt;"",Table_Styles[[#This Row],[MB]],IF(Table_Styles[[#This Row],[MB Default]]&lt;&gt;"",Table_Styles[[#This Row],[MB Default]],""))</f>
        <v/>
      </c>
      <c r="AH134" s="57"/>
      <c r="AI134" s="58"/>
      <c r="AJ134" s="28" t="str">
        <f>IF(Table_Styles[[#This Row],[ML]]&lt;&gt;"",Table_Styles[[#This Row],[ML]],IF(Table_Styles[[#This Row],[ML Default]]&lt;&gt;"",Table_Styles[[#This Row],[ML Default]],""))</f>
        <v/>
      </c>
      <c r="AK134" s="57"/>
      <c r="AL134" s="58"/>
      <c r="AM134" s="28" t="str">
        <f>IF(Table_Styles[[#This Row],[PT]]&lt;&gt;"",Table_Styles[[#This Row],[PT]],IF(Table_Styles[[#This Row],[PT Default]]&lt;&gt;"",Table_Styles[[#This Row],[PT Default]],""))</f>
        <v/>
      </c>
      <c r="AN134" s="57"/>
      <c r="AO134" s="58"/>
      <c r="AP134" s="28" t="str">
        <f>IF(Table_Styles[[#This Row],[PR]]&lt;&gt;"",Table_Styles[[#This Row],[PR]],IF(Table_Styles[[#This Row],[PR Default]]&lt;&gt;"",Table_Styles[[#This Row],[PR Default]],""))</f>
        <v/>
      </c>
      <c r="AQ134" s="57"/>
      <c r="AR134" s="58"/>
      <c r="AS134" s="28" t="str">
        <f>IF(Table_Styles[[#This Row],[PB]]&lt;&gt;"",Table_Styles[[#This Row],[PB]],IF(Table_Styles[[#This Row],[PB Default]]&lt;&gt;"",Table_Styles[[#This Row],[PB Default]],""))</f>
        <v/>
      </c>
      <c r="AT134" s="57"/>
      <c r="AU134" s="58"/>
      <c r="AV134" s="28" t="str">
        <f>IF(Table_Styles[[#This Row],[PL]]&lt;&gt;"",Table_Styles[[#This Row],[PL]],IF(Table_Styles[[#This Row],[PL Default]]&lt;&gt;"",Table_Styles[[#This Row],[PL Default]],""))</f>
        <v/>
      </c>
      <c r="AW134" s="57"/>
      <c r="AX134" s="58"/>
      <c r="AY134" s="28" t="str">
        <f>IF(Table_Styles[[#This Row],[BT]]&lt;&gt;"",Table_Styles[[#This Row],[BT]],IF(Table_Styles[[#This Row],[BT Default]]&lt;&gt;"",Table_Styles[[#This Row],[BT Default]],""))</f>
        <v/>
      </c>
      <c r="AZ134" s="57"/>
      <c r="BA134" s="58"/>
      <c r="BB134" s="28" t="str">
        <f>IF(Table_Styles[[#This Row],[BR]]&lt;&gt;"",Table_Styles[[#This Row],[BR]],IF(Table_Styles[[#This Row],[BR Default]]&lt;&gt;"",Table_Styles[[#This Row],[BR Default]],""))</f>
        <v/>
      </c>
      <c r="BC134" s="57"/>
      <c r="BD134" s="58"/>
      <c r="BE134" s="28" t="str">
        <f>IF(Table_Styles[[#This Row],[BB]]&lt;&gt;"",Table_Styles[[#This Row],[BB]],IF(Table_Styles[[#This Row],[BB Default]]&lt;&gt;"",Table_Styles[[#This Row],[BB Default]],""))</f>
        <v/>
      </c>
      <c r="BF134" s="57"/>
      <c r="BG134" s="58"/>
      <c r="BH134" s="28" t="str">
        <f>IF(Table_Styles[[#This Row],[BL]]&lt;&gt;"",Table_Styles[[#This Row],[BL]],IF(Table_Styles[[#This Row],[BL Default]]&lt;&gt;"",Table_Styles[[#This Row],[BL Default]],""))</f>
        <v/>
      </c>
      <c r="BI134" s="58"/>
      <c r="BJ134" s="58"/>
      <c r="BK134" s="28" t="str">
        <f>IF(Table_Styles[[#This Row],[Width]]&lt;&gt;"",Table_Styles[[#This Row],[Width]],IF(Table_Styles[[#This Row],[Width Default]]&lt;&gt;"",Table_Styles[[#This Row],[Width Default]],""))</f>
        <v/>
      </c>
      <c r="BL134" s="58"/>
      <c r="BM134" s="58"/>
      <c r="BN134" s="28" t="str">
        <f>IF(Table_Styles[[#This Row],[Height]]&lt;&gt;"",Table_Styles[[#This Row],[Height]],IF(Table_Styles[[#This Row],[Height Default]]&lt;&gt;"",Table_Styles[[#This Row],[Height Default]],""))</f>
        <v/>
      </c>
      <c r="BO134" s="24"/>
      <c r="BP134" s="24"/>
      <c r="BQ134" s="28" t="str">
        <f>IF(Table_Styles[[#This Row],[Top]]&lt;&gt;"",Table_Styles[[#This Row],[Top]],IF(Table_Styles[[#This Row],[Top Default]]&lt;&gt;"",Table_Styles[[#This Row],[Top Default]],""))</f>
        <v/>
      </c>
      <c r="BR134" s="24"/>
      <c r="BS134" s="24"/>
      <c r="BT134" s="28" t="str">
        <f>IF(Table_Styles[[#This Row],[Right]]&lt;&gt;"",Table_Styles[[#This Row],[Right]],IF(Table_Styles[[#This Row],[Right Default]]&lt;&gt;"",Table_Styles[[#This Row],[Right Default]],""))</f>
        <v/>
      </c>
      <c r="BU134" s="24"/>
      <c r="BV134" s="24"/>
      <c r="BW134" s="28" t="str">
        <f>IF(Table_Styles[[#This Row],[Bottom]]&lt;&gt;"",Table_Styles[[#This Row],[Bottom]],IF(Table_Styles[[#This Row],[Bottom Default]]&lt;&gt;"",Table_Styles[[#This Row],[Bottom Default]],""))</f>
        <v/>
      </c>
      <c r="BX134" s="24"/>
      <c r="BY134" s="24"/>
      <c r="BZ134" s="28" t="str">
        <f>IF(Table_Styles[[#This Row],[Left]]&lt;&gt;"",Table_Styles[[#This Row],[Left]],IF(Table_Styles[[#This Row],[Left Default]]&lt;&gt;"",Table_Styles[[#This Row],[Left Default]],""))</f>
        <v/>
      </c>
      <c r="CA134" s="57"/>
      <c r="CB134" s="105" t="str">
        <f>IF(AND(Table_Styles[[#This Row],[Selector]]&lt;&gt;"",Table_Styles[[#This Row],[Font Family Used]]&lt;&gt;"",Table_Styles[[#This Row],[Font Weight Used]]&lt;&gt;""),Table_Styles[[#This Row],[Font Family Used]]&amp;" "&amp;Table_Styles[[#This Row],[Font Weight Used]],"")</f>
        <v/>
      </c>
      <c r="CC134" s="105" t="str">
        <f ca="1">IF(AND(Table_Styles[[#This Row],[Selector]],COUNTIF(OFFSET(CC:CC,0,0,ROW()-1,1),"="&amp;Table_Styles[[#This Row],[Font]])=0),Table_Styles[[#This Row],[Font]],"")</f>
        <v/>
      </c>
      <c r="CD134" s="105" t="str">
        <f ca="1">IF(Table_Styles[[#This Row],[Unique Font]]&lt;&gt;"",
"{""fontFamily"":"""&amp;Table_Styles[[#This Row],[Font Family Used]]&amp;""",""fontWeight"":"&amp;Table_Styles[[#This Row],[Font Weight Used]]&amp;"}","")</f>
        <v/>
      </c>
      <c r="CE134" s="10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4" s="104" t="str">
        <f>IF(AND(Table_Styles[[#This Row],[Selector]]&lt;&gt;"", Table_Styles[[#This Row],[Config Properties]]&lt;&gt;""),
Table_Styles[[#This Row],[Selector]]&amp;" { "&amp;Table_Styles[[#This Row],[Config Properties]]&amp;" }","")</f>
        <v/>
      </c>
      <c r="CG134" s="104" t="str">
        <f xml:space="preserve">
SUBSTITUTE(SUBSTITUTE(SUBSTITUTE(SUBSTITUTE(SUBSTITUTE(SUBSTITUTE(SUBSTITUTE(SUBSTITUTE(Table_Styles[[#This Row],[Config]],
" {","{"),
"{ ","{"),
" }","}"),
"} ","}"),
" ,",","),
", ",","),
" :",":"),
": ",":")</f>
        <v/>
      </c>
    </row>
    <row r="135" spans="2:85" ht="21" customHeight="1">
      <c r="B135" s="174" t="s">
        <v>545</v>
      </c>
      <c r="C135" s="103" t="s">
        <v>605</v>
      </c>
      <c r="D135" s="57"/>
      <c r="E135" s="58"/>
      <c r="F135" s="28" t="str">
        <f>IF(Table_Styles[[#This Row],[Font Family]]&lt;&gt;"",Table_Styles[[#This Row],[Font Family]],IF(Table_Styles[[#This Row],[Font Family Default]]&lt;&gt;"",Table_Styles[[#This Row],[Font Family Default]],""))</f>
        <v/>
      </c>
      <c r="G135" s="57"/>
      <c r="H135" s="58"/>
      <c r="I135" s="28" t="str">
        <f>IF(Table_Styles[[#This Row],[Font Size]]&lt;&gt;"",Table_Styles[[#This Row],[Font Size]],IF(Table_Styles[[#This Row],[Font Size Default]]&lt;&gt;"",Table_Styles[[#This Row],[Font Size Default]],""))</f>
        <v/>
      </c>
      <c r="J135" s="57"/>
      <c r="K135" s="58"/>
      <c r="L135" s="28" t="str">
        <f>IF(Table_Styles[[#This Row],[Font Weight]]&lt;&gt;"",Table_Styles[[#This Row],[Font Weight]],IF(Table_Styles[[#This Row],[Font Weight Default]]&lt;&gt;"",Table_Styles[[#This Row],[Font Weight Default]],""))</f>
        <v/>
      </c>
      <c r="M135" s="57"/>
      <c r="N135" s="57" t="str">
        <f>Colour_Foreground_1</f>
        <v>#1d1c1c</v>
      </c>
      <c r="O135" s="28" t="str">
        <f>IF(Table_Styles[[#This Row],[Colour]]&lt;&gt;"",Table_Styles[[#This Row],[Colour]],IF(Table_Styles[[#This Row],[Colour Default]]&lt;&gt;"",Table_Styles[[#This Row],[Colour Default]],""))</f>
        <v>#1d1c1c</v>
      </c>
      <c r="P135" s="57"/>
      <c r="Q135" s="58" t="str">
        <f>Colour_Background_1</f>
        <v>#FFFFFF</v>
      </c>
      <c r="R135" s="28" t="str">
        <f>IF(Table_Styles[[#This Row],[Background]]&lt;&gt;"",Table_Styles[[#This Row],[Background]],IF(Table_Styles[[#This Row],[Background Default]]&lt;&gt;"",Table_Styles[[#This Row],[Background Default]],""))</f>
        <v>#FFFFFF</v>
      </c>
      <c r="S135" s="57"/>
      <c r="T135" s="58"/>
      <c r="U135" s="28" t="str">
        <f>IF(Table_Styles[[#This Row],[Border]]&lt;&gt;"",Table_Styles[[#This Row],[Border]],IF(Table_Styles[[#This Row],[Border Default]]&lt;&gt;"",Table_Styles[[#This Row],[Border Default]],""))</f>
        <v/>
      </c>
      <c r="V135" s="58"/>
      <c r="W135" s="58"/>
      <c r="X135" s="28" t="str">
        <f>IF(Table_Styles[[#This Row],[Border Radius]]&lt;&gt;"",Table_Styles[[#This Row],[Border Radius]],IF(Table_Styles[[#This Row],[Border Radius Default]]&lt;&gt;"",Table_Styles[[#This Row],[Border Radius Default]],""))</f>
        <v/>
      </c>
      <c r="Y135" s="57"/>
      <c r="Z135" s="58"/>
      <c r="AA135" s="28" t="str">
        <f>IF(Table_Styles[[#This Row],[MT]]&lt;&gt;"",Table_Styles[[#This Row],[MT]],IF(Table_Styles[[#This Row],[MT Default]]&lt;&gt;"",Table_Styles[[#This Row],[MT Default]],""))</f>
        <v/>
      </c>
      <c r="AB135" s="57"/>
      <c r="AC135" s="58"/>
      <c r="AD135" s="28" t="str">
        <f>IF(Table_Styles[[#This Row],[MR]]&lt;&gt;"",Table_Styles[[#This Row],[MR]],IF(Table_Styles[[#This Row],[MR Default]]&lt;&gt;"",Table_Styles[[#This Row],[MR Default]],""))</f>
        <v/>
      </c>
      <c r="AE135" s="57"/>
      <c r="AF135" s="58"/>
      <c r="AG135" s="28" t="str">
        <f>IF(Table_Styles[[#This Row],[MB]]&lt;&gt;"",Table_Styles[[#This Row],[MB]],IF(Table_Styles[[#This Row],[MB Default]]&lt;&gt;"",Table_Styles[[#This Row],[MB Default]],""))</f>
        <v/>
      </c>
      <c r="AH135" s="57"/>
      <c r="AI135" s="58"/>
      <c r="AJ135" s="28" t="str">
        <f>IF(Table_Styles[[#This Row],[ML]]&lt;&gt;"",Table_Styles[[#This Row],[ML]],IF(Table_Styles[[#This Row],[ML Default]]&lt;&gt;"",Table_Styles[[#This Row],[ML Default]],""))</f>
        <v/>
      </c>
      <c r="AK135" s="57"/>
      <c r="AL135" s="58"/>
      <c r="AM135" s="28" t="str">
        <f>IF(Table_Styles[[#This Row],[PT]]&lt;&gt;"",Table_Styles[[#This Row],[PT]],IF(Table_Styles[[#This Row],[PT Default]]&lt;&gt;"",Table_Styles[[#This Row],[PT Default]],""))</f>
        <v/>
      </c>
      <c r="AN135" s="57"/>
      <c r="AO135" s="58"/>
      <c r="AP135" s="28" t="str">
        <f>IF(Table_Styles[[#This Row],[PR]]&lt;&gt;"",Table_Styles[[#This Row],[PR]],IF(Table_Styles[[#This Row],[PR Default]]&lt;&gt;"",Table_Styles[[#This Row],[PR Default]],""))</f>
        <v/>
      </c>
      <c r="AQ135" s="57"/>
      <c r="AR135" s="58"/>
      <c r="AS135" s="28" t="str">
        <f>IF(Table_Styles[[#This Row],[PB]]&lt;&gt;"",Table_Styles[[#This Row],[PB]],IF(Table_Styles[[#This Row],[PB Default]]&lt;&gt;"",Table_Styles[[#This Row],[PB Default]],""))</f>
        <v/>
      </c>
      <c r="AT135" s="57"/>
      <c r="AU135" s="58"/>
      <c r="AV135" s="28" t="str">
        <f>IF(Table_Styles[[#This Row],[PL]]&lt;&gt;"",Table_Styles[[#This Row],[PL]],IF(Table_Styles[[#This Row],[PL Default]]&lt;&gt;"",Table_Styles[[#This Row],[PL Default]],""))</f>
        <v/>
      </c>
      <c r="AW135" s="57"/>
      <c r="AX135" s="58"/>
      <c r="AY135" s="28" t="str">
        <f>IF(Table_Styles[[#This Row],[BT]]&lt;&gt;"",Table_Styles[[#This Row],[BT]],IF(Table_Styles[[#This Row],[BT Default]]&lt;&gt;"",Table_Styles[[#This Row],[BT Default]],""))</f>
        <v/>
      </c>
      <c r="AZ135" s="57"/>
      <c r="BA135" s="58"/>
      <c r="BB135" s="28" t="str">
        <f>IF(Table_Styles[[#This Row],[BR]]&lt;&gt;"",Table_Styles[[#This Row],[BR]],IF(Table_Styles[[#This Row],[BR Default]]&lt;&gt;"",Table_Styles[[#This Row],[BR Default]],""))</f>
        <v/>
      </c>
      <c r="BC135" s="57"/>
      <c r="BD135" s="58"/>
      <c r="BE135" s="28" t="str">
        <f>IF(Table_Styles[[#This Row],[BB]]&lt;&gt;"",Table_Styles[[#This Row],[BB]],IF(Table_Styles[[#This Row],[BB Default]]&lt;&gt;"",Table_Styles[[#This Row],[BB Default]],""))</f>
        <v/>
      </c>
      <c r="BF135" s="57"/>
      <c r="BG135" s="58"/>
      <c r="BH135" s="28" t="str">
        <f>IF(Table_Styles[[#This Row],[BL]]&lt;&gt;"",Table_Styles[[#This Row],[BL]],IF(Table_Styles[[#This Row],[BL Default]]&lt;&gt;"",Table_Styles[[#This Row],[BL Default]],""))</f>
        <v/>
      </c>
      <c r="BI135" s="58"/>
      <c r="BJ135" s="58"/>
      <c r="BK135" s="28" t="str">
        <f>IF(Table_Styles[[#This Row],[Width]]&lt;&gt;"",Table_Styles[[#This Row],[Width]],IF(Table_Styles[[#This Row],[Width Default]]&lt;&gt;"",Table_Styles[[#This Row],[Width Default]],""))</f>
        <v/>
      </c>
      <c r="BL135" s="58"/>
      <c r="BM135" s="58"/>
      <c r="BN135" s="28" t="str">
        <f>IF(Table_Styles[[#This Row],[Height]]&lt;&gt;"",Table_Styles[[#This Row],[Height]],IF(Table_Styles[[#This Row],[Height Default]]&lt;&gt;"",Table_Styles[[#This Row],[Height Default]],""))</f>
        <v/>
      </c>
      <c r="BO135" s="24"/>
      <c r="BP135" s="24"/>
      <c r="BQ135" s="28" t="str">
        <f>IF(Table_Styles[[#This Row],[Top]]&lt;&gt;"",Table_Styles[[#This Row],[Top]],IF(Table_Styles[[#This Row],[Top Default]]&lt;&gt;"",Table_Styles[[#This Row],[Top Default]],""))</f>
        <v/>
      </c>
      <c r="BR135" s="24"/>
      <c r="BS135" s="24"/>
      <c r="BT135" s="28" t="str">
        <f>IF(Table_Styles[[#This Row],[Right]]&lt;&gt;"",Table_Styles[[#This Row],[Right]],IF(Table_Styles[[#This Row],[Right Default]]&lt;&gt;"",Table_Styles[[#This Row],[Right Default]],""))</f>
        <v/>
      </c>
      <c r="BU135" s="24"/>
      <c r="BV135" s="24"/>
      <c r="BW135" s="28" t="str">
        <f>IF(Table_Styles[[#This Row],[Bottom]]&lt;&gt;"",Table_Styles[[#This Row],[Bottom]],IF(Table_Styles[[#This Row],[Bottom Default]]&lt;&gt;"",Table_Styles[[#This Row],[Bottom Default]],""))</f>
        <v/>
      </c>
      <c r="BX135" s="24"/>
      <c r="BY135" s="24"/>
      <c r="BZ135" s="28" t="str">
        <f>IF(Table_Styles[[#This Row],[Left]]&lt;&gt;"",Table_Styles[[#This Row],[Left]],IF(Table_Styles[[#This Row],[Left Default]]&lt;&gt;"",Table_Styles[[#This Row],[Left Default]],""))</f>
        <v/>
      </c>
      <c r="CA135" s="57"/>
      <c r="CB135" s="105" t="str">
        <f>IF(AND(Table_Styles[[#This Row],[Selector]]&lt;&gt;"",Table_Styles[[#This Row],[Font Family Used]]&lt;&gt;"",Table_Styles[[#This Row],[Font Weight Used]]&lt;&gt;""),Table_Styles[[#This Row],[Font Family Used]]&amp;" "&amp;Table_Styles[[#This Row],[Font Weight Used]],"")</f>
        <v/>
      </c>
      <c r="CC135" s="105" t="str">
        <f ca="1">IF(AND(Table_Styles[[#This Row],[Selector]],COUNTIF(OFFSET(CC:CC,0,0,ROW()-1,1),"="&amp;Table_Styles[[#This Row],[Font]])=0),Table_Styles[[#This Row],[Font]],"")</f>
        <v/>
      </c>
      <c r="CD135" s="105" t="str">
        <f ca="1">IF(Table_Styles[[#This Row],[Unique Font]]&lt;&gt;"",
"{""fontFamily"":"""&amp;Table_Styles[[#This Row],[Font Family Used]]&amp;""",""fontWeight"":"&amp;Table_Styles[[#This Row],[Font Weight Used]]&amp;"}","")</f>
        <v/>
      </c>
      <c r="CE135" s="10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v>
      </c>
      <c r="CF135" s="104" t="str">
        <f>IF(AND(Table_Styles[[#This Row],[Selector]]&lt;&gt;"", Table_Styles[[#This Row],[Config Properties]]&lt;&gt;""),
Table_Styles[[#This Row],[Selector]]&amp;" { "&amp;Table_Styles[[#This Row],[Config Properties]]&amp;" }","")</f>
        <v>#sidebar .header nav .btn.btn-secondary { color: #1d1c1c;background: #FFFFFF }</v>
      </c>
      <c r="CG135" s="104" t="str">
        <f xml:space="preserve">
SUBSTITUTE(SUBSTITUTE(SUBSTITUTE(SUBSTITUTE(SUBSTITUTE(SUBSTITUTE(SUBSTITUTE(SUBSTITUTE(Table_Styles[[#This Row],[Config]],
" {","{"),
"{ ","{"),
" }","}"),
"} ","}"),
" ,",","),
", ",","),
" :",":"),
": ",":")</f>
        <v>#sidebar .header nav .btn.btn-secondary{color:#1d1c1c;background:#FFFFFF}</v>
      </c>
    </row>
    <row r="136" spans="2:85" ht="21" customHeight="1">
      <c r="B136" s="174" t="s">
        <v>547</v>
      </c>
      <c r="C136" s="103" t="s">
        <v>606</v>
      </c>
      <c r="D136" s="57"/>
      <c r="E136" s="58"/>
      <c r="F136" s="28" t="str">
        <f>IF(Table_Styles[[#This Row],[Font Family]]&lt;&gt;"",Table_Styles[[#This Row],[Font Family]],IF(Table_Styles[[#This Row],[Font Family Default]]&lt;&gt;"",Table_Styles[[#This Row],[Font Family Default]],""))</f>
        <v/>
      </c>
      <c r="G136" s="57"/>
      <c r="H136" s="58"/>
      <c r="I136" s="28" t="str">
        <f>IF(Table_Styles[[#This Row],[Font Size]]&lt;&gt;"",Table_Styles[[#This Row],[Font Size]],IF(Table_Styles[[#This Row],[Font Size Default]]&lt;&gt;"",Table_Styles[[#This Row],[Font Size Default]],""))</f>
        <v/>
      </c>
      <c r="J136" s="57"/>
      <c r="K136" s="58"/>
      <c r="L136" s="28" t="str">
        <f>IF(Table_Styles[[#This Row],[Font Weight]]&lt;&gt;"",Table_Styles[[#This Row],[Font Weight]],IF(Table_Styles[[#This Row],[Font Weight Default]]&lt;&gt;"",Table_Styles[[#This Row],[Font Weight Default]],""))</f>
        <v/>
      </c>
      <c r="M136" s="57"/>
      <c r="N136" s="58"/>
      <c r="O136" s="28" t="str">
        <f>IF(Table_Styles[[#This Row],[Colour]]&lt;&gt;"",Table_Styles[[#This Row],[Colour]],IF(Table_Styles[[#This Row],[Colour Default]]&lt;&gt;"",Table_Styles[[#This Row],[Colour Default]],""))</f>
        <v/>
      </c>
      <c r="P136" s="57"/>
      <c r="Q136" s="58"/>
      <c r="R136" s="28" t="str">
        <f>IF(Table_Styles[[#This Row],[Background]]&lt;&gt;"",Table_Styles[[#This Row],[Background]],IF(Table_Styles[[#This Row],[Background Default]]&lt;&gt;"",Table_Styles[[#This Row],[Background Default]],""))</f>
        <v/>
      </c>
      <c r="S136" s="57"/>
      <c r="T136" s="58"/>
      <c r="U136" s="28" t="str">
        <f>IF(Table_Styles[[#This Row],[Border]]&lt;&gt;"",Table_Styles[[#This Row],[Border]],IF(Table_Styles[[#This Row],[Border Default]]&lt;&gt;"",Table_Styles[[#This Row],[Border Default]],""))</f>
        <v/>
      </c>
      <c r="V136" s="58"/>
      <c r="W136" s="58"/>
      <c r="X136" s="28" t="str">
        <f>IF(Table_Styles[[#This Row],[Border Radius]]&lt;&gt;"",Table_Styles[[#This Row],[Border Radius]],IF(Table_Styles[[#This Row],[Border Radius Default]]&lt;&gt;"",Table_Styles[[#This Row],[Border Radius Default]],""))</f>
        <v/>
      </c>
      <c r="Y136" s="57"/>
      <c r="Z136" s="58"/>
      <c r="AA136" s="28" t="str">
        <f>IF(Table_Styles[[#This Row],[MT]]&lt;&gt;"",Table_Styles[[#This Row],[MT]],IF(Table_Styles[[#This Row],[MT Default]]&lt;&gt;"",Table_Styles[[#This Row],[MT Default]],""))</f>
        <v/>
      </c>
      <c r="AB136" s="57"/>
      <c r="AC136" s="58"/>
      <c r="AD136" s="28" t="str">
        <f>IF(Table_Styles[[#This Row],[MR]]&lt;&gt;"",Table_Styles[[#This Row],[MR]],IF(Table_Styles[[#This Row],[MR Default]]&lt;&gt;"",Table_Styles[[#This Row],[MR Default]],""))</f>
        <v/>
      </c>
      <c r="AE136" s="57"/>
      <c r="AF136" s="58"/>
      <c r="AG136" s="28" t="str">
        <f>IF(Table_Styles[[#This Row],[MB]]&lt;&gt;"",Table_Styles[[#This Row],[MB]],IF(Table_Styles[[#This Row],[MB Default]]&lt;&gt;"",Table_Styles[[#This Row],[MB Default]],""))</f>
        <v/>
      </c>
      <c r="AH136" s="57"/>
      <c r="AI136" s="58"/>
      <c r="AJ136" s="28" t="str">
        <f>IF(Table_Styles[[#This Row],[ML]]&lt;&gt;"",Table_Styles[[#This Row],[ML]],IF(Table_Styles[[#This Row],[ML Default]]&lt;&gt;"",Table_Styles[[#This Row],[ML Default]],""))</f>
        <v/>
      </c>
      <c r="AK136" s="57"/>
      <c r="AL136" s="58"/>
      <c r="AM136" s="28" t="str">
        <f>IF(Table_Styles[[#This Row],[PT]]&lt;&gt;"",Table_Styles[[#This Row],[PT]],IF(Table_Styles[[#This Row],[PT Default]]&lt;&gt;"",Table_Styles[[#This Row],[PT Default]],""))</f>
        <v/>
      </c>
      <c r="AN136" s="57"/>
      <c r="AO136" s="58"/>
      <c r="AP136" s="28" t="str">
        <f>IF(Table_Styles[[#This Row],[PR]]&lt;&gt;"",Table_Styles[[#This Row],[PR]],IF(Table_Styles[[#This Row],[PR Default]]&lt;&gt;"",Table_Styles[[#This Row],[PR Default]],""))</f>
        <v/>
      </c>
      <c r="AQ136" s="57"/>
      <c r="AR136" s="58"/>
      <c r="AS136" s="28" t="str">
        <f>IF(Table_Styles[[#This Row],[PB]]&lt;&gt;"",Table_Styles[[#This Row],[PB]],IF(Table_Styles[[#This Row],[PB Default]]&lt;&gt;"",Table_Styles[[#This Row],[PB Default]],""))</f>
        <v/>
      </c>
      <c r="AT136" s="57"/>
      <c r="AU136" s="58"/>
      <c r="AV136" s="28" t="str">
        <f>IF(Table_Styles[[#This Row],[PL]]&lt;&gt;"",Table_Styles[[#This Row],[PL]],IF(Table_Styles[[#This Row],[PL Default]]&lt;&gt;"",Table_Styles[[#This Row],[PL Default]],""))</f>
        <v/>
      </c>
      <c r="AW136" s="57"/>
      <c r="AX136" s="58"/>
      <c r="AY136" s="28" t="str">
        <f>IF(Table_Styles[[#This Row],[BT]]&lt;&gt;"",Table_Styles[[#This Row],[BT]],IF(Table_Styles[[#This Row],[BT Default]]&lt;&gt;"",Table_Styles[[#This Row],[BT Default]],""))</f>
        <v/>
      </c>
      <c r="AZ136" s="57"/>
      <c r="BA136" s="58"/>
      <c r="BB136" s="28" t="str">
        <f>IF(Table_Styles[[#This Row],[BR]]&lt;&gt;"",Table_Styles[[#This Row],[BR]],IF(Table_Styles[[#This Row],[BR Default]]&lt;&gt;"",Table_Styles[[#This Row],[BR Default]],""))</f>
        <v/>
      </c>
      <c r="BC136" s="57"/>
      <c r="BD136" s="58"/>
      <c r="BE136" s="28" t="str">
        <f>IF(Table_Styles[[#This Row],[BB]]&lt;&gt;"",Table_Styles[[#This Row],[BB]],IF(Table_Styles[[#This Row],[BB Default]]&lt;&gt;"",Table_Styles[[#This Row],[BB Default]],""))</f>
        <v/>
      </c>
      <c r="BF136" s="57"/>
      <c r="BG136" s="58"/>
      <c r="BH136" s="28" t="str">
        <f>IF(Table_Styles[[#This Row],[BL]]&lt;&gt;"",Table_Styles[[#This Row],[BL]],IF(Table_Styles[[#This Row],[BL Default]]&lt;&gt;"",Table_Styles[[#This Row],[BL Default]],""))</f>
        <v/>
      </c>
      <c r="BI136" s="58"/>
      <c r="BJ136" s="58"/>
      <c r="BK136" s="28" t="str">
        <f>IF(Table_Styles[[#This Row],[Width]]&lt;&gt;"",Table_Styles[[#This Row],[Width]],IF(Table_Styles[[#This Row],[Width Default]]&lt;&gt;"",Table_Styles[[#This Row],[Width Default]],""))</f>
        <v/>
      </c>
      <c r="BL136" s="58"/>
      <c r="BM136" s="58"/>
      <c r="BN136" s="28" t="str">
        <f>IF(Table_Styles[[#This Row],[Height]]&lt;&gt;"",Table_Styles[[#This Row],[Height]],IF(Table_Styles[[#This Row],[Height Default]]&lt;&gt;"",Table_Styles[[#This Row],[Height Default]],""))</f>
        <v/>
      </c>
      <c r="BO136" s="24"/>
      <c r="BP136" s="24"/>
      <c r="BQ136" s="28" t="str">
        <f>IF(Table_Styles[[#This Row],[Top]]&lt;&gt;"",Table_Styles[[#This Row],[Top]],IF(Table_Styles[[#This Row],[Top Default]]&lt;&gt;"",Table_Styles[[#This Row],[Top Default]],""))</f>
        <v/>
      </c>
      <c r="BR136" s="24"/>
      <c r="BS136" s="24"/>
      <c r="BT136" s="28" t="str">
        <f>IF(Table_Styles[[#This Row],[Right]]&lt;&gt;"",Table_Styles[[#This Row],[Right]],IF(Table_Styles[[#This Row],[Right Default]]&lt;&gt;"",Table_Styles[[#This Row],[Right Default]],""))</f>
        <v/>
      </c>
      <c r="BU136" s="24"/>
      <c r="BV136" s="24"/>
      <c r="BW136" s="28" t="str">
        <f>IF(Table_Styles[[#This Row],[Bottom]]&lt;&gt;"",Table_Styles[[#This Row],[Bottom]],IF(Table_Styles[[#This Row],[Bottom Default]]&lt;&gt;"",Table_Styles[[#This Row],[Bottom Default]],""))</f>
        <v/>
      </c>
      <c r="BX136" s="24"/>
      <c r="BY136" s="24"/>
      <c r="BZ136" s="28" t="str">
        <f>IF(Table_Styles[[#This Row],[Left]]&lt;&gt;"",Table_Styles[[#This Row],[Left]],IF(Table_Styles[[#This Row],[Left Default]]&lt;&gt;"",Table_Styles[[#This Row],[Left Default]],""))</f>
        <v/>
      </c>
      <c r="CA136" s="57"/>
      <c r="CB136" s="105" t="str">
        <f>IF(AND(Table_Styles[[#This Row],[Selector]]&lt;&gt;"",Table_Styles[[#This Row],[Font Family Used]]&lt;&gt;"",Table_Styles[[#This Row],[Font Weight Used]]&lt;&gt;""),Table_Styles[[#This Row],[Font Family Used]]&amp;" "&amp;Table_Styles[[#This Row],[Font Weight Used]],"")</f>
        <v/>
      </c>
      <c r="CC136" s="105" t="str">
        <f ca="1">IF(AND(Table_Styles[[#This Row],[Selector]],COUNTIF(OFFSET(CC:CC,0,0,ROW()-1,1),"="&amp;Table_Styles[[#This Row],[Font]])=0),Table_Styles[[#This Row],[Font]],"")</f>
        <v/>
      </c>
      <c r="CD136" s="105" t="str">
        <f ca="1">IF(Table_Styles[[#This Row],[Unique Font]]&lt;&gt;"",
"{""fontFamily"":"""&amp;Table_Styles[[#This Row],[Font Family Used]]&amp;""",""fontWeight"":"&amp;Table_Styles[[#This Row],[Font Weight Used]]&amp;"}","")</f>
        <v/>
      </c>
      <c r="CE136" s="10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6" s="104" t="str">
        <f>IF(AND(Table_Styles[[#This Row],[Selector]]&lt;&gt;"", Table_Styles[[#This Row],[Config Properties]]&lt;&gt;""),
Table_Styles[[#This Row],[Selector]]&amp;" { "&amp;Table_Styles[[#This Row],[Config Properties]]&amp;" }","")</f>
        <v/>
      </c>
      <c r="CG136" s="104" t="str">
        <f xml:space="preserve">
SUBSTITUTE(SUBSTITUTE(SUBSTITUTE(SUBSTITUTE(SUBSTITUTE(SUBSTITUTE(SUBSTITUTE(SUBSTITUTE(Table_Styles[[#This Row],[Config]],
" {","{"),
"{ ","{"),
" }","}"),
"} ","}"),
" ,",","),
", ",","),
" :",":"),
": ",":")</f>
        <v/>
      </c>
    </row>
    <row r="137" spans="2:85" ht="21" customHeight="1">
      <c r="B137" s="174" t="s">
        <v>549</v>
      </c>
      <c r="C137" s="103" t="s">
        <v>607</v>
      </c>
      <c r="D137" s="57"/>
      <c r="E137" s="58"/>
      <c r="F137" s="28" t="str">
        <f>IF(Table_Styles[[#This Row],[Font Family]]&lt;&gt;"",Table_Styles[[#This Row],[Font Family]],IF(Table_Styles[[#This Row],[Font Family Default]]&lt;&gt;"",Table_Styles[[#This Row],[Font Family Default]],""))</f>
        <v/>
      </c>
      <c r="G137" s="57"/>
      <c r="H137" s="58"/>
      <c r="I137" s="28" t="str">
        <f>IF(Table_Styles[[#This Row],[Font Size]]&lt;&gt;"",Table_Styles[[#This Row],[Font Size]],IF(Table_Styles[[#This Row],[Font Size Default]]&lt;&gt;"",Table_Styles[[#This Row],[Font Size Default]],""))</f>
        <v/>
      </c>
      <c r="J137" s="57"/>
      <c r="K137" s="58"/>
      <c r="L137" s="28" t="str">
        <f>IF(Table_Styles[[#This Row],[Font Weight]]&lt;&gt;"",Table_Styles[[#This Row],[Font Weight]],IF(Table_Styles[[#This Row],[Font Weight Default]]&lt;&gt;"",Table_Styles[[#This Row],[Font Weight Default]],""))</f>
        <v/>
      </c>
      <c r="M137" s="57"/>
      <c r="N137" s="58"/>
      <c r="O137" s="28" t="str">
        <f>IF(Table_Styles[[#This Row],[Colour]]&lt;&gt;"",Table_Styles[[#This Row],[Colour]],IF(Table_Styles[[#This Row],[Colour Default]]&lt;&gt;"",Table_Styles[[#This Row],[Colour Default]],""))</f>
        <v/>
      </c>
      <c r="P137" s="57"/>
      <c r="Q137" s="58"/>
      <c r="R137" s="28" t="str">
        <f>IF(Table_Styles[[#This Row],[Background]]&lt;&gt;"",Table_Styles[[#This Row],[Background]],IF(Table_Styles[[#This Row],[Background Default]]&lt;&gt;"",Table_Styles[[#This Row],[Background Default]],""))</f>
        <v/>
      </c>
      <c r="S137" s="57"/>
      <c r="T137" s="58"/>
      <c r="U137" s="28" t="str">
        <f>IF(Table_Styles[[#This Row],[Border]]&lt;&gt;"",Table_Styles[[#This Row],[Border]],IF(Table_Styles[[#This Row],[Border Default]]&lt;&gt;"",Table_Styles[[#This Row],[Border Default]],""))</f>
        <v/>
      </c>
      <c r="V137" s="58"/>
      <c r="W137" s="58"/>
      <c r="X137" s="28" t="str">
        <f>IF(Table_Styles[[#This Row],[Border Radius]]&lt;&gt;"",Table_Styles[[#This Row],[Border Radius]],IF(Table_Styles[[#This Row],[Border Radius Default]]&lt;&gt;"",Table_Styles[[#This Row],[Border Radius Default]],""))</f>
        <v/>
      </c>
      <c r="Y137" s="57"/>
      <c r="Z137" s="58"/>
      <c r="AA137" s="28" t="str">
        <f>IF(Table_Styles[[#This Row],[MT]]&lt;&gt;"",Table_Styles[[#This Row],[MT]],IF(Table_Styles[[#This Row],[MT Default]]&lt;&gt;"",Table_Styles[[#This Row],[MT Default]],""))</f>
        <v/>
      </c>
      <c r="AB137" s="57"/>
      <c r="AC137" s="58"/>
      <c r="AD137" s="28" t="str">
        <f>IF(Table_Styles[[#This Row],[MR]]&lt;&gt;"",Table_Styles[[#This Row],[MR]],IF(Table_Styles[[#This Row],[MR Default]]&lt;&gt;"",Table_Styles[[#This Row],[MR Default]],""))</f>
        <v/>
      </c>
      <c r="AE137" s="57"/>
      <c r="AF137" s="58"/>
      <c r="AG137" s="28" t="str">
        <f>IF(Table_Styles[[#This Row],[MB]]&lt;&gt;"",Table_Styles[[#This Row],[MB]],IF(Table_Styles[[#This Row],[MB Default]]&lt;&gt;"",Table_Styles[[#This Row],[MB Default]],""))</f>
        <v/>
      </c>
      <c r="AH137" s="57"/>
      <c r="AI137" s="58"/>
      <c r="AJ137" s="28" t="str">
        <f>IF(Table_Styles[[#This Row],[ML]]&lt;&gt;"",Table_Styles[[#This Row],[ML]],IF(Table_Styles[[#This Row],[ML Default]]&lt;&gt;"",Table_Styles[[#This Row],[ML Default]],""))</f>
        <v/>
      </c>
      <c r="AK137" s="57"/>
      <c r="AL137" s="58"/>
      <c r="AM137" s="28" t="str">
        <f>IF(Table_Styles[[#This Row],[PT]]&lt;&gt;"",Table_Styles[[#This Row],[PT]],IF(Table_Styles[[#This Row],[PT Default]]&lt;&gt;"",Table_Styles[[#This Row],[PT Default]],""))</f>
        <v/>
      </c>
      <c r="AN137" s="57"/>
      <c r="AO137" s="58"/>
      <c r="AP137" s="28" t="str">
        <f>IF(Table_Styles[[#This Row],[PR]]&lt;&gt;"",Table_Styles[[#This Row],[PR]],IF(Table_Styles[[#This Row],[PR Default]]&lt;&gt;"",Table_Styles[[#This Row],[PR Default]],""))</f>
        <v/>
      </c>
      <c r="AQ137" s="57"/>
      <c r="AR137" s="58"/>
      <c r="AS137" s="28" t="str">
        <f>IF(Table_Styles[[#This Row],[PB]]&lt;&gt;"",Table_Styles[[#This Row],[PB]],IF(Table_Styles[[#This Row],[PB Default]]&lt;&gt;"",Table_Styles[[#This Row],[PB Default]],""))</f>
        <v/>
      </c>
      <c r="AT137" s="57"/>
      <c r="AU137" s="58"/>
      <c r="AV137" s="28" t="str">
        <f>IF(Table_Styles[[#This Row],[PL]]&lt;&gt;"",Table_Styles[[#This Row],[PL]],IF(Table_Styles[[#This Row],[PL Default]]&lt;&gt;"",Table_Styles[[#This Row],[PL Default]],""))</f>
        <v/>
      </c>
      <c r="AW137" s="57"/>
      <c r="AX137" s="58"/>
      <c r="AY137" s="28" t="str">
        <f>IF(Table_Styles[[#This Row],[BT]]&lt;&gt;"",Table_Styles[[#This Row],[BT]],IF(Table_Styles[[#This Row],[BT Default]]&lt;&gt;"",Table_Styles[[#This Row],[BT Default]],""))</f>
        <v/>
      </c>
      <c r="AZ137" s="57"/>
      <c r="BA137" s="58"/>
      <c r="BB137" s="28" t="str">
        <f>IF(Table_Styles[[#This Row],[BR]]&lt;&gt;"",Table_Styles[[#This Row],[BR]],IF(Table_Styles[[#This Row],[BR Default]]&lt;&gt;"",Table_Styles[[#This Row],[BR Default]],""))</f>
        <v/>
      </c>
      <c r="BC137" s="57"/>
      <c r="BD137" s="58"/>
      <c r="BE137" s="28" t="str">
        <f>IF(Table_Styles[[#This Row],[BB]]&lt;&gt;"",Table_Styles[[#This Row],[BB]],IF(Table_Styles[[#This Row],[BB Default]]&lt;&gt;"",Table_Styles[[#This Row],[BB Default]],""))</f>
        <v/>
      </c>
      <c r="BF137" s="57"/>
      <c r="BG137" s="58"/>
      <c r="BH137" s="28" t="str">
        <f>IF(Table_Styles[[#This Row],[BL]]&lt;&gt;"",Table_Styles[[#This Row],[BL]],IF(Table_Styles[[#This Row],[BL Default]]&lt;&gt;"",Table_Styles[[#This Row],[BL Default]],""))</f>
        <v/>
      </c>
      <c r="BI137" s="58"/>
      <c r="BJ137" s="58"/>
      <c r="BK137" s="28" t="str">
        <f>IF(Table_Styles[[#This Row],[Width]]&lt;&gt;"",Table_Styles[[#This Row],[Width]],IF(Table_Styles[[#This Row],[Width Default]]&lt;&gt;"",Table_Styles[[#This Row],[Width Default]],""))</f>
        <v/>
      </c>
      <c r="BL137" s="58"/>
      <c r="BM137" s="58"/>
      <c r="BN137" s="28" t="str">
        <f>IF(Table_Styles[[#This Row],[Height]]&lt;&gt;"",Table_Styles[[#This Row],[Height]],IF(Table_Styles[[#This Row],[Height Default]]&lt;&gt;"",Table_Styles[[#This Row],[Height Default]],""))</f>
        <v/>
      </c>
      <c r="BO137" s="24"/>
      <c r="BP137" s="24"/>
      <c r="BQ137" s="28" t="str">
        <f>IF(Table_Styles[[#This Row],[Top]]&lt;&gt;"",Table_Styles[[#This Row],[Top]],IF(Table_Styles[[#This Row],[Top Default]]&lt;&gt;"",Table_Styles[[#This Row],[Top Default]],""))</f>
        <v/>
      </c>
      <c r="BR137" s="24"/>
      <c r="BS137" s="24"/>
      <c r="BT137" s="28" t="str">
        <f>IF(Table_Styles[[#This Row],[Right]]&lt;&gt;"",Table_Styles[[#This Row],[Right]],IF(Table_Styles[[#This Row],[Right Default]]&lt;&gt;"",Table_Styles[[#This Row],[Right Default]],""))</f>
        <v/>
      </c>
      <c r="BU137" s="24"/>
      <c r="BV137" s="24"/>
      <c r="BW137" s="28" t="str">
        <f>IF(Table_Styles[[#This Row],[Bottom]]&lt;&gt;"",Table_Styles[[#This Row],[Bottom]],IF(Table_Styles[[#This Row],[Bottom Default]]&lt;&gt;"",Table_Styles[[#This Row],[Bottom Default]],""))</f>
        <v/>
      </c>
      <c r="BX137" s="24"/>
      <c r="BY137" s="24"/>
      <c r="BZ137" s="28" t="str">
        <f>IF(Table_Styles[[#This Row],[Left]]&lt;&gt;"",Table_Styles[[#This Row],[Left]],IF(Table_Styles[[#This Row],[Left Default]]&lt;&gt;"",Table_Styles[[#This Row],[Left Default]],""))</f>
        <v/>
      </c>
      <c r="CA137" s="57"/>
      <c r="CB137" s="105" t="str">
        <f>IF(AND(Table_Styles[[#This Row],[Selector]]&lt;&gt;"",Table_Styles[[#This Row],[Font Family Used]]&lt;&gt;"",Table_Styles[[#This Row],[Font Weight Used]]&lt;&gt;""),Table_Styles[[#This Row],[Font Family Used]]&amp;" "&amp;Table_Styles[[#This Row],[Font Weight Used]],"")</f>
        <v/>
      </c>
      <c r="CC137" s="105" t="str">
        <f ca="1">IF(AND(Table_Styles[[#This Row],[Selector]],COUNTIF(OFFSET(CC:CC,0,0,ROW()-1,1),"="&amp;Table_Styles[[#This Row],[Font]])=0),Table_Styles[[#This Row],[Font]],"")</f>
        <v/>
      </c>
      <c r="CD137" s="105" t="str">
        <f ca="1">IF(Table_Styles[[#This Row],[Unique Font]]&lt;&gt;"",
"{""fontFamily"":"""&amp;Table_Styles[[#This Row],[Font Family Used]]&amp;""",""fontWeight"":"&amp;Table_Styles[[#This Row],[Font Weight Used]]&amp;"}","")</f>
        <v/>
      </c>
      <c r="CE137" s="10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7" s="104" t="str">
        <f>IF(AND(Table_Styles[[#This Row],[Selector]]&lt;&gt;"", Table_Styles[[#This Row],[Config Properties]]&lt;&gt;""),
Table_Styles[[#This Row],[Selector]]&amp;" { "&amp;Table_Styles[[#This Row],[Config Properties]]&amp;" }","")</f>
        <v/>
      </c>
      <c r="CG137" s="104" t="str">
        <f xml:space="preserve">
SUBSTITUTE(SUBSTITUTE(SUBSTITUTE(SUBSTITUTE(SUBSTITUTE(SUBSTITUTE(SUBSTITUTE(SUBSTITUTE(Table_Styles[[#This Row],[Config]],
" {","{"),
"{ ","{"),
" }","}"),
"} ","}"),
" ,",","),
", ",","),
" :",":"),
": ",":")</f>
        <v/>
      </c>
    </row>
    <row r="138" spans="2:85" ht="29.4" thickBot="1">
      <c r="B138" s="100" t="s">
        <v>608</v>
      </c>
      <c r="C138" s="100"/>
      <c r="D138" s="100"/>
      <c r="E138" s="100"/>
      <c r="F138" s="100" t="str">
        <f>IF(Table_Styles[[#This Row],[Font Family]]&lt;&gt;"",Table_Styles[[#This Row],[Font Family]],IF(Table_Styles[[#This Row],[Font Family Default]]&lt;&gt;"",Table_Styles[[#This Row],[Font Family Default]],""))</f>
        <v/>
      </c>
      <c r="G138" s="100"/>
      <c r="H138" s="100"/>
      <c r="I138" s="100" t="str">
        <f>IF(Table_Styles[[#This Row],[Font Size]]&lt;&gt;"",Table_Styles[[#This Row],[Font Size]],IF(Table_Styles[[#This Row],[Font Size Default]]&lt;&gt;"",Table_Styles[[#This Row],[Font Size Default]],""))</f>
        <v/>
      </c>
      <c r="J138" s="100"/>
      <c r="K138" s="100"/>
      <c r="L138" s="100" t="str">
        <f>IF(Table_Styles[[#This Row],[Font Weight]]&lt;&gt;"",Table_Styles[[#This Row],[Font Weight]],IF(Table_Styles[[#This Row],[Font Weight Default]]&lt;&gt;"",Table_Styles[[#This Row],[Font Weight Default]],""))</f>
        <v/>
      </c>
      <c r="M138" s="100"/>
      <c r="N138" s="100"/>
      <c r="O138" s="100" t="str">
        <f>IF(Table_Styles[[#This Row],[Colour]]&lt;&gt;"",Table_Styles[[#This Row],[Colour]],IF(Table_Styles[[#This Row],[Colour Default]]&lt;&gt;"",Table_Styles[[#This Row],[Colour Default]],""))</f>
        <v/>
      </c>
      <c r="P138" s="100"/>
      <c r="Q138" s="100"/>
      <c r="R138" s="100" t="str">
        <f>IF(Table_Styles[[#This Row],[Background]]&lt;&gt;"",Table_Styles[[#This Row],[Background]],IF(Table_Styles[[#This Row],[Background Default]]&lt;&gt;"",Table_Styles[[#This Row],[Background Default]],""))</f>
        <v/>
      </c>
      <c r="S138" s="100"/>
      <c r="T138" s="100"/>
      <c r="U138" s="100" t="str">
        <f>IF(Table_Styles[[#This Row],[Border]]&lt;&gt;"",Table_Styles[[#This Row],[Border]],IF(Table_Styles[[#This Row],[Border Default]]&lt;&gt;"",Table_Styles[[#This Row],[Border Default]],""))</f>
        <v/>
      </c>
      <c r="V138" s="100"/>
      <c r="W138" s="100"/>
      <c r="X138" s="100" t="str">
        <f>IF(Table_Styles[[#This Row],[Border Radius]]&lt;&gt;"",Table_Styles[[#This Row],[Border Radius]],IF(Table_Styles[[#This Row],[Border Radius Default]]&lt;&gt;"",Table_Styles[[#This Row],[Border Radius Default]],""))</f>
        <v/>
      </c>
      <c r="Y138" s="100"/>
      <c r="Z138" s="100"/>
      <c r="AA138" s="100" t="str">
        <f>IF(Table_Styles[[#This Row],[MT]]&lt;&gt;"",Table_Styles[[#This Row],[MT]],IF(Table_Styles[[#This Row],[MT Default]]&lt;&gt;"",Table_Styles[[#This Row],[MT Default]],""))</f>
        <v/>
      </c>
      <c r="AB138" s="100"/>
      <c r="AC138" s="100"/>
      <c r="AD138" s="100" t="str">
        <f>IF(Table_Styles[[#This Row],[MR]]&lt;&gt;"",Table_Styles[[#This Row],[MR]],IF(Table_Styles[[#This Row],[MR Default]]&lt;&gt;"",Table_Styles[[#This Row],[MR Default]],""))</f>
        <v/>
      </c>
      <c r="AE138" s="100"/>
      <c r="AF138" s="100"/>
      <c r="AG138" s="100" t="str">
        <f>IF(Table_Styles[[#This Row],[MB]]&lt;&gt;"",Table_Styles[[#This Row],[MB]],IF(Table_Styles[[#This Row],[MB Default]]&lt;&gt;"",Table_Styles[[#This Row],[MB Default]],""))</f>
        <v/>
      </c>
      <c r="AH138" s="100"/>
      <c r="AI138" s="100"/>
      <c r="AJ138" s="100" t="str">
        <f>IF(Table_Styles[[#This Row],[ML]]&lt;&gt;"",Table_Styles[[#This Row],[ML]],IF(Table_Styles[[#This Row],[ML Default]]&lt;&gt;"",Table_Styles[[#This Row],[ML Default]],""))</f>
        <v/>
      </c>
      <c r="AK138" s="100"/>
      <c r="AL138" s="100"/>
      <c r="AM138" s="100" t="str">
        <f>IF(Table_Styles[[#This Row],[PT]]&lt;&gt;"",Table_Styles[[#This Row],[PT]],IF(Table_Styles[[#This Row],[PT Default]]&lt;&gt;"",Table_Styles[[#This Row],[PT Default]],""))</f>
        <v/>
      </c>
      <c r="AN138" s="100"/>
      <c r="AO138" s="100"/>
      <c r="AP138" s="100" t="str">
        <f>IF(Table_Styles[[#This Row],[PR]]&lt;&gt;"",Table_Styles[[#This Row],[PR]],IF(Table_Styles[[#This Row],[PR Default]]&lt;&gt;"",Table_Styles[[#This Row],[PR Default]],""))</f>
        <v/>
      </c>
      <c r="AQ138" s="100"/>
      <c r="AR138" s="100"/>
      <c r="AS138" s="100" t="str">
        <f>IF(Table_Styles[[#This Row],[PB]]&lt;&gt;"",Table_Styles[[#This Row],[PB]],IF(Table_Styles[[#This Row],[PB Default]]&lt;&gt;"",Table_Styles[[#This Row],[PB Default]],""))</f>
        <v/>
      </c>
      <c r="AT138" s="100"/>
      <c r="AU138" s="100"/>
      <c r="AV138" s="100" t="str">
        <f>IF(Table_Styles[[#This Row],[PL]]&lt;&gt;"",Table_Styles[[#This Row],[PL]],IF(Table_Styles[[#This Row],[PL Default]]&lt;&gt;"",Table_Styles[[#This Row],[PL Default]],""))</f>
        <v/>
      </c>
      <c r="AW138" s="100"/>
      <c r="AX138" s="100"/>
      <c r="AY138" s="100" t="str">
        <f>IF(Table_Styles[[#This Row],[BT]]&lt;&gt;"",Table_Styles[[#This Row],[BT]],IF(Table_Styles[[#This Row],[BT Default]]&lt;&gt;"",Table_Styles[[#This Row],[BT Default]],""))</f>
        <v/>
      </c>
      <c r="AZ138" s="100"/>
      <c r="BA138" s="100"/>
      <c r="BB138" s="100" t="str">
        <f>IF(Table_Styles[[#This Row],[BR]]&lt;&gt;"",Table_Styles[[#This Row],[BR]],IF(Table_Styles[[#This Row],[BR Default]]&lt;&gt;"",Table_Styles[[#This Row],[BR Default]],""))</f>
        <v/>
      </c>
      <c r="BC138" s="100"/>
      <c r="BD138" s="100"/>
      <c r="BE138" s="100" t="str">
        <f>IF(Table_Styles[[#This Row],[BB]]&lt;&gt;"",Table_Styles[[#This Row],[BB]],IF(Table_Styles[[#This Row],[BB Default]]&lt;&gt;"",Table_Styles[[#This Row],[BB Default]],""))</f>
        <v/>
      </c>
      <c r="BF138" s="100"/>
      <c r="BG138" s="100"/>
      <c r="BH138" s="100" t="str">
        <f>IF(Table_Styles[[#This Row],[BL]]&lt;&gt;"",Table_Styles[[#This Row],[BL]],IF(Table_Styles[[#This Row],[BL Default]]&lt;&gt;"",Table_Styles[[#This Row],[BL Default]],""))</f>
        <v/>
      </c>
      <c r="BI138" s="100"/>
      <c r="BJ138" s="121"/>
      <c r="BK138" s="100" t="str">
        <f>IF(Table_Styles[[#This Row],[Width]]&lt;&gt;"",Table_Styles[[#This Row],[Width]],IF(Table_Styles[[#This Row],[Width Default]]&lt;&gt;"",Table_Styles[[#This Row],[Width Default]],""))</f>
        <v/>
      </c>
      <c r="BL138" s="100"/>
      <c r="BM138" s="100"/>
      <c r="BN138" s="100" t="str">
        <f>IF(Table_Styles[[#This Row],[Height]]&lt;&gt;"",Table_Styles[[#This Row],[Height]],IF(Table_Styles[[#This Row],[Height Default]]&lt;&gt;"",Table_Styles[[#This Row],[Height Default]],""))</f>
        <v/>
      </c>
      <c r="BO138" s="100"/>
      <c r="BP138" s="100"/>
      <c r="BQ138" s="100" t="str">
        <f>IF(Table_Styles[[#This Row],[Top]]&lt;&gt;"",Table_Styles[[#This Row],[Top]],IF(Table_Styles[[#This Row],[Top Default]]&lt;&gt;"",Table_Styles[[#This Row],[Top Default]],""))</f>
        <v/>
      </c>
      <c r="BR138" s="100"/>
      <c r="BS138" s="100"/>
      <c r="BT138" s="100" t="str">
        <f>IF(Table_Styles[[#This Row],[Right]]&lt;&gt;"",Table_Styles[[#This Row],[Right]],IF(Table_Styles[[#This Row],[Right Default]]&lt;&gt;"",Table_Styles[[#This Row],[Right Default]],""))</f>
        <v/>
      </c>
      <c r="BU138" s="100"/>
      <c r="BV138" s="100"/>
      <c r="BW138" s="100" t="str">
        <f>IF(Table_Styles[[#This Row],[Bottom]]&lt;&gt;"",Table_Styles[[#This Row],[Bottom]],IF(Table_Styles[[#This Row],[Bottom Default]]&lt;&gt;"",Table_Styles[[#This Row],[Bottom Default]],""))</f>
        <v/>
      </c>
      <c r="BX138" s="100"/>
      <c r="BY138" s="100"/>
      <c r="BZ138" s="100" t="str">
        <f>IF(Table_Styles[[#This Row],[Left]]&lt;&gt;"",Table_Styles[[#This Row],[Left]],IF(Table_Styles[[#This Row],[Left Default]]&lt;&gt;"",Table_Styles[[#This Row],[Left Default]],""))</f>
        <v/>
      </c>
      <c r="CA138" s="100"/>
      <c r="CB138" s="100" t="str">
        <f>IF(AND(Table_Styles[[#This Row],[Selector]]&lt;&gt;"",Table_Styles[[#This Row],[Font Family Used]]&lt;&gt;"",Table_Styles[[#This Row],[Font Weight Used]]&lt;&gt;""),Table_Styles[[#This Row],[Font Family Used]]&amp;" "&amp;Table_Styles[[#This Row],[Font Weight Used]],"")</f>
        <v/>
      </c>
      <c r="CC138" s="100" t="str">
        <f ca="1">IF(AND(Table_Styles[[#This Row],[Selector]],COUNTIF(OFFSET(CC:CC,0,0,ROW()-1,1),"="&amp;Table_Styles[[#This Row],[Font]])=0),Table_Styles[[#This Row],[Font]],"")</f>
        <v/>
      </c>
      <c r="CD138" s="100" t="str">
        <f ca="1">IF(Table_Styles[[#This Row],[Unique Font]]&lt;&gt;"",
"{""fontFamily"":"""&amp;Table_Styles[[#This Row],[Font Family Used]]&amp;""",""fontWeight"":"&amp;Table_Styles[[#This Row],[Font Weight Used]]&amp;"}","")</f>
        <v/>
      </c>
      <c r="CE138" s="10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8" s="100" t="str">
        <f>IF(AND(Table_Styles[[#This Row],[Selector]]&lt;&gt;"", Table_Styles[[#This Row],[Config Properties]]&lt;&gt;""),
Table_Styles[[#This Row],[Selector]]&amp;" { "&amp;Table_Styles[[#This Row],[Config Properties]]&amp;" }","")</f>
        <v/>
      </c>
      <c r="CG138" s="100" t="str">
        <f xml:space="preserve">
SUBSTITUTE(SUBSTITUTE(SUBSTITUTE(SUBSTITUTE(SUBSTITUTE(SUBSTITUTE(SUBSTITUTE(SUBSTITUTE(Table_Styles[[#This Row],[Config]],
" {","{"),
"{ ","{"),
" }","}"),
"} ","}"),
" ,",","),
", ",","),
" :",":"),
": ",":")</f>
        <v/>
      </c>
    </row>
    <row r="139" spans="2:85" ht="21.6" thickBot="1">
      <c r="B139" s="107" t="s">
        <v>417</v>
      </c>
      <c r="C139" s="107"/>
      <c r="D139" s="107"/>
      <c r="E139" s="107"/>
      <c r="F139" s="107" t="str">
        <f>IF(Table_Styles[[#This Row],[Font Family]]&lt;&gt;"",Table_Styles[[#This Row],[Font Family]],IF(Table_Styles[[#This Row],[Font Family Default]]&lt;&gt;"",Table_Styles[[#This Row],[Font Family Default]],""))</f>
        <v/>
      </c>
      <c r="G139" s="107"/>
      <c r="H139" s="107"/>
      <c r="I139" s="107" t="str">
        <f>IF(Table_Styles[[#This Row],[Font Size]]&lt;&gt;"",Table_Styles[[#This Row],[Font Size]],IF(Table_Styles[[#This Row],[Font Size Default]]&lt;&gt;"",Table_Styles[[#This Row],[Font Size Default]],""))</f>
        <v/>
      </c>
      <c r="J139" s="107"/>
      <c r="K139" s="107"/>
      <c r="L139" s="107" t="str">
        <f>IF(Table_Styles[[#This Row],[Font Weight]]&lt;&gt;"",Table_Styles[[#This Row],[Font Weight]],IF(Table_Styles[[#This Row],[Font Weight Default]]&lt;&gt;"",Table_Styles[[#This Row],[Font Weight Default]],""))</f>
        <v/>
      </c>
      <c r="M139" s="107"/>
      <c r="N139" s="107"/>
      <c r="O139" s="107" t="str">
        <f>IF(Table_Styles[[#This Row],[Colour]]&lt;&gt;"",Table_Styles[[#This Row],[Colour]],IF(Table_Styles[[#This Row],[Colour Default]]&lt;&gt;"",Table_Styles[[#This Row],[Colour Default]],""))</f>
        <v/>
      </c>
      <c r="P139" s="107"/>
      <c r="Q139" s="107"/>
      <c r="R139" s="107" t="str">
        <f>IF(Table_Styles[[#This Row],[Background]]&lt;&gt;"",Table_Styles[[#This Row],[Background]],IF(Table_Styles[[#This Row],[Background Default]]&lt;&gt;"",Table_Styles[[#This Row],[Background Default]],""))</f>
        <v/>
      </c>
      <c r="S139" s="107"/>
      <c r="T139" s="107"/>
      <c r="U139" s="107" t="str">
        <f>IF(Table_Styles[[#This Row],[Border]]&lt;&gt;"",Table_Styles[[#This Row],[Border]],IF(Table_Styles[[#This Row],[Border Default]]&lt;&gt;"",Table_Styles[[#This Row],[Border Default]],""))</f>
        <v/>
      </c>
      <c r="V139" s="107"/>
      <c r="W139" s="107"/>
      <c r="X139" s="107" t="str">
        <f>IF(Table_Styles[[#This Row],[Border Radius]]&lt;&gt;"",Table_Styles[[#This Row],[Border Radius]],IF(Table_Styles[[#This Row],[Border Radius Default]]&lt;&gt;"",Table_Styles[[#This Row],[Border Radius Default]],""))</f>
        <v/>
      </c>
      <c r="Y139" s="107"/>
      <c r="Z139" s="107"/>
      <c r="AA139" s="107" t="str">
        <f>IF(Table_Styles[[#This Row],[MT]]&lt;&gt;"",Table_Styles[[#This Row],[MT]],IF(Table_Styles[[#This Row],[MT Default]]&lt;&gt;"",Table_Styles[[#This Row],[MT Default]],""))</f>
        <v/>
      </c>
      <c r="AB139" s="107"/>
      <c r="AC139" s="107"/>
      <c r="AD139" s="107" t="str">
        <f>IF(Table_Styles[[#This Row],[MR]]&lt;&gt;"",Table_Styles[[#This Row],[MR]],IF(Table_Styles[[#This Row],[MR Default]]&lt;&gt;"",Table_Styles[[#This Row],[MR Default]],""))</f>
        <v/>
      </c>
      <c r="AE139" s="107"/>
      <c r="AF139" s="107"/>
      <c r="AG139" s="107" t="str">
        <f>IF(Table_Styles[[#This Row],[MB]]&lt;&gt;"",Table_Styles[[#This Row],[MB]],IF(Table_Styles[[#This Row],[MB Default]]&lt;&gt;"",Table_Styles[[#This Row],[MB Default]],""))</f>
        <v/>
      </c>
      <c r="AH139" s="107"/>
      <c r="AI139" s="107"/>
      <c r="AJ139" s="107" t="str">
        <f>IF(Table_Styles[[#This Row],[ML]]&lt;&gt;"",Table_Styles[[#This Row],[ML]],IF(Table_Styles[[#This Row],[ML Default]]&lt;&gt;"",Table_Styles[[#This Row],[ML Default]],""))</f>
        <v/>
      </c>
      <c r="AK139" s="107"/>
      <c r="AL139" s="107"/>
      <c r="AM139" s="107" t="str">
        <f>IF(Table_Styles[[#This Row],[PT]]&lt;&gt;"",Table_Styles[[#This Row],[PT]],IF(Table_Styles[[#This Row],[PT Default]]&lt;&gt;"",Table_Styles[[#This Row],[PT Default]],""))</f>
        <v/>
      </c>
      <c r="AN139" s="107"/>
      <c r="AO139" s="107"/>
      <c r="AP139" s="107" t="str">
        <f>IF(Table_Styles[[#This Row],[PR]]&lt;&gt;"",Table_Styles[[#This Row],[PR]],IF(Table_Styles[[#This Row],[PR Default]]&lt;&gt;"",Table_Styles[[#This Row],[PR Default]],""))</f>
        <v/>
      </c>
      <c r="AQ139" s="107"/>
      <c r="AR139" s="107"/>
      <c r="AS139" s="107" t="str">
        <f>IF(Table_Styles[[#This Row],[PB]]&lt;&gt;"",Table_Styles[[#This Row],[PB]],IF(Table_Styles[[#This Row],[PB Default]]&lt;&gt;"",Table_Styles[[#This Row],[PB Default]],""))</f>
        <v/>
      </c>
      <c r="AT139" s="107"/>
      <c r="AU139" s="107"/>
      <c r="AV139" s="107" t="str">
        <f>IF(Table_Styles[[#This Row],[PL]]&lt;&gt;"",Table_Styles[[#This Row],[PL]],IF(Table_Styles[[#This Row],[PL Default]]&lt;&gt;"",Table_Styles[[#This Row],[PL Default]],""))</f>
        <v/>
      </c>
      <c r="AW139" s="107"/>
      <c r="AX139" s="107"/>
      <c r="AY139" s="107" t="str">
        <f>IF(Table_Styles[[#This Row],[BT]]&lt;&gt;"",Table_Styles[[#This Row],[BT]],IF(Table_Styles[[#This Row],[BT Default]]&lt;&gt;"",Table_Styles[[#This Row],[BT Default]],""))</f>
        <v/>
      </c>
      <c r="AZ139" s="107"/>
      <c r="BA139" s="107"/>
      <c r="BB139" s="107" t="str">
        <f>IF(Table_Styles[[#This Row],[BR]]&lt;&gt;"",Table_Styles[[#This Row],[BR]],IF(Table_Styles[[#This Row],[BR Default]]&lt;&gt;"",Table_Styles[[#This Row],[BR Default]],""))</f>
        <v/>
      </c>
      <c r="BC139" s="107"/>
      <c r="BD139" s="107"/>
      <c r="BE139" s="107" t="str">
        <f>IF(Table_Styles[[#This Row],[BB]]&lt;&gt;"",Table_Styles[[#This Row],[BB]],IF(Table_Styles[[#This Row],[BB Default]]&lt;&gt;"",Table_Styles[[#This Row],[BB Default]],""))</f>
        <v/>
      </c>
      <c r="BF139" s="107"/>
      <c r="BG139" s="107"/>
      <c r="BH139" s="107" t="str">
        <f>IF(Table_Styles[[#This Row],[BL]]&lt;&gt;"",Table_Styles[[#This Row],[BL]],IF(Table_Styles[[#This Row],[BL Default]]&lt;&gt;"",Table_Styles[[#This Row],[BL Default]],""))</f>
        <v/>
      </c>
      <c r="BI139" s="107"/>
      <c r="BJ139" s="123"/>
      <c r="BK139" s="107" t="str">
        <f>IF(Table_Styles[[#This Row],[Width]]&lt;&gt;"",Table_Styles[[#This Row],[Width]],IF(Table_Styles[[#This Row],[Width Default]]&lt;&gt;"",Table_Styles[[#This Row],[Width Default]],""))</f>
        <v/>
      </c>
      <c r="BL139" s="107"/>
      <c r="BM139" s="107"/>
      <c r="BN139" s="107" t="str">
        <f>IF(Table_Styles[[#This Row],[Height]]&lt;&gt;"",Table_Styles[[#This Row],[Height]],IF(Table_Styles[[#This Row],[Height Default]]&lt;&gt;"",Table_Styles[[#This Row],[Height Default]],""))</f>
        <v/>
      </c>
      <c r="BO139" s="107"/>
      <c r="BP139" s="107"/>
      <c r="BQ139" s="107" t="str">
        <f>IF(Table_Styles[[#This Row],[Top]]&lt;&gt;"",Table_Styles[[#This Row],[Top]],IF(Table_Styles[[#This Row],[Top Default]]&lt;&gt;"",Table_Styles[[#This Row],[Top Default]],""))</f>
        <v/>
      </c>
      <c r="BR139" s="107"/>
      <c r="BS139" s="107"/>
      <c r="BT139" s="107" t="str">
        <f>IF(Table_Styles[[#This Row],[Right]]&lt;&gt;"",Table_Styles[[#This Row],[Right]],IF(Table_Styles[[#This Row],[Right Default]]&lt;&gt;"",Table_Styles[[#This Row],[Right Default]],""))</f>
        <v/>
      </c>
      <c r="BU139" s="107"/>
      <c r="BV139" s="107"/>
      <c r="BW139" s="107" t="str">
        <f>IF(Table_Styles[[#This Row],[Bottom]]&lt;&gt;"",Table_Styles[[#This Row],[Bottom]],IF(Table_Styles[[#This Row],[Bottom Default]]&lt;&gt;"",Table_Styles[[#This Row],[Bottom Default]],""))</f>
        <v/>
      </c>
      <c r="BX139" s="107"/>
      <c r="BY139" s="107"/>
      <c r="BZ139" s="107" t="str">
        <f>IF(Table_Styles[[#This Row],[Left]]&lt;&gt;"",Table_Styles[[#This Row],[Left]],IF(Table_Styles[[#This Row],[Left Default]]&lt;&gt;"",Table_Styles[[#This Row],[Left Default]],""))</f>
        <v/>
      </c>
      <c r="CA139" s="107"/>
      <c r="CB139" s="107" t="str">
        <f>IF(AND(Table_Styles[[#This Row],[Selector]]&lt;&gt;"",Table_Styles[[#This Row],[Font Family Used]]&lt;&gt;"",Table_Styles[[#This Row],[Font Weight Used]]&lt;&gt;""),Table_Styles[[#This Row],[Font Family Used]]&amp;" "&amp;Table_Styles[[#This Row],[Font Weight Used]],"")</f>
        <v/>
      </c>
      <c r="CC139" s="107" t="str">
        <f ca="1">IF(AND(Table_Styles[[#This Row],[Selector]],COUNTIF(OFFSET(CC:CC,0,0,ROW()-1,1),"="&amp;Table_Styles[[#This Row],[Font]])=0),Table_Styles[[#This Row],[Font]],"")</f>
        <v/>
      </c>
      <c r="CD139" s="107" t="str">
        <f ca="1">IF(Table_Styles[[#This Row],[Unique Font]]&lt;&gt;"",
"{""fontFamily"":"""&amp;Table_Styles[[#This Row],[Font Family Used]]&amp;""",""fontWeight"":"&amp;Table_Styles[[#This Row],[Font Weight Used]]&amp;"}","")</f>
        <v/>
      </c>
      <c r="CE139" s="10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9" s="107" t="str">
        <f>IF(AND(Table_Styles[[#This Row],[Selector]]&lt;&gt;"", Table_Styles[[#This Row],[Config Properties]]&lt;&gt;""),
Table_Styles[[#This Row],[Selector]]&amp;" { "&amp;Table_Styles[[#This Row],[Config Properties]]&amp;" }","")</f>
        <v/>
      </c>
      <c r="CG139" s="107" t="str">
        <f xml:space="preserve">
SUBSTITUTE(SUBSTITUTE(SUBSTITUTE(SUBSTITUTE(SUBSTITUTE(SUBSTITUTE(SUBSTITUTE(SUBSTITUTE(Table_Styles[[#This Row],[Config]],
" {","{"),
"{ ","{"),
" }","}"),
"} ","}"),
" ,",","),
", ",","),
" :",":"),
": ",":")</f>
        <v/>
      </c>
    </row>
    <row r="140" spans="2:85" ht="21" customHeight="1">
      <c r="B140" s="169" t="s">
        <v>588</v>
      </c>
      <c r="C140" s="169" t="s">
        <v>418</v>
      </c>
      <c r="D140" s="10"/>
      <c r="E140" s="10"/>
      <c r="F140" s="10" t="str">
        <f>IF(Table_Styles[[#This Row],[Font Family]]&lt;&gt;"",Table_Styles[[#This Row],[Font Family]],IF(Table_Styles[[#This Row],[Font Family Default]]&lt;&gt;"",Table_Styles[[#This Row],[Font Family Default]],""))</f>
        <v/>
      </c>
      <c r="G140" s="10"/>
      <c r="H140" s="10"/>
      <c r="I140" s="10" t="str">
        <f>IF(Table_Styles[[#This Row],[Font Size]]&lt;&gt;"",Table_Styles[[#This Row],[Font Size]],IF(Table_Styles[[#This Row],[Font Size Default]]&lt;&gt;"",Table_Styles[[#This Row],[Font Size Default]],""))</f>
        <v/>
      </c>
      <c r="J140" s="10"/>
      <c r="K140" s="10"/>
      <c r="L140" s="10" t="str">
        <f>IF(Table_Styles[[#This Row],[Font Weight]]&lt;&gt;"",Table_Styles[[#This Row],[Font Weight]],IF(Table_Styles[[#This Row],[Font Weight Default]]&lt;&gt;"",Table_Styles[[#This Row],[Font Weight Default]],""))</f>
        <v/>
      </c>
      <c r="M140" s="10"/>
      <c r="N140" s="10"/>
      <c r="O140" s="10" t="str">
        <f>IF(Table_Styles[[#This Row],[Colour]]&lt;&gt;"",Table_Styles[[#This Row],[Colour]],IF(Table_Styles[[#This Row],[Colour Default]]&lt;&gt;"",Table_Styles[[#This Row],[Colour Default]],""))</f>
        <v/>
      </c>
      <c r="P140" s="10"/>
      <c r="Q140" s="10"/>
      <c r="R140" s="10" t="str">
        <f>IF(Table_Styles[[#This Row],[Background]]&lt;&gt;"",Table_Styles[[#This Row],[Background]],IF(Table_Styles[[#This Row],[Background Default]]&lt;&gt;"",Table_Styles[[#This Row],[Background Default]],""))</f>
        <v/>
      </c>
      <c r="S140" s="10"/>
      <c r="T140" s="10"/>
      <c r="U140" s="10" t="str">
        <f>IF(Table_Styles[[#This Row],[Border]]&lt;&gt;"",Table_Styles[[#This Row],[Border]],IF(Table_Styles[[#This Row],[Border Default]]&lt;&gt;"",Table_Styles[[#This Row],[Border Default]],""))</f>
        <v/>
      </c>
      <c r="V140" s="10"/>
      <c r="W140" s="10"/>
      <c r="X140" s="10" t="str">
        <f>IF(Table_Styles[[#This Row],[Border Radius]]&lt;&gt;"",Table_Styles[[#This Row],[Border Radius]],IF(Table_Styles[[#This Row],[Border Radius Default]]&lt;&gt;"",Table_Styles[[#This Row],[Border Radius Default]],""))</f>
        <v/>
      </c>
      <c r="Y140" s="11" t="s">
        <v>416</v>
      </c>
      <c r="Z140" s="10"/>
      <c r="AA140" s="10" t="str">
        <f>IF(Table_Styles[[#This Row],[MT]]&lt;&gt;"",Table_Styles[[#This Row],[MT]],IF(Table_Styles[[#This Row],[MT Default]]&lt;&gt;"",Table_Styles[[#This Row],[MT Default]],""))</f>
        <v>20px</v>
      </c>
      <c r="AB140" s="10"/>
      <c r="AC140" s="10"/>
      <c r="AD140" s="10" t="str">
        <f>IF(Table_Styles[[#This Row],[MR]]&lt;&gt;"",Table_Styles[[#This Row],[MR]],IF(Table_Styles[[#This Row],[MR Default]]&lt;&gt;"",Table_Styles[[#This Row],[MR Default]],""))</f>
        <v/>
      </c>
      <c r="AE140" s="10"/>
      <c r="AF140" s="10"/>
      <c r="AG140" s="10" t="str">
        <f>IF(Table_Styles[[#This Row],[MB]]&lt;&gt;"",Table_Styles[[#This Row],[MB]],IF(Table_Styles[[#This Row],[MB Default]]&lt;&gt;"",Table_Styles[[#This Row],[MB Default]],""))</f>
        <v/>
      </c>
      <c r="AH140" s="10"/>
      <c r="AI140" s="10"/>
      <c r="AJ140" s="10" t="str">
        <f>IF(Table_Styles[[#This Row],[ML]]&lt;&gt;"",Table_Styles[[#This Row],[ML]],IF(Table_Styles[[#This Row],[ML Default]]&lt;&gt;"",Table_Styles[[#This Row],[ML Default]],""))</f>
        <v/>
      </c>
      <c r="AK140" s="10"/>
      <c r="AL140" s="10"/>
      <c r="AM140" s="10" t="str">
        <f>IF(Table_Styles[[#This Row],[PT]]&lt;&gt;"",Table_Styles[[#This Row],[PT]],IF(Table_Styles[[#This Row],[PT Default]]&lt;&gt;"",Table_Styles[[#This Row],[PT Default]],""))</f>
        <v/>
      </c>
      <c r="AN140" s="10"/>
      <c r="AO140" s="10"/>
      <c r="AP140" s="10" t="str">
        <f>IF(Table_Styles[[#This Row],[PR]]&lt;&gt;"",Table_Styles[[#This Row],[PR]],IF(Table_Styles[[#This Row],[PR Default]]&lt;&gt;"",Table_Styles[[#This Row],[PR Default]],""))</f>
        <v/>
      </c>
      <c r="AQ140" s="10"/>
      <c r="AR140" s="10"/>
      <c r="AS140" s="10" t="str">
        <f>IF(Table_Styles[[#This Row],[PB]]&lt;&gt;"",Table_Styles[[#This Row],[PB]],IF(Table_Styles[[#This Row],[PB Default]]&lt;&gt;"",Table_Styles[[#This Row],[PB Default]],""))</f>
        <v/>
      </c>
      <c r="AT140" s="10"/>
      <c r="AU140" s="10"/>
      <c r="AV140" s="10" t="str">
        <f>IF(Table_Styles[[#This Row],[PL]]&lt;&gt;"",Table_Styles[[#This Row],[PL]],IF(Table_Styles[[#This Row],[PL Default]]&lt;&gt;"",Table_Styles[[#This Row],[PL Default]],""))</f>
        <v/>
      </c>
      <c r="AW140" s="10"/>
      <c r="AX140" s="10"/>
      <c r="AY140" s="10" t="str">
        <f>IF(Table_Styles[[#This Row],[BT]]&lt;&gt;"",Table_Styles[[#This Row],[BT]],IF(Table_Styles[[#This Row],[BT Default]]&lt;&gt;"",Table_Styles[[#This Row],[BT Default]],""))</f>
        <v/>
      </c>
      <c r="AZ140" s="10"/>
      <c r="BA140" s="10"/>
      <c r="BB140" s="10" t="str">
        <f>IF(Table_Styles[[#This Row],[BR]]&lt;&gt;"",Table_Styles[[#This Row],[BR]],IF(Table_Styles[[#This Row],[BR Default]]&lt;&gt;"",Table_Styles[[#This Row],[BR Default]],""))</f>
        <v/>
      </c>
      <c r="BC140" s="10"/>
      <c r="BD140" s="10"/>
      <c r="BE140" s="10" t="str">
        <f>IF(Table_Styles[[#This Row],[BB]]&lt;&gt;"",Table_Styles[[#This Row],[BB]],IF(Table_Styles[[#This Row],[BB Default]]&lt;&gt;"",Table_Styles[[#This Row],[BB Default]],""))</f>
        <v/>
      </c>
      <c r="BF140" s="10"/>
      <c r="BG140" s="10"/>
      <c r="BH140" s="10" t="str">
        <f>IF(Table_Styles[[#This Row],[BL]]&lt;&gt;"",Table_Styles[[#This Row],[BL]],IF(Table_Styles[[#This Row],[BL Default]]&lt;&gt;"",Table_Styles[[#This Row],[BL Default]],""))</f>
        <v/>
      </c>
      <c r="BI140" s="10"/>
      <c r="BJ140" s="10"/>
      <c r="BK140" s="10" t="str">
        <f>IF(Table_Styles[[#This Row],[Width]]&lt;&gt;"",Table_Styles[[#This Row],[Width]],IF(Table_Styles[[#This Row],[Width Default]]&lt;&gt;"",Table_Styles[[#This Row],[Width Default]],""))</f>
        <v/>
      </c>
      <c r="BL140" s="10"/>
      <c r="BM140" s="10"/>
      <c r="BN140" s="10" t="str">
        <f>IF(Table_Styles[[#This Row],[Height]]&lt;&gt;"",Table_Styles[[#This Row],[Height]],IF(Table_Styles[[#This Row],[Height Default]]&lt;&gt;"",Table_Styles[[#This Row],[Height Default]],""))</f>
        <v/>
      </c>
      <c r="BO140" s="10"/>
      <c r="BP140" s="10"/>
      <c r="BQ140" s="10" t="str">
        <f>IF(Table_Styles[[#This Row],[Top]]&lt;&gt;"",Table_Styles[[#This Row],[Top]],IF(Table_Styles[[#This Row],[Top Default]]&lt;&gt;"",Table_Styles[[#This Row],[Top Default]],""))</f>
        <v/>
      </c>
      <c r="BR140" s="10"/>
      <c r="BS140" s="10"/>
      <c r="BT140" s="10" t="str">
        <f>IF(Table_Styles[[#This Row],[Right]]&lt;&gt;"",Table_Styles[[#This Row],[Right]],IF(Table_Styles[[#This Row],[Right Default]]&lt;&gt;"",Table_Styles[[#This Row],[Right Default]],""))</f>
        <v/>
      </c>
      <c r="BU140" s="10"/>
      <c r="BV140" s="10"/>
      <c r="BW140" s="10" t="str">
        <f>IF(Table_Styles[[#This Row],[Bottom]]&lt;&gt;"",Table_Styles[[#This Row],[Bottom]],IF(Table_Styles[[#This Row],[Bottom Default]]&lt;&gt;"",Table_Styles[[#This Row],[Bottom Default]],""))</f>
        <v/>
      </c>
      <c r="BX140" s="10"/>
      <c r="BY140" s="10"/>
      <c r="BZ140" s="10" t="str">
        <f>IF(Table_Styles[[#This Row],[Left]]&lt;&gt;"",Table_Styles[[#This Row],[Left]],IF(Table_Styles[[#This Row],[Left Default]]&lt;&gt;"",Table_Styles[[#This Row],[Left Default]],""))</f>
        <v/>
      </c>
      <c r="CA140" s="10"/>
      <c r="CB140" t="str">
        <f>IF(AND(Table_Styles[[#This Row],[Selector]]&lt;&gt;"",Table_Styles[[#This Row],[Font Family Used]]&lt;&gt;"",Table_Styles[[#This Row],[Font Weight Used]]&lt;&gt;""),Table_Styles[[#This Row],[Font Family Used]]&amp;" "&amp;Table_Styles[[#This Row],[Font Weight Used]],"")</f>
        <v/>
      </c>
      <c r="CC140" t="str">
        <f ca="1">IF(AND(Table_Styles[[#This Row],[Selector]],COUNTIF(OFFSET(CC:CC,0,0,ROW()-1,1),"="&amp;Table_Styles[[#This Row],[Font]])=0),Table_Styles[[#This Row],[Font]],"")</f>
        <v/>
      </c>
      <c r="CD140" t="str">
        <f ca="1">IF(Table_Styles[[#This Row],[Unique Font]]&lt;&gt;"",
"{""fontFamily"":"""&amp;Table_Styles[[#This Row],[Font Family Used]]&amp;""",""fontWeight"":"&amp;Table_Styles[[#This Row],[Font Weight Used]]&amp;"}","")</f>
        <v/>
      </c>
      <c r="CE14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v>
      </c>
      <c r="CF140" t="str">
        <f>IF(AND(Table_Styles[[#This Row],[Selector]]&lt;&gt;"", Table_Styles[[#This Row],[Config Properties]]&lt;&gt;""),
Table_Styles[[#This Row],[Selector]]&amp;" { "&amp;Table_Styles[[#This Row],[Config Properties]]&amp;" }","")</f>
        <v>nav#footer-actions { margin-top: 20px }</v>
      </c>
      <c r="CG140" t="str">
        <f xml:space="preserve">
SUBSTITUTE(SUBSTITUTE(SUBSTITUTE(SUBSTITUTE(SUBSTITUTE(SUBSTITUTE(SUBSTITUTE(SUBSTITUTE(Table_Styles[[#This Row],[Config]],
" {","{"),
"{ ","{"),
" }","}"),
"} ","}"),
" ,",","),
", ",","),
" :",":"),
": ",":")</f>
        <v>nav#footer-actions{margin-top:20px}</v>
      </c>
    </row>
    <row r="141" spans="2:85" ht="21" customHeight="1">
      <c r="B141" s="175" t="s">
        <v>535</v>
      </c>
      <c r="C141" s="169" t="s">
        <v>609</v>
      </c>
      <c r="D141" s="57"/>
      <c r="E141" s="58"/>
      <c r="F141" s="28" t="str">
        <f>IF(Table_Styles[[#This Row],[Font Family]]&lt;&gt;"",Table_Styles[[#This Row],[Font Family]],IF(Table_Styles[[#This Row],[Font Family Default]]&lt;&gt;"",Table_Styles[[#This Row],[Font Family Default]],""))</f>
        <v/>
      </c>
      <c r="G141" s="57"/>
      <c r="H141" s="58"/>
      <c r="I141" s="28" t="str">
        <f>IF(Table_Styles[[#This Row],[Font Size]]&lt;&gt;"",Table_Styles[[#This Row],[Font Size]],IF(Table_Styles[[#This Row],[Font Size Default]]&lt;&gt;"",Table_Styles[[#This Row],[Font Size Default]],""))</f>
        <v/>
      </c>
      <c r="J141" s="57"/>
      <c r="K141" s="58"/>
      <c r="L141" s="28" t="str">
        <f>IF(Table_Styles[[#This Row],[Font Weight]]&lt;&gt;"",Table_Styles[[#This Row],[Font Weight]],IF(Table_Styles[[#This Row],[Font Weight Default]]&lt;&gt;"",Table_Styles[[#This Row],[Font Weight Default]],""))</f>
        <v/>
      </c>
      <c r="M141" s="57"/>
      <c r="N141" s="58"/>
      <c r="O141" s="28" t="str">
        <f>IF(Table_Styles[[#This Row],[Colour]]&lt;&gt;"",Table_Styles[[#This Row],[Colour]],IF(Table_Styles[[#This Row],[Colour Default]]&lt;&gt;"",Table_Styles[[#This Row],[Colour Default]],""))</f>
        <v/>
      </c>
      <c r="P141" s="57"/>
      <c r="Q141" s="58"/>
      <c r="R141" s="28" t="str">
        <f>IF(Table_Styles[[#This Row],[Background]]&lt;&gt;"",Table_Styles[[#This Row],[Background]],IF(Table_Styles[[#This Row],[Background Default]]&lt;&gt;"",Table_Styles[[#This Row],[Background Default]],""))</f>
        <v/>
      </c>
      <c r="S141" s="57"/>
      <c r="T141" s="58"/>
      <c r="U141" s="28" t="str">
        <f>IF(Table_Styles[[#This Row],[Border]]&lt;&gt;"",Table_Styles[[#This Row],[Border]],IF(Table_Styles[[#This Row],[Border Default]]&lt;&gt;"",Table_Styles[[#This Row],[Border Default]],""))</f>
        <v/>
      </c>
      <c r="V141" s="58"/>
      <c r="W141" s="58"/>
      <c r="X141" s="28" t="str">
        <f>IF(Table_Styles[[#This Row],[Border Radius]]&lt;&gt;"",Table_Styles[[#This Row],[Border Radius]],IF(Table_Styles[[#This Row],[Border Radius Default]]&lt;&gt;"",Table_Styles[[#This Row],[Border Radius Default]],""))</f>
        <v/>
      </c>
      <c r="Y141" s="57"/>
      <c r="Z141" s="58"/>
      <c r="AA141" s="28" t="str">
        <f>IF(Table_Styles[[#This Row],[MT]]&lt;&gt;"",Table_Styles[[#This Row],[MT]],IF(Table_Styles[[#This Row],[MT Default]]&lt;&gt;"",Table_Styles[[#This Row],[MT Default]],""))</f>
        <v/>
      </c>
      <c r="AB141" s="57"/>
      <c r="AC141" s="58"/>
      <c r="AD141" s="28" t="str">
        <f>IF(Table_Styles[[#This Row],[MR]]&lt;&gt;"",Table_Styles[[#This Row],[MR]],IF(Table_Styles[[#This Row],[MR Default]]&lt;&gt;"",Table_Styles[[#This Row],[MR Default]],""))</f>
        <v/>
      </c>
      <c r="AE141" s="57"/>
      <c r="AF141" s="58"/>
      <c r="AG141" s="28" t="str">
        <f>IF(Table_Styles[[#This Row],[MB]]&lt;&gt;"",Table_Styles[[#This Row],[MB]],IF(Table_Styles[[#This Row],[MB Default]]&lt;&gt;"",Table_Styles[[#This Row],[MB Default]],""))</f>
        <v/>
      </c>
      <c r="AH141" s="57"/>
      <c r="AI141" s="58"/>
      <c r="AJ141" s="28" t="str">
        <f>IF(Table_Styles[[#This Row],[ML]]&lt;&gt;"",Table_Styles[[#This Row],[ML]],IF(Table_Styles[[#This Row],[ML Default]]&lt;&gt;"",Table_Styles[[#This Row],[ML Default]],""))</f>
        <v/>
      </c>
      <c r="AK141" s="57"/>
      <c r="AL141" s="58"/>
      <c r="AM141" s="28" t="str">
        <f>IF(Table_Styles[[#This Row],[PT]]&lt;&gt;"",Table_Styles[[#This Row],[PT]],IF(Table_Styles[[#This Row],[PT Default]]&lt;&gt;"",Table_Styles[[#This Row],[PT Default]],""))</f>
        <v/>
      </c>
      <c r="AN141" s="57"/>
      <c r="AO141" s="58"/>
      <c r="AP141" s="28" t="str">
        <f>IF(Table_Styles[[#This Row],[PR]]&lt;&gt;"",Table_Styles[[#This Row],[PR]],IF(Table_Styles[[#This Row],[PR Default]]&lt;&gt;"",Table_Styles[[#This Row],[PR Default]],""))</f>
        <v/>
      </c>
      <c r="AQ141" s="57"/>
      <c r="AR141" s="58"/>
      <c r="AS141" s="28" t="str">
        <f>IF(Table_Styles[[#This Row],[PB]]&lt;&gt;"",Table_Styles[[#This Row],[PB]],IF(Table_Styles[[#This Row],[PB Default]]&lt;&gt;"",Table_Styles[[#This Row],[PB Default]],""))</f>
        <v/>
      </c>
      <c r="AT141" s="57"/>
      <c r="AU141" s="58"/>
      <c r="AV141" s="28" t="str">
        <f>IF(Table_Styles[[#This Row],[PL]]&lt;&gt;"",Table_Styles[[#This Row],[PL]],IF(Table_Styles[[#This Row],[PL Default]]&lt;&gt;"",Table_Styles[[#This Row],[PL Default]],""))</f>
        <v/>
      </c>
      <c r="AW141" s="57"/>
      <c r="AX141" s="58"/>
      <c r="AY141" s="28" t="str">
        <f>IF(Table_Styles[[#This Row],[BT]]&lt;&gt;"",Table_Styles[[#This Row],[BT]],IF(Table_Styles[[#This Row],[BT Default]]&lt;&gt;"",Table_Styles[[#This Row],[BT Default]],""))</f>
        <v/>
      </c>
      <c r="AZ141" s="57"/>
      <c r="BA141" s="58"/>
      <c r="BB141" s="28" t="str">
        <f>IF(Table_Styles[[#This Row],[BR]]&lt;&gt;"",Table_Styles[[#This Row],[BR]],IF(Table_Styles[[#This Row],[BR Default]]&lt;&gt;"",Table_Styles[[#This Row],[BR Default]],""))</f>
        <v/>
      </c>
      <c r="BC141" s="57"/>
      <c r="BD141" s="58"/>
      <c r="BE141" s="28" t="str">
        <f>IF(Table_Styles[[#This Row],[BB]]&lt;&gt;"",Table_Styles[[#This Row],[BB]],IF(Table_Styles[[#This Row],[BB Default]]&lt;&gt;"",Table_Styles[[#This Row],[BB Default]],""))</f>
        <v/>
      </c>
      <c r="BF141" s="57"/>
      <c r="BG141" s="58"/>
      <c r="BH141" s="28" t="str">
        <f>IF(Table_Styles[[#This Row],[BL]]&lt;&gt;"",Table_Styles[[#This Row],[BL]],IF(Table_Styles[[#This Row],[BL Default]]&lt;&gt;"",Table_Styles[[#This Row],[BL Default]],""))</f>
        <v/>
      </c>
      <c r="BI141" s="58"/>
      <c r="BJ141" s="58"/>
      <c r="BK141" s="28" t="str">
        <f>IF(Table_Styles[[#This Row],[Width]]&lt;&gt;"",Table_Styles[[#This Row],[Width]],IF(Table_Styles[[#This Row],[Width Default]]&lt;&gt;"",Table_Styles[[#This Row],[Width Default]],""))</f>
        <v/>
      </c>
      <c r="BL141" s="58"/>
      <c r="BM141" s="58"/>
      <c r="BN141" s="28" t="str">
        <f>IF(Table_Styles[[#This Row],[Height]]&lt;&gt;"",Table_Styles[[#This Row],[Height]],IF(Table_Styles[[#This Row],[Height Default]]&lt;&gt;"",Table_Styles[[#This Row],[Height Default]],""))</f>
        <v/>
      </c>
      <c r="BO141" s="28"/>
      <c r="BP141" s="28"/>
      <c r="BQ141" s="28" t="str">
        <f>IF(Table_Styles[[#This Row],[Top]]&lt;&gt;"",Table_Styles[[#This Row],[Top]],IF(Table_Styles[[#This Row],[Top Default]]&lt;&gt;"",Table_Styles[[#This Row],[Top Default]],""))</f>
        <v/>
      </c>
      <c r="BR141" s="28"/>
      <c r="BS141" s="28"/>
      <c r="BT141" s="28" t="str">
        <f>IF(Table_Styles[[#This Row],[Right]]&lt;&gt;"",Table_Styles[[#This Row],[Right]],IF(Table_Styles[[#This Row],[Right Default]]&lt;&gt;"",Table_Styles[[#This Row],[Right Default]],""))</f>
        <v/>
      </c>
      <c r="BU141" s="28"/>
      <c r="BV141" s="28"/>
      <c r="BW141" s="28" t="str">
        <f>IF(Table_Styles[[#This Row],[Bottom]]&lt;&gt;"",Table_Styles[[#This Row],[Bottom]],IF(Table_Styles[[#This Row],[Bottom Default]]&lt;&gt;"",Table_Styles[[#This Row],[Bottom Default]],""))</f>
        <v/>
      </c>
      <c r="BX141" s="28"/>
      <c r="BY141" s="28"/>
      <c r="BZ141" s="28" t="str">
        <f>IF(Table_Styles[[#This Row],[Left]]&lt;&gt;"",Table_Styles[[#This Row],[Left]],IF(Table_Styles[[#This Row],[Left Default]]&lt;&gt;"",Table_Styles[[#This Row],[Left Default]],""))</f>
        <v/>
      </c>
      <c r="CA141" s="57"/>
      <c r="CB141" s="105" t="str">
        <f>IF(AND(Table_Styles[[#This Row],[Selector]]&lt;&gt;"",Table_Styles[[#This Row],[Font Family Used]]&lt;&gt;"",Table_Styles[[#This Row],[Font Weight Used]]&lt;&gt;""),Table_Styles[[#This Row],[Font Family Used]]&amp;" "&amp;Table_Styles[[#This Row],[Font Weight Used]],"")</f>
        <v/>
      </c>
      <c r="CC141" s="105" t="str">
        <f ca="1">IF(AND(Table_Styles[[#This Row],[Selector]],COUNTIF(OFFSET(CC:CC,0,0,ROW()-1,1),"="&amp;Table_Styles[[#This Row],[Font]])=0),Table_Styles[[#This Row],[Font]],"")</f>
        <v/>
      </c>
      <c r="CD141" s="105" t="str">
        <f ca="1">IF(Table_Styles[[#This Row],[Unique Font]]&lt;&gt;"",
"{""fontFamily"":"""&amp;Table_Styles[[#This Row],[Font Family Used]]&amp;""",""fontWeight"":"&amp;Table_Styles[[#This Row],[Font Weight Used]]&amp;"}","")</f>
        <v/>
      </c>
      <c r="CE141" s="10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1" s="104" t="str">
        <f>IF(AND(Table_Styles[[#This Row],[Selector]]&lt;&gt;"", Table_Styles[[#This Row],[Config Properties]]&lt;&gt;""),
Table_Styles[[#This Row],[Selector]]&amp;" { "&amp;Table_Styles[[#This Row],[Config Properties]]&amp;" }","")</f>
        <v/>
      </c>
      <c r="CG141" s="104" t="str">
        <f xml:space="preserve">
SUBSTITUTE(SUBSTITUTE(SUBSTITUTE(SUBSTITUTE(SUBSTITUTE(SUBSTITUTE(SUBSTITUTE(SUBSTITUTE(Table_Styles[[#This Row],[Config]],
" {","{"),
"{ ","{"),
" }","}"),
"} ","}"),
" ,",","),
", ",","),
" :",":"),
": ",":")</f>
        <v/>
      </c>
    </row>
    <row r="142" spans="2:85" ht="21" customHeight="1">
      <c r="B142" s="174" t="s">
        <v>537</v>
      </c>
      <c r="C142" s="99" t="s">
        <v>610</v>
      </c>
      <c r="D142" s="24"/>
      <c r="E142" s="24"/>
      <c r="F142" s="24" t="str">
        <f>IF(Table_Styles[[#This Row],[Font Family]]&lt;&gt;"",Table_Styles[[#This Row],[Font Family]],IF(Table_Styles[[#This Row],[Font Family Default]]&lt;&gt;"",Table_Styles[[#This Row],[Font Family Default]],""))</f>
        <v/>
      </c>
      <c r="G142" s="24"/>
      <c r="H142" s="24"/>
      <c r="I142" s="24" t="str">
        <f>IF(Table_Styles[[#This Row],[Font Size]]&lt;&gt;"",Table_Styles[[#This Row],[Font Size]],IF(Table_Styles[[#This Row],[Font Size Default]]&lt;&gt;"",Table_Styles[[#This Row],[Font Size Default]],""))</f>
        <v/>
      </c>
      <c r="J142" s="24"/>
      <c r="K142" s="24"/>
      <c r="L142" s="24" t="str">
        <f>IF(Table_Styles[[#This Row],[Font Weight]]&lt;&gt;"",Table_Styles[[#This Row],[Font Weight]],IF(Table_Styles[[#This Row],[Font Weight Default]]&lt;&gt;"",Table_Styles[[#This Row],[Font Weight Default]],""))</f>
        <v/>
      </c>
      <c r="M142" s="24"/>
      <c r="N142" s="24"/>
      <c r="O142" s="24" t="str">
        <f>IF(Table_Styles[[#This Row],[Colour]]&lt;&gt;"",Table_Styles[[#This Row],[Colour]],IF(Table_Styles[[#This Row],[Colour Default]]&lt;&gt;"",Table_Styles[[#This Row],[Colour Default]],""))</f>
        <v/>
      </c>
      <c r="P142" s="24"/>
      <c r="Q142" s="24"/>
      <c r="R142" s="24" t="str">
        <f>IF(Table_Styles[[#This Row],[Background]]&lt;&gt;"",Table_Styles[[#This Row],[Background]],IF(Table_Styles[[#This Row],[Background Default]]&lt;&gt;"",Table_Styles[[#This Row],[Background Default]],""))</f>
        <v/>
      </c>
      <c r="S142" s="24"/>
      <c r="T142" s="24"/>
      <c r="U142" s="24" t="str">
        <f>IF(Table_Styles[[#This Row],[Border]]&lt;&gt;"",Table_Styles[[#This Row],[Border]],IF(Table_Styles[[#This Row],[Border Default]]&lt;&gt;"",Table_Styles[[#This Row],[Border Default]],""))</f>
        <v/>
      </c>
      <c r="V142" s="24"/>
      <c r="W142" s="24"/>
      <c r="X142" s="24" t="str">
        <f>IF(Table_Styles[[#This Row],[Border Radius]]&lt;&gt;"",Table_Styles[[#This Row],[Border Radius]],IF(Table_Styles[[#This Row],[Border Radius Default]]&lt;&gt;"",Table_Styles[[#This Row],[Border Radius Default]],""))</f>
        <v/>
      </c>
      <c r="Y142" s="24"/>
      <c r="Z142" s="24"/>
      <c r="AA142" s="24" t="str">
        <f>IF(Table_Styles[[#This Row],[MT]]&lt;&gt;"",Table_Styles[[#This Row],[MT]],IF(Table_Styles[[#This Row],[MT Default]]&lt;&gt;"",Table_Styles[[#This Row],[MT Default]],""))</f>
        <v/>
      </c>
      <c r="AB142" s="24"/>
      <c r="AC142" s="24" t="s">
        <v>401</v>
      </c>
      <c r="AD142" s="24" t="str">
        <f>IF(Table_Styles[[#This Row],[MR]]&lt;&gt;"",Table_Styles[[#This Row],[MR]],IF(Table_Styles[[#This Row],[MR Default]]&lt;&gt;"",Table_Styles[[#This Row],[MR Default]],""))</f>
        <v>15px</v>
      </c>
      <c r="AE142" s="24"/>
      <c r="AF142" s="24" t="s">
        <v>401</v>
      </c>
      <c r="AG142" s="24" t="str">
        <f>IF(Table_Styles[[#This Row],[MB]]&lt;&gt;"",Table_Styles[[#This Row],[MB]],IF(Table_Styles[[#This Row],[MB Default]]&lt;&gt;"",Table_Styles[[#This Row],[MB Default]],""))</f>
        <v>15px</v>
      </c>
      <c r="AH142" s="24"/>
      <c r="AI142" s="24"/>
      <c r="AJ142" s="24" t="str">
        <f>IF(Table_Styles[[#This Row],[ML]]&lt;&gt;"",Table_Styles[[#This Row],[ML]],IF(Table_Styles[[#This Row],[ML Default]]&lt;&gt;"",Table_Styles[[#This Row],[ML Default]],""))</f>
        <v/>
      </c>
      <c r="AK142" s="24"/>
      <c r="AL142" s="164"/>
      <c r="AM142" s="24" t="str">
        <f>IF(Table_Styles[[#This Row],[PT]]&lt;&gt;"",Table_Styles[[#This Row],[PT]],IF(Table_Styles[[#This Row],[PT Default]]&lt;&gt;"",Table_Styles[[#This Row],[PT Default]],""))</f>
        <v/>
      </c>
      <c r="AN142" s="24"/>
      <c r="AO142" s="164"/>
      <c r="AP142" s="24" t="str">
        <f>IF(Table_Styles[[#This Row],[PR]]&lt;&gt;"",Table_Styles[[#This Row],[PR]],IF(Table_Styles[[#This Row],[PR Default]]&lt;&gt;"",Table_Styles[[#This Row],[PR Default]],""))</f>
        <v/>
      </c>
      <c r="AQ142" s="24"/>
      <c r="AR142" s="164"/>
      <c r="AS142" s="24" t="str">
        <f>IF(Table_Styles[[#This Row],[PB]]&lt;&gt;"",Table_Styles[[#This Row],[PB]],IF(Table_Styles[[#This Row],[PB Default]]&lt;&gt;"",Table_Styles[[#This Row],[PB Default]],""))</f>
        <v/>
      </c>
      <c r="AT142" s="24"/>
      <c r="AU142" s="164"/>
      <c r="AV142" s="24" t="str">
        <f>IF(Table_Styles[[#This Row],[PL]]&lt;&gt;"",Table_Styles[[#This Row],[PL]],IF(Table_Styles[[#This Row],[PL Default]]&lt;&gt;"",Table_Styles[[#This Row],[PL Default]],""))</f>
        <v/>
      </c>
      <c r="AW142" s="24"/>
      <c r="AX142" s="24"/>
      <c r="AY142" s="24" t="str">
        <f>IF(Table_Styles[[#This Row],[BT]]&lt;&gt;"",Table_Styles[[#This Row],[BT]],IF(Table_Styles[[#This Row],[BT Default]]&lt;&gt;"",Table_Styles[[#This Row],[BT Default]],""))</f>
        <v/>
      </c>
      <c r="AZ142" s="24"/>
      <c r="BA142" s="24"/>
      <c r="BB142" s="24" t="str">
        <f>IF(Table_Styles[[#This Row],[BR]]&lt;&gt;"",Table_Styles[[#This Row],[BR]],IF(Table_Styles[[#This Row],[BR Default]]&lt;&gt;"",Table_Styles[[#This Row],[BR Default]],""))</f>
        <v/>
      </c>
      <c r="BC142" s="24"/>
      <c r="BD142" s="24"/>
      <c r="BE142" s="24" t="str">
        <f>IF(Table_Styles[[#This Row],[BB]]&lt;&gt;"",Table_Styles[[#This Row],[BB]],IF(Table_Styles[[#This Row],[BB Default]]&lt;&gt;"",Table_Styles[[#This Row],[BB Default]],""))</f>
        <v/>
      </c>
      <c r="BF142" s="24"/>
      <c r="BG142" s="24"/>
      <c r="BH142" s="24" t="str">
        <f>IF(Table_Styles[[#This Row],[BL]]&lt;&gt;"",Table_Styles[[#This Row],[BL]],IF(Table_Styles[[#This Row],[BL Default]]&lt;&gt;"",Table_Styles[[#This Row],[BL Default]],""))</f>
        <v/>
      </c>
      <c r="BI142" s="24"/>
      <c r="BJ142" s="58"/>
      <c r="BK142" s="24" t="str">
        <f>IF(Table_Styles[[#This Row],[Width]]&lt;&gt;"",Table_Styles[[#This Row],[Width]],IF(Table_Styles[[#This Row],[Width Default]]&lt;&gt;"",Table_Styles[[#This Row],[Width Default]],""))</f>
        <v/>
      </c>
      <c r="BL142" s="24"/>
      <c r="BM142" s="24"/>
      <c r="BN142" s="24" t="str">
        <f>IF(Table_Styles[[#This Row],[Height]]&lt;&gt;"",Table_Styles[[#This Row],[Height]],IF(Table_Styles[[#This Row],[Height Default]]&lt;&gt;"",Table_Styles[[#This Row],[Height Default]],""))</f>
        <v/>
      </c>
      <c r="BO142" s="24"/>
      <c r="BP142" s="24"/>
      <c r="BQ142" s="24" t="str">
        <f>IF(Table_Styles[[#This Row],[Top]]&lt;&gt;"",Table_Styles[[#This Row],[Top]],IF(Table_Styles[[#This Row],[Top Default]]&lt;&gt;"",Table_Styles[[#This Row],[Top Default]],""))</f>
        <v/>
      </c>
      <c r="BR142" s="24"/>
      <c r="BS142" s="24"/>
      <c r="BT142" s="24" t="str">
        <f>IF(Table_Styles[[#This Row],[Right]]&lt;&gt;"",Table_Styles[[#This Row],[Right]],IF(Table_Styles[[#This Row],[Right Default]]&lt;&gt;"",Table_Styles[[#This Row],[Right Default]],""))</f>
        <v/>
      </c>
      <c r="BU142" s="24"/>
      <c r="BV142" s="24"/>
      <c r="BW142" s="24" t="str">
        <f>IF(Table_Styles[[#This Row],[Bottom]]&lt;&gt;"",Table_Styles[[#This Row],[Bottom]],IF(Table_Styles[[#This Row],[Bottom Default]]&lt;&gt;"",Table_Styles[[#This Row],[Bottom Default]],""))</f>
        <v/>
      </c>
      <c r="BX142" s="24"/>
      <c r="BY142" s="24"/>
      <c r="BZ142" s="24" t="str">
        <f>IF(Table_Styles[[#This Row],[Left]]&lt;&gt;"",Table_Styles[[#This Row],[Left]],IF(Table_Styles[[#This Row],[Left Default]]&lt;&gt;"",Table_Styles[[#This Row],[Left Default]],""))</f>
        <v/>
      </c>
      <c r="CA142" s="24"/>
      <c r="CB142" s="99" t="str">
        <f>IF(AND(Table_Styles[[#This Row],[Selector]]&lt;&gt;"",Table_Styles[[#This Row],[Font Family Used]]&lt;&gt;"",Table_Styles[[#This Row],[Font Weight Used]]&lt;&gt;""),Table_Styles[[#This Row],[Font Family Used]]&amp;" "&amp;Table_Styles[[#This Row],[Font Weight Used]],"")</f>
        <v/>
      </c>
      <c r="CC142" s="99" t="str">
        <f ca="1">IF(AND(Table_Styles[[#This Row],[Selector]],COUNTIF(OFFSET(CC:CC,0,0,ROW()-1,1),"="&amp;Table_Styles[[#This Row],[Font]])=0),Table_Styles[[#This Row],[Font]],"")</f>
        <v/>
      </c>
      <c r="CD142" s="99" t="str">
        <f ca="1">IF(Table_Styles[[#This Row],[Unique Font]]&lt;&gt;"",
"{""fontFamily"":"""&amp;Table_Styles[[#This Row],[Font Family Used]]&amp;""",""fontWeight"":"&amp;Table_Styles[[#This Row],[Font Weight Used]]&amp;"}","")</f>
        <v/>
      </c>
      <c r="CE142"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margin-right: 15px;margin-bottom: 15px</v>
      </c>
      <c r="CF142" s="99" t="str">
        <f>IF(AND(Table_Styles[[#This Row],[Selector]]&lt;&gt;"", Table_Styles[[#This Row],[Config Properties]]&lt;&gt;""),
Table_Styles[[#This Row],[Selector]]&amp;" { "&amp;Table_Styles[[#This Row],[Config Properties]]&amp;" }","")</f>
        <v>nav#footer-actions .btn { margin-right: 15px;margin-bottom: 15px }</v>
      </c>
      <c r="CG142" s="99" t="str">
        <f xml:space="preserve">
SUBSTITUTE(SUBSTITUTE(SUBSTITUTE(SUBSTITUTE(SUBSTITUTE(SUBSTITUTE(SUBSTITUTE(SUBSTITUTE(Table_Styles[[#This Row],[Config]],
" {","{"),
"{ ","{"),
" }","}"),
"} ","}"),
" ,",","),
", ",","),
" :",":"),
": ",":")</f>
        <v>nav#footer-actions .btn{margin-right:15px;margin-bottom:15px}</v>
      </c>
    </row>
    <row r="143" spans="2:85" ht="21" customHeight="1">
      <c r="B143" s="174" t="s">
        <v>539</v>
      </c>
      <c r="C143" s="99" t="s">
        <v>611</v>
      </c>
      <c r="D143" s="24"/>
      <c r="E143" s="24"/>
      <c r="F143" s="24" t="str">
        <f>IF(Table_Styles[[#This Row],[Font Family]]&lt;&gt;"",Table_Styles[[#This Row],[Font Family]],IF(Table_Styles[[#This Row],[Font Family Default]]&lt;&gt;"",Table_Styles[[#This Row],[Font Family Default]],""))</f>
        <v/>
      </c>
      <c r="G143" s="24"/>
      <c r="H143" s="24"/>
      <c r="I143" s="24" t="str">
        <f>IF(Table_Styles[[#This Row],[Font Size]]&lt;&gt;"",Table_Styles[[#This Row],[Font Size]],IF(Table_Styles[[#This Row],[Font Size Default]]&lt;&gt;"",Table_Styles[[#This Row],[Font Size Default]],""))</f>
        <v/>
      </c>
      <c r="J143" s="24"/>
      <c r="K143" s="24"/>
      <c r="L143" s="24" t="str">
        <f>IF(Table_Styles[[#This Row],[Font Weight]]&lt;&gt;"",Table_Styles[[#This Row],[Font Weight]],IF(Table_Styles[[#This Row],[Font Weight Default]]&lt;&gt;"",Table_Styles[[#This Row],[Font Weight Default]],""))</f>
        <v/>
      </c>
      <c r="M143" s="24"/>
      <c r="N143" s="24"/>
      <c r="O143" s="24" t="str">
        <f>IF(Table_Styles[[#This Row],[Colour]]&lt;&gt;"",Table_Styles[[#This Row],[Colour]],IF(Table_Styles[[#This Row],[Colour Default]]&lt;&gt;"",Table_Styles[[#This Row],[Colour Default]],""))</f>
        <v/>
      </c>
      <c r="P143" s="24"/>
      <c r="Q143" s="24"/>
      <c r="R143" s="24" t="str">
        <f>IF(Table_Styles[[#This Row],[Background]]&lt;&gt;"",Table_Styles[[#This Row],[Background]],IF(Table_Styles[[#This Row],[Background Default]]&lt;&gt;"",Table_Styles[[#This Row],[Background Default]],""))</f>
        <v/>
      </c>
      <c r="S143" s="24"/>
      <c r="T143" s="24"/>
      <c r="U143" s="24" t="str">
        <f>IF(Table_Styles[[#This Row],[Border]]&lt;&gt;"",Table_Styles[[#This Row],[Border]],IF(Table_Styles[[#This Row],[Border Default]]&lt;&gt;"",Table_Styles[[#This Row],[Border Default]],""))</f>
        <v/>
      </c>
      <c r="V143" s="24"/>
      <c r="W143" s="24"/>
      <c r="X143" s="24" t="str">
        <f>IF(Table_Styles[[#This Row],[Border Radius]]&lt;&gt;"",Table_Styles[[#This Row],[Border Radius]],IF(Table_Styles[[#This Row],[Border Radius Default]]&lt;&gt;"",Table_Styles[[#This Row],[Border Radius Default]],""))</f>
        <v/>
      </c>
      <c r="Y143" s="24"/>
      <c r="Z143" s="24"/>
      <c r="AA143" s="24" t="str">
        <f>IF(Table_Styles[[#This Row],[MT]]&lt;&gt;"",Table_Styles[[#This Row],[MT]],IF(Table_Styles[[#This Row],[MT Default]]&lt;&gt;"",Table_Styles[[#This Row],[MT Default]],""))</f>
        <v/>
      </c>
      <c r="AB143" s="24"/>
      <c r="AC143" s="24"/>
      <c r="AD143" s="24" t="str">
        <f>IF(Table_Styles[[#This Row],[MR]]&lt;&gt;"",Table_Styles[[#This Row],[MR]],IF(Table_Styles[[#This Row],[MR Default]]&lt;&gt;"",Table_Styles[[#This Row],[MR Default]],""))</f>
        <v/>
      </c>
      <c r="AE143" s="24"/>
      <c r="AF143" s="24"/>
      <c r="AG143" s="24" t="str">
        <f>IF(Table_Styles[[#This Row],[MB]]&lt;&gt;"",Table_Styles[[#This Row],[MB]],IF(Table_Styles[[#This Row],[MB Default]]&lt;&gt;"",Table_Styles[[#This Row],[MB Default]],""))</f>
        <v/>
      </c>
      <c r="AH143" s="24"/>
      <c r="AI143" s="24"/>
      <c r="AJ143" s="24" t="str">
        <f>IF(Table_Styles[[#This Row],[ML]]&lt;&gt;"",Table_Styles[[#This Row],[ML]],IF(Table_Styles[[#This Row],[ML Default]]&lt;&gt;"",Table_Styles[[#This Row],[ML Default]],""))</f>
        <v/>
      </c>
      <c r="AK143" s="24"/>
      <c r="AL143" s="24"/>
      <c r="AM143" s="24" t="str">
        <f>IF(Table_Styles[[#This Row],[PT]]&lt;&gt;"",Table_Styles[[#This Row],[PT]],IF(Table_Styles[[#This Row],[PT Default]]&lt;&gt;"",Table_Styles[[#This Row],[PT Default]],""))</f>
        <v/>
      </c>
      <c r="AN143" s="24"/>
      <c r="AO143" s="24"/>
      <c r="AP143" s="24" t="str">
        <f>IF(Table_Styles[[#This Row],[PR]]&lt;&gt;"",Table_Styles[[#This Row],[PR]],IF(Table_Styles[[#This Row],[PR Default]]&lt;&gt;"",Table_Styles[[#This Row],[PR Default]],""))</f>
        <v/>
      </c>
      <c r="AQ143" s="24"/>
      <c r="AR143" s="24"/>
      <c r="AS143" s="24" t="str">
        <f>IF(Table_Styles[[#This Row],[PB]]&lt;&gt;"",Table_Styles[[#This Row],[PB]],IF(Table_Styles[[#This Row],[PB Default]]&lt;&gt;"",Table_Styles[[#This Row],[PB Default]],""))</f>
        <v/>
      </c>
      <c r="AT143" s="24"/>
      <c r="AU143" s="24"/>
      <c r="AV143" s="24" t="str">
        <f>IF(Table_Styles[[#This Row],[PL]]&lt;&gt;"",Table_Styles[[#This Row],[PL]],IF(Table_Styles[[#This Row],[PL Default]]&lt;&gt;"",Table_Styles[[#This Row],[PL Default]],""))</f>
        <v/>
      </c>
      <c r="AW143" s="24"/>
      <c r="AX143" s="24"/>
      <c r="AY143" s="24" t="str">
        <f>IF(Table_Styles[[#This Row],[BT]]&lt;&gt;"",Table_Styles[[#This Row],[BT]],IF(Table_Styles[[#This Row],[BT Default]]&lt;&gt;"",Table_Styles[[#This Row],[BT Default]],""))</f>
        <v/>
      </c>
      <c r="AZ143" s="24"/>
      <c r="BA143" s="24"/>
      <c r="BB143" s="24" t="str">
        <f>IF(Table_Styles[[#This Row],[BR]]&lt;&gt;"",Table_Styles[[#This Row],[BR]],IF(Table_Styles[[#This Row],[BR Default]]&lt;&gt;"",Table_Styles[[#This Row],[BR Default]],""))</f>
        <v/>
      </c>
      <c r="BC143" s="24"/>
      <c r="BD143" s="24"/>
      <c r="BE143" s="24" t="str">
        <f>IF(Table_Styles[[#This Row],[BB]]&lt;&gt;"",Table_Styles[[#This Row],[BB]],IF(Table_Styles[[#This Row],[BB Default]]&lt;&gt;"",Table_Styles[[#This Row],[BB Default]],""))</f>
        <v/>
      </c>
      <c r="BF143" s="24"/>
      <c r="BG143" s="24"/>
      <c r="BH143" s="24" t="str">
        <f>IF(Table_Styles[[#This Row],[BL]]&lt;&gt;"",Table_Styles[[#This Row],[BL]],IF(Table_Styles[[#This Row],[BL Default]]&lt;&gt;"",Table_Styles[[#This Row],[BL Default]],""))</f>
        <v/>
      </c>
      <c r="BI143" s="24"/>
      <c r="BJ143" s="58"/>
      <c r="BK143" s="24" t="str">
        <f>IF(Table_Styles[[#This Row],[Width]]&lt;&gt;"",Table_Styles[[#This Row],[Width]],IF(Table_Styles[[#This Row],[Width Default]]&lt;&gt;"",Table_Styles[[#This Row],[Width Default]],""))</f>
        <v/>
      </c>
      <c r="BL143" s="24"/>
      <c r="BM143" s="24"/>
      <c r="BN143" s="24" t="str">
        <f>IF(Table_Styles[[#This Row],[Height]]&lt;&gt;"",Table_Styles[[#This Row],[Height]],IF(Table_Styles[[#This Row],[Height Default]]&lt;&gt;"",Table_Styles[[#This Row],[Height Default]],""))</f>
        <v/>
      </c>
      <c r="BO143" s="24"/>
      <c r="BP143" s="24"/>
      <c r="BQ143" s="24" t="str">
        <f>IF(Table_Styles[[#This Row],[Top]]&lt;&gt;"",Table_Styles[[#This Row],[Top]],IF(Table_Styles[[#This Row],[Top Default]]&lt;&gt;"",Table_Styles[[#This Row],[Top Default]],""))</f>
        <v/>
      </c>
      <c r="BR143" s="24"/>
      <c r="BS143" s="24"/>
      <c r="BT143" s="24" t="str">
        <f>IF(Table_Styles[[#This Row],[Right]]&lt;&gt;"",Table_Styles[[#This Row],[Right]],IF(Table_Styles[[#This Row],[Right Default]]&lt;&gt;"",Table_Styles[[#This Row],[Right Default]],""))</f>
        <v/>
      </c>
      <c r="BU143" s="24"/>
      <c r="BV143" s="24"/>
      <c r="BW143" s="24" t="str">
        <f>IF(Table_Styles[[#This Row],[Bottom]]&lt;&gt;"",Table_Styles[[#This Row],[Bottom]],IF(Table_Styles[[#This Row],[Bottom Default]]&lt;&gt;"",Table_Styles[[#This Row],[Bottom Default]],""))</f>
        <v/>
      </c>
      <c r="BX143" s="24"/>
      <c r="BY143" s="24"/>
      <c r="BZ143" s="24" t="str">
        <f>IF(Table_Styles[[#This Row],[Left]]&lt;&gt;"",Table_Styles[[#This Row],[Left]],IF(Table_Styles[[#This Row],[Left Default]]&lt;&gt;"",Table_Styles[[#This Row],[Left Default]],""))</f>
        <v/>
      </c>
      <c r="CA143" s="24"/>
      <c r="CB143" s="99" t="str">
        <f>IF(AND(Table_Styles[[#This Row],[Selector]]&lt;&gt;"",Table_Styles[[#This Row],[Font Family Used]]&lt;&gt;"",Table_Styles[[#This Row],[Font Weight Used]]&lt;&gt;""),Table_Styles[[#This Row],[Font Family Used]]&amp;" "&amp;Table_Styles[[#This Row],[Font Weight Used]],"")</f>
        <v/>
      </c>
      <c r="CC143" s="99" t="str">
        <f ca="1">IF(AND(Table_Styles[[#This Row],[Selector]],COUNTIF(OFFSET(CC:CC,0,0,ROW()-1,1),"="&amp;Table_Styles[[#This Row],[Font]])=0),Table_Styles[[#This Row],[Font]],"")</f>
        <v/>
      </c>
      <c r="CD143" s="99" t="str">
        <f ca="1">IF(Table_Styles[[#This Row],[Unique Font]]&lt;&gt;"",
"{""fontFamily"":"""&amp;Table_Styles[[#This Row],[Font Family Used]]&amp;""",""fontWeight"":"&amp;Table_Styles[[#This Row],[Font Weight Used]]&amp;"}","")</f>
        <v/>
      </c>
      <c r="CE143"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3" s="99" t="str">
        <f>IF(AND(Table_Styles[[#This Row],[Selector]]&lt;&gt;"", Table_Styles[[#This Row],[Config Properties]]&lt;&gt;""),
Table_Styles[[#This Row],[Selector]]&amp;" { "&amp;Table_Styles[[#This Row],[Config Properties]]&amp;" }","")</f>
        <v/>
      </c>
      <c r="CG143" s="99" t="str">
        <f xml:space="preserve">
SUBSTITUTE(SUBSTITUTE(SUBSTITUTE(SUBSTITUTE(SUBSTITUTE(SUBSTITUTE(SUBSTITUTE(SUBSTITUTE(Table_Styles[[#This Row],[Config]],
" {","{"),
"{ ","{"),
" }","}"),
"} ","}"),
" ,",","),
", ",","),
" :",":"),
": ",":")</f>
        <v/>
      </c>
    </row>
    <row r="144" spans="2:85" ht="21" customHeight="1">
      <c r="B144" s="175" t="s">
        <v>541</v>
      </c>
      <c r="C144" s="99" t="s">
        <v>612</v>
      </c>
      <c r="D144" s="24"/>
      <c r="E144" s="24"/>
      <c r="F144" s="24" t="str">
        <f>IF(Table_Styles[[#This Row],[Font Family]]&lt;&gt;"",Table_Styles[[#This Row],[Font Family]],IF(Table_Styles[[#This Row],[Font Family Default]]&lt;&gt;"",Table_Styles[[#This Row],[Font Family Default]],""))</f>
        <v/>
      </c>
      <c r="G144" s="24"/>
      <c r="H144" s="24"/>
      <c r="I144" s="24" t="str">
        <f>IF(Table_Styles[[#This Row],[Font Size]]&lt;&gt;"",Table_Styles[[#This Row],[Font Size]],IF(Table_Styles[[#This Row],[Font Size Default]]&lt;&gt;"",Table_Styles[[#This Row],[Font Size Default]],""))</f>
        <v/>
      </c>
      <c r="J144" s="24"/>
      <c r="K144" s="24"/>
      <c r="L144" s="24" t="str">
        <f>IF(Table_Styles[[#This Row],[Font Weight]]&lt;&gt;"",Table_Styles[[#This Row],[Font Weight]],IF(Table_Styles[[#This Row],[Font Weight Default]]&lt;&gt;"",Table_Styles[[#This Row],[Font Weight Default]],""))</f>
        <v/>
      </c>
      <c r="M144" s="24"/>
      <c r="N144" s="24"/>
      <c r="O144" s="24" t="str">
        <f>IF(Table_Styles[[#This Row],[Colour]]&lt;&gt;"",Table_Styles[[#This Row],[Colour]],IF(Table_Styles[[#This Row],[Colour Default]]&lt;&gt;"",Table_Styles[[#This Row],[Colour Default]],""))</f>
        <v/>
      </c>
      <c r="P144" s="24"/>
      <c r="Q144" s="24"/>
      <c r="R144" s="24" t="str">
        <f>IF(Table_Styles[[#This Row],[Background]]&lt;&gt;"",Table_Styles[[#This Row],[Background]],IF(Table_Styles[[#This Row],[Background Default]]&lt;&gt;"",Table_Styles[[#This Row],[Background Default]],""))</f>
        <v/>
      </c>
      <c r="S144" s="24"/>
      <c r="T144" s="24"/>
      <c r="U144" s="24" t="str">
        <f>IF(Table_Styles[[#This Row],[Border]]&lt;&gt;"",Table_Styles[[#This Row],[Border]],IF(Table_Styles[[#This Row],[Border Default]]&lt;&gt;"",Table_Styles[[#This Row],[Border Default]],""))</f>
        <v/>
      </c>
      <c r="V144" s="24"/>
      <c r="W144" s="24"/>
      <c r="X144" s="24" t="str">
        <f>IF(Table_Styles[[#This Row],[Border Radius]]&lt;&gt;"",Table_Styles[[#This Row],[Border Radius]],IF(Table_Styles[[#This Row],[Border Radius Default]]&lt;&gt;"",Table_Styles[[#This Row],[Border Radius Default]],""))</f>
        <v/>
      </c>
      <c r="Y144" s="24"/>
      <c r="Z144" s="24"/>
      <c r="AA144" s="24" t="str">
        <f>IF(Table_Styles[[#This Row],[MT]]&lt;&gt;"",Table_Styles[[#This Row],[MT]],IF(Table_Styles[[#This Row],[MT Default]]&lt;&gt;"",Table_Styles[[#This Row],[MT Default]],""))</f>
        <v/>
      </c>
      <c r="AB144" s="24"/>
      <c r="AC144" s="24"/>
      <c r="AD144" s="24" t="str">
        <f>IF(Table_Styles[[#This Row],[MR]]&lt;&gt;"",Table_Styles[[#This Row],[MR]],IF(Table_Styles[[#This Row],[MR Default]]&lt;&gt;"",Table_Styles[[#This Row],[MR Default]],""))</f>
        <v/>
      </c>
      <c r="AE144" s="24"/>
      <c r="AF144" s="24"/>
      <c r="AG144" s="24" t="str">
        <f>IF(Table_Styles[[#This Row],[MB]]&lt;&gt;"",Table_Styles[[#This Row],[MB]],IF(Table_Styles[[#This Row],[MB Default]]&lt;&gt;"",Table_Styles[[#This Row],[MB Default]],""))</f>
        <v/>
      </c>
      <c r="AH144" s="24"/>
      <c r="AI144" s="24"/>
      <c r="AJ144" s="24" t="str">
        <f>IF(Table_Styles[[#This Row],[ML]]&lt;&gt;"",Table_Styles[[#This Row],[ML]],IF(Table_Styles[[#This Row],[ML Default]]&lt;&gt;"",Table_Styles[[#This Row],[ML Default]],""))</f>
        <v/>
      </c>
      <c r="AK144" s="24"/>
      <c r="AL144" s="24"/>
      <c r="AM144" s="24" t="str">
        <f>IF(Table_Styles[[#This Row],[PT]]&lt;&gt;"",Table_Styles[[#This Row],[PT]],IF(Table_Styles[[#This Row],[PT Default]]&lt;&gt;"",Table_Styles[[#This Row],[PT Default]],""))</f>
        <v/>
      </c>
      <c r="AN144" s="24"/>
      <c r="AO144" s="24"/>
      <c r="AP144" s="24" t="str">
        <f>IF(Table_Styles[[#This Row],[PR]]&lt;&gt;"",Table_Styles[[#This Row],[PR]],IF(Table_Styles[[#This Row],[PR Default]]&lt;&gt;"",Table_Styles[[#This Row],[PR Default]],""))</f>
        <v/>
      </c>
      <c r="AQ144" s="24"/>
      <c r="AR144" s="24"/>
      <c r="AS144" s="24" t="str">
        <f>IF(Table_Styles[[#This Row],[PB]]&lt;&gt;"",Table_Styles[[#This Row],[PB]],IF(Table_Styles[[#This Row],[PB Default]]&lt;&gt;"",Table_Styles[[#This Row],[PB Default]],""))</f>
        <v/>
      </c>
      <c r="AT144" s="24"/>
      <c r="AU144" s="24"/>
      <c r="AV144" s="24" t="str">
        <f>IF(Table_Styles[[#This Row],[PL]]&lt;&gt;"",Table_Styles[[#This Row],[PL]],IF(Table_Styles[[#This Row],[PL Default]]&lt;&gt;"",Table_Styles[[#This Row],[PL Default]],""))</f>
        <v/>
      </c>
      <c r="AW144" s="24"/>
      <c r="AX144" s="24"/>
      <c r="AY144" s="24" t="str">
        <f>IF(Table_Styles[[#This Row],[BT]]&lt;&gt;"",Table_Styles[[#This Row],[BT]],IF(Table_Styles[[#This Row],[BT Default]]&lt;&gt;"",Table_Styles[[#This Row],[BT Default]],""))</f>
        <v/>
      </c>
      <c r="AZ144" s="24"/>
      <c r="BA144" s="24"/>
      <c r="BB144" s="24" t="str">
        <f>IF(Table_Styles[[#This Row],[BR]]&lt;&gt;"",Table_Styles[[#This Row],[BR]],IF(Table_Styles[[#This Row],[BR Default]]&lt;&gt;"",Table_Styles[[#This Row],[BR Default]],""))</f>
        <v/>
      </c>
      <c r="BC144" s="24"/>
      <c r="BD144" s="24"/>
      <c r="BE144" s="24" t="str">
        <f>IF(Table_Styles[[#This Row],[BB]]&lt;&gt;"",Table_Styles[[#This Row],[BB]],IF(Table_Styles[[#This Row],[BB Default]]&lt;&gt;"",Table_Styles[[#This Row],[BB Default]],""))</f>
        <v/>
      </c>
      <c r="BF144" s="24"/>
      <c r="BG144" s="24"/>
      <c r="BH144" s="24" t="str">
        <f>IF(Table_Styles[[#This Row],[BL]]&lt;&gt;"",Table_Styles[[#This Row],[BL]],IF(Table_Styles[[#This Row],[BL Default]]&lt;&gt;"",Table_Styles[[#This Row],[BL Default]],""))</f>
        <v/>
      </c>
      <c r="BI144" s="24"/>
      <c r="BJ144" s="58"/>
      <c r="BK144" s="24" t="str">
        <f>IF(Table_Styles[[#This Row],[Width]]&lt;&gt;"",Table_Styles[[#This Row],[Width]],IF(Table_Styles[[#This Row],[Width Default]]&lt;&gt;"",Table_Styles[[#This Row],[Width Default]],""))</f>
        <v/>
      </c>
      <c r="BL144" s="24"/>
      <c r="BM144" s="24"/>
      <c r="BN144" s="24" t="str">
        <f>IF(Table_Styles[[#This Row],[Height]]&lt;&gt;"",Table_Styles[[#This Row],[Height]],IF(Table_Styles[[#This Row],[Height Default]]&lt;&gt;"",Table_Styles[[#This Row],[Height Default]],""))</f>
        <v/>
      </c>
      <c r="BO144" s="24"/>
      <c r="BP144" s="24"/>
      <c r="BQ144" s="24" t="str">
        <f>IF(Table_Styles[[#This Row],[Top]]&lt;&gt;"",Table_Styles[[#This Row],[Top]],IF(Table_Styles[[#This Row],[Top Default]]&lt;&gt;"",Table_Styles[[#This Row],[Top Default]],""))</f>
        <v/>
      </c>
      <c r="BR144" s="24"/>
      <c r="BS144" s="24"/>
      <c r="BT144" s="24" t="str">
        <f>IF(Table_Styles[[#This Row],[Right]]&lt;&gt;"",Table_Styles[[#This Row],[Right]],IF(Table_Styles[[#This Row],[Right Default]]&lt;&gt;"",Table_Styles[[#This Row],[Right Default]],""))</f>
        <v/>
      </c>
      <c r="BU144" s="24"/>
      <c r="BV144" s="24"/>
      <c r="BW144" s="24" t="str">
        <f>IF(Table_Styles[[#This Row],[Bottom]]&lt;&gt;"",Table_Styles[[#This Row],[Bottom]],IF(Table_Styles[[#This Row],[Bottom Default]]&lt;&gt;"",Table_Styles[[#This Row],[Bottom Default]],""))</f>
        <v/>
      </c>
      <c r="BX144" s="24"/>
      <c r="BY144" s="24"/>
      <c r="BZ144" s="24" t="str">
        <f>IF(Table_Styles[[#This Row],[Left]]&lt;&gt;"",Table_Styles[[#This Row],[Left]],IF(Table_Styles[[#This Row],[Left Default]]&lt;&gt;"",Table_Styles[[#This Row],[Left Default]],""))</f>
        <v/>
      </c>
      <c r="CA144" s="24"/>
      <c r="CB144" s="99" t="str">
        <f>IF(AND(Table_Styles[[#This Row],[Selector]]&lt;&gt;"",Table_Styles[[#This Row],[Font Family Used]]&lt;&gt;"",Table_Styles[[#This Row],[Font Weight Used]]&lt;&gt;""),Table_Styles[[#This Row],[Font Family Used]]&amp;" "&amp;Table_Styles[[#This Row],[Font Weight Used]],"")</f>
        <v/>
      </c>
      <c r="CC144" s="99" t="str">
        <f ca="1">IF(AND(Table_Styles[[#This Row],[Selector]],COUNTIF(OFFSET(CC:CC,0,0,ROW()-1,1),"="&amp;Table_Styles[[#This Row],[Font]])=0),Table_Styles[[#This Row],[Font]],"")</f>
        <v/>
      </c>
      <c r="CD144" s="99" t="str">
        <f ca="1">IF(Table_Styles[[#This Row],[Unique Font]]&lt;&gt;"",
"{""fontFamily"":"""&amp;Table_Styles[[#This Row],[Font Family Used]]&amp;""",""fontWeight"":"&amp;Table_Styles[[#This Row],[Font Weight Used]]&amp;"}","")</f>
        <v/>
      </c>
      <c r="CE144"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4" s="99" t="str">
        <f>IF(AND(Table_Styles[[#This Row],[Selector]]&lt;&gt;"", Table_Styles[[#This Row],[Config Properties]]&lt;&gt;""),
Table_Styles[[#This Row],[Selector]]&amp;" { "&amp;Table_Styles[[#This Row],[Config Properties]]&amp;" }","")</f>
        <v/>
      </c>
      <c r="CG144" s="99" t="str">
        <f xml:space="preserve">
SUBSTITUTE(SUBSTITUTE(SUBSTITUTE(SUBSTITUTE(SUBSTITUTE(SUBSTITUTE(SUBSTITUTE(SUBSTITUTE(Table_Styles[[#This Row],[Config]],
" {","{"),
"{ ","{"),
" }","}"),
"} ","}"),
" ,",","),
", ",","),
" :",":"),
": ",":")</f>
        <v/>
      </c>
    </row>
    <row r="145" spans="2:85" ht="21" customHeight="1">
      <c r="B145" s="175" t="s">
        <v>543</v>
      </c>
      <c r="C145" s="99" t="s">
        <v>613</v>
      </c>
      <c r="D145" s="24"/>
      <c r="E145" s="24"/>
      <c r="F145" s="24" t="str">
        <f>IF(Table_Styles[[#This Row],[Font Family]]&lt;&gt;"",Table_Styles[[#This Row],[Font Family]],IF(Table_Styles[[#This Row],[Font Family Default]]&lt;&gt;"",Table_Styles[[#This Row],[Font Family Default]],""))</f>
        <v/>
      </c>
      <c r="G145" s="24"/>
      <c r="H145" s="24"/>
      <c r="I145" s="24" t="str">
        <f>IF(Table_Styles[[#This Row],[Font Size]]&lt;&gt;"",Table_Styles[[#This Row],[Font Size]],IF(Table_Styles[[#This Row],[Font Size Default]]&lt;&gt;"",Table_Styles[[#This Row],[Font Size Default]],""))</f>
        <v/>
      </c>
      <c r="J145" s="24"/>
      <c r="K145" s="24"/>
      <c r="L145" s="24" t="str">
        <f>IF(Table_Styles[[#This Row],[Font Weight]]&lt;&gt;"",Table_Styles[[#This Row],[Font Weight]],IF(Table_Styles[[#This Row],[Font Weight Default]]&lt;&gt;"",Table_Styles[[#This Row],[Font Weight Default]],""))</f>
        <v/>
      </c>
      <c r="M145" s="24"/>
      <c r="N145" s="24"/>
      <c r="O145" s="24" t="str">
        <f>IF(Table_Styles[[#This Row],[Colour]]&lt;&gt;"",Table_Styles[[#This Row],[Colour]],IF(Table_Styles[[#This Row],[Colour Default]]&lt;&gt;"",Table_Styles[[#This Row],[Colour Default]],""))</f>
        <v/>
      </c>
      <c r="P145" s="24"/>
      <c r="Q145" s="24"/>
      <c r="R145" s="24" t="str">
        <f>IF(Table_Styles[[#This Row],[Background]]&lt;&gt;"",Table_Styles[[#This Row],[Background]],IF(Table_Styles[[#This Row],[Background Default]]&lt;&gt;"",Table_Styles[[#This Row],[Background Default]],""))</f>
        <v/>
      </c>
      <c r="S145" s="24"/>
      <c r="T145" s="24"/>
      <c r="U145" s="24" t="str">
        <f>IF(Table_Styles[[#This Row],[Border]]&lt;&gt;"",Table_Styles[[#This Row],[Border]],IF(Table_Styles[[#This Row],[Border Default]]&lt;&gt;"",Table_Styles[[#This Row],[Border Default]],""))</f>
        <v/>
      </c>
      <c r="V145" s="24"/>
      <c r="W145" s="24"/>
      <c r="X145" s="24" t="str">
        <f>IF(Table_Styles[[#This Row],[Border Radius]]&lt;&gt;"",Table_Styles[[#This Row],[Border Radius]],IF(Table_Styles[[#This Row],[Border Radius Default]]&lt;&gt;"",Table_Styles[[#This Row],[Border Radius Default]],""))</f>
        <v/>
      </c>
      <c r="Y145" s="24"/>
      <c r="Z145" s="24"/>
      <c r="AA145" s="24" t="str">
        <f>IF(Table_Styles[[#This Row],[MT]]&lt;&gt;"",Table_Styles[[#This Row],[MT]],IF(Table_Styles[[#This Row],[MT Default]]&lt;&gt;"",Table_Styles[[#This Row],[MT Default]],""))</f>
        <v/>
      </c>
      <c r="AB145" s="24"/>
      <c r="AC145" s="24"/>
      <c r="AD145" s="24" t="str">
        <f>IF(Table_Styles[[#This Row],[MR]]&lt;&gt;"",Table_Styles[[#This Row],[MR]],IF(Table_Styles[[#This Row],[MR Default]]&lt;&gt;"",Table_Styles[[#This Row],[MR Default]],""))</f>
        <v/>
      </c>
      <c r="AE145" s="24"/>
      <c r="AF145" s="24"/>
      <c r="AG145" s="24" t="str">
        <f>IF(Table_Styles[[#This Row],[MB]]&lt;&gt;"",Table_Styles[[#This Row],[MB]],IF(Table_Styles[[#This Row],[MB Default]]&lt;&gt;"",Table_Styles[[#This Row],[MB Default]],""))</f>
        <v/>
      </c>
      <c r="AH145" s="24"/>
      <c r="AI145" s="24"/>
      <c r="AJ145" s="24" t="str">
        <f>IF(Table_Styles[[#This Row],[ML]]&lt;&gt;"",Table_Styles[[#This Row],[ML]],IF(Table_Styles[[#This Row],[ML Default]]&lt;&gt;"",Table_Styles[[#This Row],[ML Default]],""))</f>
        <v/>
      </c>
      <c r="AK145" s="24"/>
      <c r="AL145" s="24"/>
      <c r="AM145" s="24" t="str">
        <f>IF(Table_Styles[[#This Row],[PT]]&lt;&gt;"",Table_Styles[[#This Row],[PT]],IF(Table_Styles[[#This Row],[PT Default]]&lt;&gt;"",Table_Styles[[#This Row],[PT Default]],""))</f>
        <v/>
      </c>
      <c r="AN145" s="24"/>
      <c r="AO145" s="24"/>
      <c r="AP145" s="24" t="str">
        <f>IF(Table_Styles[[#This Row],[PR]]&lt;&gt;"",Table_Styles[[#This Row],[PR]],IF(Table_Styles[[#This Row],[PR Default]]&lt;&gt;"",Table_Styles[[#This Row],[PR Default]],""))</f>
        <v/>
      </c>
      <c r="AQ145" s="24"/>
      <c r="AR145" s="24"/>
      <c r="AS145" s="24" t="str">
        <f>IF(Table_Styles[[#This Row],[PB]]&lt;&gt;"",Table_Styles[[#This Row],[PB]],IF(Table_Styles[[#This Row],[PB Default]]&lt;&gt;"",Table_Styles[[#This Row],[PB Default]],""))</f>
        <v/>
      </c>
      <c r="AT145" s="24"/>
      <c r="AU145" s="24"/>
      <c r="AV145" s="24" t="str">
        <f>IF(Table_Styles[[#This Row],[PL]]&lt;&gt;"",Table_Styles[[#This Row],[PL]],IF(Table_Styles[[#This Row],[PL Default]]&lt;&gt;"",Table_Styles[[#This Row],[PL Default]],""))</f>
        <v/>
      </c>
      <c r="AW145" s="24"/>
      <c r="AX145" s="24"/>
      <c r="AY145" s="24" t="str">
        <f>IF(Table_Styles[[#This Row],[BT]]&lt;&gt;"",Table_Styles[[#This Row],[BT]],IF(Table_Styles[[#This Row],[BT Default]]&lt;&gt;"",Table_Styles[[#This Row],[BT Default]],""))</f>
        <v/>
      </c>
      <c r="AZ145" s="24"/>
      <c r="BA145" s="24"/>
      <c r="BB145" s="24" t="str">
        <f>IF(Table_Styles[[#This Row],[BR]]&lt;&gt;"",Table_Styles[[#This Row],[BR]],IF(Table_Styles[[#This Row],[BR Default]]&lt;&gt;"",Table_Styles[[#This Row],[BR Default]],""))</f>
        <v/>
      </c>
      <c r="BC145" s="24"/>
      <c r="BD145" s="24"/>
      <c r="BE145" s="24" t="str">
        <f>IF(Table_Styles[[#This Row],[BB]]&lt;&gt;"",Table_Styles[[#This Row],[BB]],IF(Table_Styles[[#This Row],[BB Default]]&lt;&gt;"",Table_Styles[[#This Row],[BB Default]],""))</f>
        <v/>
      </c>
      <c r="BF145" s="24"/>
      <c r="BG145" s="24"/>
      <c r="BH145" s="24" t="str">
        <f>IF(Table_Styles[[#This Row],[BL]]&lt;&gt;"",Table_Styles[[#This Row],[BL]],IF(Table_Styles[[#This Row],[BL Default]]&lt;&gt;"",Table_Styles[[#This Row],[BL Default]],""))</f>
        <v/>
      </c>
      <c r="BI145" s="24"/>
      <c r="BJ145" s="58"/>
      <c r="BK145" s="24" t="str">
        <f>IF(Table_Styles[[#This Row],[Width]]&lt;&gt;"",Table_Styles[[#This Row],[Width]],IF(Table_Styles[[#This Row],[Width Default]]&lt;&gt;"",Table_Styles[[#This Row],[Width Default]],""))</f>
        <v/>
      </c>
      <c r="BL145" s="24"/>
      <c r="BM145" s="24"/>
      <c r="BN145" s="24" t="str">
        <f>IF(Table_Styles[[#This Row],[Height]]&lt;&gt;"",Table_Styles[[#This Row],[Height]],IF(Table_Styles[[#This Row],[Height Default]]&lt;&gt;"",Table_Styles[[#This Row],[Height Default]],""))</f>
        <v/>
      </c>
      <c r="BO145" s="24"/>
      <c r="BP145" s="24"/>
      <c r="BQ145" s="24" t="str">
        <f>IF(Table_Styles[[#This Row],[Top]]&lt;&gt;"",Table_Styles[[#This Row],[Top]],IF(Table_Styles[[#This Row],[Top Default]]&lt;&gt;"",Table_Styles[[#This Row],[Top Default]],""))</f>
        <v/>
      </c>
      <c r="BR145" s="24"/>
      <c r="BS145" s="24"/>
      <c r="BT145" s="24" t="str">
        <f>IF(Table_Styles[[#This Row],[Right]]&lt;&gt;"",Table_Styles[[#This Row],[Right]],IF(Table_Styles[[#This Row],[Right Default]]&lt;&gt;"",Table_Styles[[#This Row],[Right Default]],""))</f>
        <v/>
      </c>
      <c r="BU145" s="24"/>
      <c r="BV145" s="24"/>
      <c r="BW145" s="24" t="str">
        <f>IF(Table_Styles[[#This Row],[Bottom]]&lt;&gt;"",Table_Styles[[#This Row],[Bottom]],IF(Table_Styles[[#This Row],[Bottom Default]]&lt;&gt;"",Table_Styles[[#This Row],[Bottom Default]],""))</f>
        <v/>
      </c>
      <c r="BX145" s="24"/>
      <c r="BY145" s="24"/>
      <c r="BZ145" s="24" t="str">
        <f>IF(Table_Styles[[#This Row],[Left]]&lt;&gt;"",Table_Styles[[#This Row],[Left]],IF(Table_Styles[[#This Row],[Left Default]]&lt;&gt;"",Table_Styles[[#This Row],[Left Default]],""))</f>
        <v/>
      </c>
      <c r="CA145" s="24"/>
      <c r="CB145" s="99" t="str">
        <f>IF(AND(Table_Styles[[#This Row],[Selector]]&lt;&gt;"",Table_Styles[[#This Row],[Font Family Used]]&lt;&gt;"",Table_Styles[[#This Row],[Font Weight Used]]&lt;&gt;""),Table_Styles[[#This Row],[Font Family Used]]&amp;" "&amp;Table_Styles[[#This Row],[Font Weight Used]],"")</f>
        <v/>
      </c>
      <c r="CC145" s="99" t="str">
        <f ca="1">IF(AND(Table_Styles[[#This Row],[Selector]],COUNTIF(OFFSET(CC:CC,0,0,ROW()-1,1),"="&amp;Table_Styles[[#This Row],[Font]])=0),Table_Styles[[#This Row],[Font]],"")</f>
        <v/>
      </c>
      <c r="CD145" s="99" t="str">
        <f ca="1">IF(Table_Styles[[#This Row],[Unique Font]]&lt;&gt;"",
"{""fontFamily"":"""&amp;Table_Styles[[#This Row],[Font Family Used]]&amp;""",""fontWeight"":"&amp;Table_Styles[[#This Row],[Font Weight Used]]&amp;"}","")</f>
        <v/>
      </c>
      <c r="CE145"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5" s="99" t="str">
        <f>IF(AND(Table_Styles[[#This Row],[Selector]]&lt;&gt;"", Table_Styles[[#This Row],[Config Properties]]&lt;&gt;""),
Table_Styles[[#This Row],[Selector]]&amp;" { "&amp;Table_Styles[[#This Row],[Config Properties]]&amp;" }","")</f>
        <v/>
      </c>
      <c r="CG145" s="99" t="str">
        <f xml:space="preserve">
SUBSTITUTE(SUBSTITUTE(SUBSTITUTE(SUBSTITUTE(SUBSTITUTE(SUBSTITUTE(SUBSTITUTE(SUBSTITUTE(Table_Styles[[#This Row],[Config]],
" {","{"),
"{ ","{"),
" }","}"),
"} ","}"),
" ,",","),
", ",","),
" :",":"),
": ",":")</f>
        <v/>
      </c>
    </row>
    <row r="146" spans="2:85" ht="21" customHeight="1">
      <c r="B146" s="174" t="s">
        <v>545</v>
      </c>
      <c r="C146" s="99" t="s">
        <v>614</v>
      </c>
      <c r="D146" s="24"/>
      <c r="E146" s="24"/>
      <c r="F146" s="24" t="str">
        <f>IF(Table_Styles[[#This Row],[Font Family]]&lt;&gt;"",Table_Styles[[#This Row],[Font Family]],IF(Table_Styles[[#This Row],[Font Family Default]]&lt;&gt;"",Table_Styles[[#This Row],[Font Family Default]],""))</f>
        <v/>
      </c>
      <c r="G146" s="24"/>
      <c r="H146" s="24"/>
      <c r="I146" s="24" t="str">
        <f>IF(Table_Styles[[#This Row],[Font Size]]&lt;&gt;"",Table_Styles[[#This Row],[Font Size]],IF(Table_Styles[[#This Row],[Font Size Default]]&lt;&gt;"",Table_Styles[[#This Row],[Font Size Default]],""))</f>
        <v/>
      </c>
      <c r="J146" s="24"/>
      <c r="K146" s="24"/>
      <c r="L146" s="24" t="str">
        <f>IF(Table_Styles[[#This Row],[Font Weight]]&lt;&gt;"",Table_Styles[[#This Row],[Font Weight]],IF(Table_Styles[[#This Row],[Font Weight Default]]&lt;&gt;"",Table_Styles[[#This Row],[Font Weight Default]],""))</f>
        <v/>
      </c>
      <c r="M146" s="24"/>
      <c r="N146" s="24"/>
      <c r="O146" s="24" t="str">
        <f>IF(Table_Styles[[#This Row],[Colour]]&lt;&gt;"",Table_Styles[[#This Row],[Colour]],IF(Table_Styles[[#This Row],[Colour Default]]&lt;&gt;"",Table_Styles[[#This Row],[Colour Default]],""))</f>
        <v/>
      </c>
      <c r="P146" s="24"/>
      <c r="Q146" s="24"/>
      <c r="R146" s="24" t="str">
        <f>IF(Table_Styles[[#This Row],[Background]]&lt;&gt;"",Table_Styles[[#This Row],[Background]],IF(Table_Styles[[#This Row],[Background Default]]&lt;&gt;"",Table_Styles[[#This Row],[Background Default]],""))</f>
        <v/>
      </c>
      <c r="S146" s="24"/>
      <c r="T146" s="24"/>
      <c r="U146" s="24" t="str">
        <f>IF(Table_Styles[[#This Row],[Border]]&lt;&gt;"",Table_Styles[[#This Row],[Border]],IF(Table_Styles[[#This Row],[Border Default]]&lt;&gt;"",Table_Styles[[#This Row],[Border Default]],""))</f>
        <v/>
      </c>
      <c r="V146" s="24"/>
      <c r="W146" s="24"/>
      <c r="X146" s="24" t="str">
        <f>IF(Table_Styles[[#This Row],[Border Radius]]&lt;&gt;"",Table_Styles[[#This Row],[Border Radius]],IF(Table_Styles[[#This Row],[Border Radius Default]]&lt;&gt;"",Table_Styles[[#This Row],[Border Radius Default]],""))</f>
        <v/>
      </c>
      <c r="Y146" s="24"/>
      <c r="Z146" s="24"/>
      <c r="AA146" s="24" t="str">
        <f>IF(Table_Styles[[#This Row],[MT]]&lt;&gt;"",Table_Styles[[#This Row],[MT]],IF(Table_Styles[[#This Row],[MT Default]]&lt;&gt;"",Table_Styles[[#This Row],[MT Default]],""))</f>
        <v/>
      </c>
      <c r="AB146" s="24"/>
      <c r="AC146" s="24"/>
      <c r="AD146" s="24" t="str">
        <f>IF(Table_Styles[[#This Row],[MR]]&lt;&gt;"",Table_Styles[[#This Row],[MR]],IF(Table_Styles[[#This Row],[MR Default]]&lt;&gt;"",Table_Styles[[#This Row],[MR Default]],""))</f>
        <v/>
      </c>
      <c r="AE146" s="24"/>
      <c r="AF146" s="24"/>
      <c r="AG146" s="24" t="str">
        <f>IF(Table_Styles[[#This Row],[MB]]&lt;&gt;"",Table_Styles[[#This Row],[MB]],IF(Table_Styles[[#This Row],[MB Default]]&lt;&gt;"",Table_Styles[[#This Row],[MB Default]],""))</f>
        <v/>
      </c>
      <c r="AH146" s="24"/>
      <c r="AI146" s="24"/>
      <c r="AJ146" s="24" t="str">
        <f>IF(Table_Styles[[#This Row],[ML]]&lt;&gt;"",Table_Styles[[#This Row],[ML]],IF(Table_Styles[[#This Row],[ML Default]]&lt;&gt;"",Table_Styles[[#This Row],[ML Default]],""))</f>
        <v/>
      </c>
      <c r="AK146" s="24"/>
      <c r="AL146" s="24"/>
      <c r="AM146" s="24" t="str">
        <f>IF(Table_Styles[[#This Row],[PT]]&lt;&gt;"",Table_Styles[[#This Row],[PT]],IF(Table_Styles[[#This Row],[PT Default]]&lt;&gt;"",Table_Styles[[#This Row],[PT Default]],""))</f>
        <v/>
      </c>
      <c r="AN146" s="24"/>
      <c r="AO146" s="24"/>
      <c r="AP146" s="24" t="str">
        <f>IF(Table_Styles[[#This Row],[PR]]&lt;&gt;"",Table_Styles[[#This Row],[PR]],IF(Table_Styles[[#This Row],[PR Default]]&lt;&gt;"",Table_Styles[[#This Row],[PR Default]],""))</f>
        <v/>
      </c>
      <c r="AQ146" s="24"/>
      <c r="AR146" s="24"/>
      <c r="AS146" s="24" t="str">
        <f>IF(Table_Styles[[#This Row],[PB]]&lt;&gt;"",Table_Styles[[#This Row],[PB]],IF(Table_Styles[[#This Row],[PB Default]]&lt;&gt;"",Table_Styles[[#This Row],[PB Default]],""))</f>
        <v/>
      </c>
      <c r="AT146" s="24"/>
      <c r="AU146" s="24"/>
      <c r="AV146" s="24" t="str">
        <f>IF(Table_Styles[[#This Row],[PL]]&lt;&gt;"",Table_Styles[[#This Row],[PL]],IF(Table_Styles[[#This Row],[PL Default]]&lt;&gt;"",Table_Styles[[#This Row],[PL Default]],""))</f>
        <v/>
      </c>
      <c r="AW146" s="24"/>
      <c r="AX146" s="24"/>
      <c r="AY146" s="24" t="str">
        <f>IF(Table_Styles[[#This Row],[BT]]&lt;&gt;"",Table_Styles[[#This Row],[BT]],IF(Table_Styles[[#This Row],[BT Default]]&lt;&gt;"",Table_Styles[[#This Row],[BT Default]],""))</f>
        <v/>
      </c>
      <c r="AZ146" s="24"/>
      <c r="BA146" s="24"/>
      <c r="BB146" s="24" t="str">
        <f>IF(Table_Styles[[#This Row],[BR]]&lt;&gt;"",Table_Styles[[#This Row],[BR]],IF(Table_Styles[[#This Row],[BR Default]]&lt;&gt;"",Table_Styles[[#This Row],[BR Default]],""))</f>
        <v/>
      </c>
      <c r="BC146" s="24"/>
      <c r="BD146" s="24"/>
      <c r="BE146" s="24" t="str">
        <f>IF(Table_Styles[[#This Row],[BB]]&lt;&gt;"",Table_Styles[[#This Row],[BB]],IF(Table_Styles[[#This Row],[BB Default]]&lt;&gt;"",Table_Styles[[#This Row],[BB Default]],""))</f>
        <v/>
      </c>
      <c r="BF146" s="24"/>
      <c r="BG146" s="24"/>
      <c r="BH146" s="24" t="str">
        <f>IF(Table_Styles[[#This Row],[BL]]&lt;&gt;"",Table_Styles[[#This Row],[BL]],IF(Table_Styles[[#This Row],[BL Default]]&lt;&gt;"",Table_Styles[[#This Row],[BL Default]],""))</f>
        <v/>
      </c>
      <c r="BI146" s="24"/>
      <c r="BJ146" s="58"/>
      <c r="BK146" s="24" t="str">
        <f>IF(Table_Styles[[#This Row],[Width]]&lt;&gt;"",Table_Styles[[#This Row],[Width]],IF(Table_Styles[[#This Row],[Width Default]]&lt;&gt;"",Table_Styles[[#This Row],[Width Default]],""))</f>
        <v/>
      </c>
      <c r="BL146" s="24"/>
      <c r="BM146" s="24"/>
      <c r="BN146" s="24" t="str">
        <f>IF(Table_Styles[[#This Row],[Height]]&lt;&gt;"",Table_Styles[[#This Row],[Height]],IF(Table_Styles[[#This Row],[Height Default]]&lt;&gt;"",Table_Styles[[#This Row],[Height Default]],""))</f>
        <v/>
      </c>
      <c r="BO146" s="24"/>
      <c r="BP146" s="24"/>
      <c r="BQ146" s="24" t="str">
        <f>IF(Table_Styles[[#This Row],[Top]]&lt;&gt;"",Table_Styles[[#This Row],[Top]],IF(Table_Styles[[#This Row],[Top Default]]&lt;&gt;"",Table_Styles[[#This Row],[Top Default]],""))</f>
        <v/>
      </c>
      <c r="BR146" s="24"/>
      <c r="BS146" s="24"/>
      <c r="BT146" s="24" t="str">
        <f>IF(Table_Styles[[#This Row],[Right]]&lt;&gt;"",Table_Styles[[#This Row],[Right]],IF(Table_Styles[[#This Row],[Right Default]]&lt;&gt;"",Table_Styles[[#This Row],[Right Default]],""))</f>
        <v/>
      </c>
      <c r="BU146" s="24"/>
      <c r="BV146" s="24"/>
      <c r="BW146" s="24" t="str">
        <f>IF(Table_Styles[[#This Row],[Bottom]]&lt;&gt;"",Table_Styles[[#This Row],[Bottom]],IF(Table_Styles[[#This Row],[Bottom Default]]&lt;&gt;"",Table_Styles[[#This Row],[Bottom Default]],""))</f>
        <v/>
      </c>
      <c r="BX146" s="24"/>
      <c r="BY146" s="24"/>
      <c r="BZ146" s="24" t="str">
        <f>IF(Table_Styles[[#This Row],[Left]]&lt;&gt;"",Table_Styles[[#This Row],[Left]],IF(Table_Styles[[#This Row],[Left Default]]&lt;&gt;"",Table_Styles[[#This Row],[Left Default]],""))</f>
        <v/>
      </c>
      <c r="CA146" s="24"/>
      <c r="CB146" s="99" t="str">
        <f>IF(AND(Table_Styles[[#This Row],[Selector]]&lt;&gt;"",Table_Styles[[#This Row],[Font Family Used]]&lt;&gt;"",Table_Styles[[#This Row],[Font Weight Used]]&lt;&gt;""),Table_Styles[[#This Row],[Font Family Used]]&amp;" "&amp;Table_Styles[[#This Row],[Font Weight Used]],"")</f>
        <v/>
      </c>
      <c r="CC146" s="99" t="str">
        <f ca="1">IF(AND(Table_Styles[[#This Row],[Selector]],COUNTIF(OFFSET(CC:CC,0,0,ROW()-1,1),"="&amp;Table_Styles[[#This Row],[Font]])=0),Table_Styles[[#This Row],[Font]],"")</f>
        <v/>
      </c>
      <c r="CD146" s="99" t="str">
        <f ca="1">IF(Table_Styles[[#This Row],[Unique Font]]&lt;&gt;"",
"{""fontFamily"":"""&amp;Table_Styles[[#This Row],[Font Family Used]]&amp;""",""fontWeight"":"&amp;Table_Styles[[#This Row],[Font Weight Used]]&amp;"}","")</f>
        <v/>
      </c>
      <c r="CE146"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6" s="99" t="str">
        <f>IF(AND(Table_Styles[[#This Row],[Selector]]&lt;&gt;"", Table_Styles[[#This Row],[Config Properties]]&lt;&gt;""),
Table_Styles[[#This Row],[Selector]]&amp;" { "&amp;Table_Styles[[#This Row],[Config Properties]]&amp;" }","")</f>
        <v/>
      </c>
      <c r="CG146" s="99" t="str">
        <f xml:space="preserve">
SUBSTITUTE(SUBSTITUTE(SUBSTITUTE(SUBSTITUTE(SUBSTITUTE(SUBSTITUTE(SUBSTITUTE(SUBSTITUTE(Table_Styles[[#This Row],[Config]],
" {","{"),
"{ ","{"),
" }","}"),
"} ","}"),
" ,",","),
", ",","),
" :",":"),
": ",":")</f>
        <v/>
      </c>
    </row>
    <row r="147" spans="2:85" ht="21" customHeight="1">
      <c r="B147" s="174" t="s">
        <v>547</v>
      </c>
      <c r="C147" s="99" t="s">
        <v>615</v>
      </c>
      <c r="D147" s="24"/>
      <c r="E147" s="24"/>
      <c r="F147" s="24" t="str">
        <f>IF(Table_Styles[[#This Row],[Font Family]]&lt;&gt;"",Table_Styles[[#This Row],[Font Family]],IF(Table_Styles[[#This Row],[Font Family Default]]&lt;&gt;"",Table_Styles[[#This Row],[Font Family Default]],""))</f>
        <v/>
      </c>
      <c r="G147" s="24"/>
      <c r="H147" s="24"/>
      <c r="I147" s="24" t="str">
        <f>IF(Table_Styles[[#This Row],[Font Size]]&lt;&gt;"",Table_Styles[[#This Row],[Font Size]],IF(Table_Styles[[#This Row],[Font Size Default]]&lt;&gt;"",Table_Styles[[#This Row],[Font Size Default]],""))</f>
        <v/>
      </c>
      <c r="J147" s="24"/>
      <c r="K147" s="24"/>
      <c r="L147" s="24" t="str">
        <f>IF(Table_Styles[[#This Row],[Font Weight]]&lt;&gt;"",Table_Styles[[#This Row],[Font Weight]],IF(Table_Styles[[#This Row],[Font Weight Default]]&lt;&gt;"",Table_Styles[[#This Row],[Font Weight Default]],""))</f>
        <v/>
      </c>
      <c r="M147" s="24"/>
      <c r="N147" s="24"/>
      <c r="O147" s="24" t="str">
        <f>IF(Table_Styles[[#This Row],[Colour]]&lt;&gt;"",Table_Styles[[#This Row],[Colour]],IF(Table_Styles[[#This Row],[Colour Default]]&lt;&gt;"",Table_Styles[[#This Row],[Colour Default]],""))</f>
        <v/>
      </c>
      <c r="P147" s="24"/>
      <c r="Q147" s="24"/>
      <c r="R147" s="24" t="str">
        <f>IF(Table_Styles[[#This Row],[Background]]&lt;&gt;"",Table_Styles[[#This Row],[Background]],IF(Table_Styles[[#This Row],[Background Default]]&lt;&gt;"",Table_Styles[[#This Row],[Background Default]],""))</f>
        <v/>
      </c>
      <c r="S147" s="24"/>
      <c r="T147" s="24"/>
      <c r="U147" s="24" t="str">
        <f>IF(Table_Styles[[#This Row],[Border]]&lt;&gt;"",Table_Styles[[#This Row],[Border]],IF(Table_Styles[[#This Row],[Border Default]]&lt;&gt;"",Table_Styles[[#This Row],[Border Default]],""))</f>
        <v/>
      </c>
      <c r="V147" s="24"/>
      <c r="W147" s="24"/>
      <c r="X147" s="24" t="str">
        <f>IF(Table_Styles[[#This Row],[Border Radius]]&lt;&gt;"",Table_Styles[[#This Row],[Border Radius]],IF(Table_Styles[[#This Row],[Border Radius Default]]&lt;&gt;"",Table_Styles[[#This Row],[Border Radius Default]],""))</f>
        <v/>
      </c>
      <c r="Y147" s="24"/>
      <c r="Z147" s="24"/>
      <c r="AA147" s="24" t="str">
        <f>IF(Table_Styles[[#This Row],[MT]]&lt;&gt;"",Table_Styles[[#This Row],[MT]],IF(Table_Styles[[#This Row],[MT Default]]&lt;&gt;"",Table_Styles[[#This Row],[MT Default]],""))</f>
        <v/>
      </c>
      <c r="AB147" s="24"/>
      <c r="AC147" s="24"/>
      <c r="AD147" s="24" t="str">
        <f>IF(Table_Styles[[#This Row],[MR]]&lt;&gt;"",Table_Styles[[#This Row],[MR]],IF(Table_Styles[[#This Row],[MR Default]]&lt;&gt;"",Table_Styles[[#This Row],[MR Default]],""))</f>
        <v/>
      </c>
      <c r="AE147" s="24"/>
      <c r="AF147" s="24"/>
      <c r="AG147" s="24" t="str">
        <f>IF(Table_Styles[[#This Row],[MB]]&lt;&gt;"",Table_Styles[[#This Row],[MB]],IF(Table_Styles[[#This Row],[MB Default]]&lt;&gt;"",Table_Styles[[#This Row],[MB Default]],""))</f>
        <v/>
      </c>
      <c r="AH147" s="24"/>
      <c r="AI147" s="24"/>
      <c r="AJ147" s="24" t="str">
        <f>IF(Table_Styles[[#This Row],[ML]]&lt;&gt;"",Table_Styles[[#This Row],[ML]],IF(Table_Styles[[#This Row],[ML Default]]&lt;&gt;"",Table_Styles[[#This Row],[ML Default]],""))</f>
        <v/>
      </c>
      <c r="AK147" s="24"/>
      <c r="AL147" s="24"/>
      <c r="AM147" s="24" t="str">
        <f>IF(Table_Styles[[#This Row],[PT]]&lt;&gt;"",Table_Styles[[#This Row],[PT]],IF(Table_Styles[[#This Row],[PT Default]]&lt;&gt;"",Table_Styles[[#This Row],[PT Default]],""))</f>
        <v/>
      </c>
      <c r="AN147" s="24"/>
      <c r="AO147" s="24"/>
      <c r="AP147" s="24" t="str">
        <f>IF(Table_Styles[[#This Row],[PR]]&lt;&gt;"",Table_Styles[[#This Row],[PR]],IF(Table_Styles[[#This Row],[PR Default]]&lt;&gt;"",Table_Styles[[#This Row],[PR Default]],""))</f>
        <v/>
      </c>
      <c r="AQ147" s="24"/>
      <c r="AR147" s="24"/>
      <c r="AS147" s="24" t="str">
        <f>IF(Table_Styles[[#This Row],[PB]]&lt;&gt;"",Table_Styles[[#This Row],[PB]],IF(Table_Styles[[#This Row],[PB Default]]&lt;&gt;"",Table_Styles[[#This Row],[PB Default]],""))</f>
        <v/>
      </c>
      <c r="AT147" s="24"/>
      <c r="AU147" s="24"/>
      <c r="AV147" s="24" t="str">
        <f>IF(Table_Styles[[#This Row],[PL]]&lt;&gt;"",Table_Styles[[#This Row],[PL]],IF(Table_Styles[[#This Row],[PL Default]]&lt;&gt;"",Table_Styles[[#This Row],[PL Default]],""))</f>
        <v/>
      </c>
      <c r="AW147" s="24"/>
      <c r="AX147" s="24"/>
      <c r="AY147" s="24" t="str">
        <f>IF(Table_Styles[[#This Row],[BT]]&lt;&gt;"",Table_Styles[[#This Row],[BT]],IF(Table_Styles[[#This Row],[BT Default]]&lt;&gt;"",Table_Styles[[#This Row],[BT Default]],""))</f>
        <v/>
      </c>
      <c r="AZ147" s="24"/>
      <c r="BA147" s="24"/>
      <c r="BB147" s="24" t="str">
        <f>IF(Table_Styles[[#This Row],[BR]]&lt;&gt;"",Table_Styles[[#This Row],[BR]],IF(Table_Styles[[#This Row],[BR Default]]&lt;&gt;"",Table_Styles[[#This Row],[BR Default]],""))</f>
        <v/>
      </c>
      <c r="BC147" s="24"/>
      <c r="BD147" s="24"/>
      <c r="BE147" s="24" t="str">
        <f>IF(Table_Styles[[#This Row],[BB]]&lt;&gt;"",Table_Styles[[#This Row],[BB]],IF(Table_Styles[[#This Row],[BB Default]]&lt;&gt;"",Table_Styles[[#This Row],[BB Default]],""))</f>
        <v/>
      </c>
      <c r="BF147" s="24"/>
      <c r="BG147" s="24"/>
      <c r="BH147" s="24" t="str">
        <f>IF(Table_Styles[[#This Row],[BL]]&lt;&gt;"",Table_Styles[[#This Row],[BL]],IF(Table_Styles[[#This Row],[BL Default]]&lt;&gt;"",Table_Styles[[#This Row],[BL Default]],""))</f>
        <v/>
      </c>
      <c r="BI147" s="24"/>
      <c r="BJ147" s="58"/>
      <c r="BK147" s="24" t="str">
        <f>IF(Table_Styles[[#This Row],[Width]]&lt;&gt;"",Table_Styles[[#This Row],[Width]],IF(Table_Styles[[#This Row],[Width Default]]&lt;&gt;"",Table_Styles[[#This Row],[Width Default]],""))</f>
        <v/>
      </c>
      <c r="BL147" s="24"/>
      <c r="BM147" s="24"/>
      <c r="BN147" s="24" t="str">
        <f>IF(Table_Styles[[#This Row],[Height]]&lt;&gt;"",Table_Styles[[#This Row],[Height]],IF(Table_Styles[[#This Row],[Height Default]]&lt;&gt;"",Table_Styles[[#This Row],[Height Default]],""))</f>
        <v/>
      </c>
      <c r="BO147" s="24"/>
      <c r="BP147" s="24"/>
      <c r="BQ147" s="24" t="str">
        <f>IF(Table_Styles[[#This Row],[Top]]&lt;&gt;"",Table_Styles[[#This Row],[Top]],IF(Table_Styles[[#This Row],[Top Default]]&lt;&gt;"",Table_Styles[[#This Row],[Top Default]],""))</f>
        <v/>
      </c>
      <c r="BR147" s="24"/>
      <c r="BS147" s="24"/>
      <c r="BT147" s="24" t="str">
        <f>IF(Table_Styles[[#This Row],[Right]]&lt;&gt;"",Table_Styles[[#This Row],[Right]],IF(Table_Styles[[#This Row],[Right Default]]&lt;&gt;"",Table_Styles[[#This Row],[Right Default]],""))</f>
        <v/>
      </c>
      <c r="BU147" s="24"/>
      <c r="BV147" s="24"/>
      <c r="BW147" s="24" t="str">
        <f>IF(Table_Styles[[#This Row],[Bottom]]&lt;&gt;"",Table_Styles[[#This Row],[Bottom]],IF(Table_Styles[[#This Row],[Bottom Default]]&lt;&gt;"",Table_Styles[[#This Row],[Bottom Default]],""))</f>
        <v/>
      </c>
      <c r="BX147" s="24"/>
      <c r="BY147" s="24"/>
      <c r="BZ147" s="24" t="str">
        <f>IF(Table_Styles[[#This Row],[Left]]&lt;&gt;"",Table_Styles[[#This Row],[Left]],IF(Table_Styles[[#This Row],[Left Default]]&lt;&gt;"",Table_Styles[[#This Row],[Left Default]],""))</f>
        <v/>
      </c>
      <c r="CA147" s="24"/>
      <c r="CB147" s="99" t="str">
        <f>IF(AND(Table_Styles[[#This Row],[Selector]]&lt;&gt;"",Table_Styles[[#This Row],[Font Family Used]]&lt;&gt;"",Table_Styles[[#This Row],[Font Weight Used]]&lt;&gt;""),Table_Styles[[#This Row],[Font Family Used]]&amp;" "&amp;Table_Styles[[#This Row],[Font Weight Used]],"")</f>
        <v/>
      </c>
      <c r="CC147" s="99" t="str">
        <f ca="1">IF(AND(Table_Styles[[#This Row],[Selector]],COUNTIF(OFFSET(CC:CC,0,0,ROW()-1,1),"="&amp;Table_Styles[[#This Row],[Font]])=0),Table_Styles[[#This Row],[Font]],"")</f>
        <v/>
      </c>
      <c r="CD147" s="99" t="str">
        <f ca="1">IF(Table_Styles[[#This Row],[Unique Font]]&lt;&gt;"",
"{""fontFamily"":"""&amp;Table_Styles[[#This Row],[Font Family Used]]&amp;""",""fontWeight"":"&amp;Table_Styles[[#This Row],[Font Weight Used]]&amp;"}","")</f>
        <v/>
      </c>
      <c r="CE147"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7" s="99" t="str">
        <f>IF(AND(Table_Styles[[#This Row],[Selector]]&lt;&gt;"", Table_Styles[[#This Row],[Config Properties]]&lt;&gt;""),
Table_Styles[[#This Row],[Selector]]&amp;" { "&amp;Table_Styles[[#This Row],[Config Properties]]&amp;" }","")</f>
        <v/>
      </c>
      <c r="CG147" s="99" t="str">
        <f xml:space="preserve">
SUBSTITUTE(SUBSTITUTE(SUBSTITUTE(SUBSTITUTE(SUBSTITUTE(SUBSTITUTE(SUBSTITUTE(SUBSTITUTE(Table_Styles[[#This Row],[Config]],
" {","{"),
"{ ","{"),
" }","}"),
"} ","}"),
" ,",","),
", ",","),
" :",":"),
": ",":")</f>
        <v/>
      </c>
    </row>
    <row r="148" spans="2:85" ht="21" customHeight="1">
      <c r="B148" s="174" t="s">
        <v>549</v>
      </c>
      <c r="C148" s="99" t="s">
        <v>616</v>
      </c>
      <c r="D148" s="24"/>
      <c r="E148" s="24"/>
      <c r="F148" s="24" t="str">
        <f>IF(Table_Styles[[#This Row],[Font Family]]&lt;&gt;"",Table_Styles[[#This Row],[Font Family]],IF(Table_Styles[[#This Row],[Font Family Default]]&lt;&gt;"",Table_Styles[[#This Row],[Font Family Default]],""))</f>
        <v/>
      </c>
      <c r="G148" s="24"/>
      <c r="H148" s="24"/>
      <c r="I148" s="24" t="str">
        <f>IF(Table_Styles[[#This Row],[Font Size]]&lt;&gt;"",Table_Styles[[#This Row],[Font Size]],IF(Table_Styles[[#This Row],[Font Size Default]]&lt;&gt;"",Table_Styles[[#This Row],[Font Size Default]],""))</f>
        <v/>
      </c>
      <c r="J148" s="24"/>
      <c r="K148" s="24"/>
      <c r="L148" s="24" t="str">
        <f>IF(Table_Styles[[#This Row],[Font Weight]]&lt;&gt;"",Table_Styles[[#This Row],[Font Weight]],IF(Table_Styles[[#This Row],[Font Weight Default]]&lt;&gt;"",Table_Styles[[#This Row],[Font Weight Default]],""))</f>
        <v/>
      </c>
      <c r="M148" s="24"/>
      <c r="N148" s="24"/>
      <c r="O148" s="24" t="str">
        <f>IF(Table_Styles[[#This Row],[Colour]]&lt;&gt;"",Table_Styles[[#This Row],[Colour]],IF(Table_Styles[[#This Row],[Colour Default]]&lt;&gt;"",Table_Styles[[#This Row],[Colour Default]],""))</f>
        <v/>
      </c>
      <c r="P148" s="24"/>
      <c r="Q148" s="24"/>
      <c r="R148" s="24" t="str">
        <f>IF(Table_Styles[[#This Row],[Background]]&lt;&gt;"",Table_Styles[[#This Row],[Background]],IF(Table_Styles[[#This Row],[Background Default]]&lt;&gt;"",Table_Styles[[#This Row],[Background Default]],""))</f>
        <v/>
      </c>
      <c r="S148" s="24"/>
      <c r="T148" s="24"/>
      <c r="U148" s="24" t="str">
        <f>IF(Table_Styles[[#This Row],[Border]]&lt;&gt;"",Table_Styles[[#This Row],[Border]],IF(Table_Styles[[#This Row],[Border Default]]&lt;&gt;"",Table_Styles[[#This Row],[Border Default]],""))</f>
        <v/>
      </c>
      <c r="V148" s="24"/>
      <c r="W148" s="24"/>
      <c r="X148" s="24" t="str">
        <f>IF(Table_Styles[[#This Row],[Border Radius]]&lt;&gt;"",Table_Styles[[#This Row],[Border Radius]],IF(Table_Styles[[#This Row],[Border Radius Default]]&lt;&gt;"",Table_Styles[[#This Row],[Border Radius Default]],""))</f>
        <v/>
      </c>
      <c r="Y148" s="24"/>
      <c r="Z148" s="24"/>
      <c r="AA148" s="24" t="str">
        <f>IF(Table_Styles[[#This Row],[MT]]&lt;&gt;"",Table_Styles[[#This Row],[MT]],IF(Table_Styles[[#This Row],[MT Default]]&lt;&gt;"",Table_Styles[[#This Row],[MT Default]],""))</f>
        <v/>
      </c>
      <c r="AB148" s="24"/>
      <c r="AC148" s="24"/>
      <c r="AD148" s="24" t="str">
        <f>IF(Table_Styles[[#This Row],[MR]]&lt;&gt;"",Table_Styles[[#This Row],[MR]],IF(Table_Styles[[#This Row],[MR Default]]&lt;&gt;"",Table_Styles[[#This Row],[MR Default]],""))</f>
        <v/>
      </c>
      <c r="AE148" s="24"/>
      <c r="AF148" s="24"/>
      <c r="AG148" s="24" t="str">
        <f>IF(Table_Styles[[#This Row],[MB]]&lt;&gt;"",Table_Styles[[#This Row],[MB]],IF(Table_Styles[[#This Row],[MB Default]]&lt;&gt;"",Table_Styles[[#This Row],[MB Default]],""))</f>
        <v/>
      </c>
      <c r="AH148" s="24"/>
      <c r="AI148" s="24"/>
      <c r="AJ148" s="24" t="str">
        <f>IF(Table_Styles[[#This Row],[ML]]&lt;&gt;"",Table_Styles[[#This Row],[ML]],IF(Table_Styles[[#This Row],[ML Default]]&lt;&gt;"",Table_Styles[[#This Row],[ML Default]],""))</f>
        <v/>
      </c>
      <c r="AK148" s="24"/>
      <c r="AL148" s="24"/>
      <c r="AM148" s="24" t="str">
        <f>IF(Table_Styles[[#This Row],[PT]]&lt;&gt;"",Table_Styles[[#This Row],[PT]],IF(Table_Styles[[#This Row],[PT Default]]&lt;&gt;"",Table_Styles[[#This Row],[PT Default]],""))</f>
        <v/>
      </c>
      <c r="AN148" s="24"/>
      <c r="AO148" s="24"/>
      <c r="AP148" s="24" t="str">
        <f>IF(Table_Styles[[#This Row],[PR]]&lt;&gt;"",Table_Styles[[#This Row],[PR]],IF(Table_Styles[[#This Row],[PR Default]]&lt;&gt;"",Table_Styles[[#This Row],[PR Default]],""))</f>
        <v/>
      </c>
      <c r="AQ148" s="24"/>
      <c r="AR148" s="24"/>
      <c r="AS148" s="24" t="str">
        <f>IF(Table_Styles[[#This Row],[PB]]&lt;&gt;"",Table_Styles[[#This Row],[PB]],IF(Table_Styles[[#This Row],[PB Default]]&lt;&gt;"",Table_Styles[[#This Row],[PB Default]],""))</f>
        <v/>
      </c>
      <c r="AT148" s="24"/>
      <c r="AU148" s="24"/>
      <c r="AV148" s="24" t="str">
        <f>IF(Table_Styles[[#This Row],[PL]]&lt;&gt;"",Table_Styles[[#This Row],[PL]],IF(Table_Styles[[#This Row],[PL Default]]&lt;&gt;"",Table_Styles[[#This Row],[PL Default]],""))</f>
        <v/>
      </c>
      <c r="AW148" s="24"/>
      <c r="AX148" s="24"/>
      <c r="AY148" s="24" t="str">
        <f>IF(Table_Styles[[#This Row],[BT]]&lt;&gt;"",Table_Styles[[#This Row],[BT]],IF(Table_Styles[[#This Row],[BT Default]]&lt;&gt;"",Table_Styles[[#This Row],[BT Default]],""))</f>
        <v/>
      </c>
      <c r="AZ148" s="24"/>
      <c r="BA148" s="24"/>
      <c r="BB148" s="24" t="str">
        <f>IF(Table_Styles[[#This Row],[BR]]&lt;&gt;"",Table_Styles[[#This Row],[BR]],IF(Table_Styles[[#This Row],[BR Default]]&lt;&gt;"",Table_Styles[[#This Row],[BR Default]],""))</f>
        <v/>
      </c>
      <c r="BC148" s="24"/>
      <c r="BD148" s="24"/>
      <c r="BE148" s="24" t="str">
        <f>IF(Table_Styles[[#This Row],[BB]]&lt;&gt;"",Table_Styles[[#This Row],[BB]],IF(Table_Styles[[#This Row],[BB Default]]&lt;&gt;"",Table_Styles[[#This Row],[BB Default]],""))</f>
        <v/>
      </c>
      <c r="BF148" s="24"/>
      <c r="BG148" s="24"/>
      <c r="BH148" s="24" t="str">
        <f>IF(Table_Styles[[#This Row],[BL]]&lt;&gt;"",Table_Styles[[#This Row],[BL]],IF(Table_Styles[[#This Row],[BL Default]]&lt;&gt;"",Table_Styles[[#This Row],[BL Default]],""))</f>
        <v/>
      </c>
      <c r="BI148" s="24"/>
      <c r="BJ148" s="58"/>
      <c r="BK148" s="24" t="str">
        <f>IF(Table_Styles[[#This Row],[Width]]&lt;&gt;"",Table_Styles[[#This Row],[Width]],IF(Table_Styles[[#This Row],[Width Default]]&lt;&gt;"",Table_Styles[[#This Row],[Width Default]],""))</f>
        <v/>
      </c>
      <c r="BL148" s="24"/>
      <c r="BM148" s="24"/>
      <c r="BN148" s="24" t="str">
        <f>IF(Table_Styles[[#This Row],[Height]]&lt;&gt;"",Table_Styles[[#This Row],[Height]],IF(Table_Styles[[#This Row],[Height Default]]&lt;&gt;"",Table_Styles[[#This Row],[Height Default]],""))</f>
        <v/>
      </c>
      <c r="BO148" s="24"/>
      <c r="BP148" s="24"/>
      <c r="BQ148" s="24" t="str">
        <f>IF(Table_Styles[[#This Row],[Top]]&lt;&gt;"",Table_Styles[[#This Row],[Top]],IF(Table_Styles[[#This Row],[Top Default]]&lt;&gt;"",Table_Styles[[#This Row],[Top Default]],""))</f>
        <v/>
      </c>
      <c r="BR148" s="24"/>
      <c r="BS148" s="24"/>
      <c r="BT148" s="24" t="str">
        <f>IF(Table_Styles[[#This Row],[Right]]&lt;&gt;"",Table_Styles[[#This Row],[Right]],IF(Table_Styles[[#This Row],[Right Default]]&lt;&gt;"",Table_Styles[[#This Row],[Right Default]],""))</f>
        <v/>
      </c>
      <c r="BU148" s="24"/>
      <c r="BV148" s="24"/>
      <c r="BW148" s="24" t="str">
        <f>IF(Table_Styles[[#This Row],[Bottom]]&lt;&gt;"",Table_Styles[[#This Row],[Bottom]],IF(Table_Styles[[#This Row],[Bottom Default]]&lt;&gt;"",Table_Styles[[#This Row],[Bottom Default]],""))</f>
        <v/>
      </c>
      <c r="BX148" s="24"/>
      <c r="BY148" s="24"/>
      <c r="BZ148" s="24" t="str">
        <f>IF(Table_Styles[[#This Row],[Left]]&lt;&gt;"",Table_Styles[[#This Row],[Left]],IF(Table_Styles[[#This Row],[Left Default]]&lt;&gt;"",Table_Styles[[#This Row],[Left Default]],""))</f>
        <v/>
      </c>
      <c r="CA148" s="24"/>
      <c r="CB148" s="99" t="str">
        <f>IF(AND(Table_Styles[[#This Row],[Selector]]&lt;&gt;"",Table_Styles[[#This Row],[Font Family Used]]&lt;&gt;"",Table_Styles[[#This Row],[Font Weight Used]]&lt;&gt;""),Table_Styles[[#This Row],[Font Family Used]]&amp;" "&amp;Table_Styles[[#This Row],[Font Weight Used]],"")</f>
        <v/>
      </c>
      <c r="CC148" s="99" t="str">
        <f ca="1">IF(AND(Table_Styles[[#This Row],[Selector]],COUNTIF(OFFSET(CC:CC,0,0,ROW()-1,1),"="&amp;Table_Styles[[#This Row],[Font]])=0),Table_Styles[[#This Row],[Font]],"")</f>
        <v/>
      </c>
      <c r="CD148" s="99" t="str">
        <f ca="1">IF(Table_Styles[[#This Row],[Unique Font]]&lt;&gt;"",
"{""fontFamily"":"""&amp;Table_Styles[[#This Row],[Font Family Used]]&amp;""",""fontWeight"":"&amp;Table_Styles[[#This Row],[Font Weight Used]]&amp;"}","")</f>
        <v/>
      </c>
      <c r="CE148" s="9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8" s="99" t="str">
        <f>IF(AND(Table_Styles[[#This Row],[Selector]]&lt;&gt;"", Table_Styles[[#This Row],[Config Properties]]&lt;&gt;""),
Table_Styles[[#This Row],[Selector]]&amp;" { "&amp;Table_Styles[[#This Row],[Config Properties]]&amp;" }","")</f>
        <v/>
      </c>
      <c r="CG148" s="99" t="str">
        <f xml:space="preserve">
SUBSTITUTE(SUBSTITUTE(SUBSTITUTE(SUBSTITUTE(SUBSTITUTE(SUBSTITUTE(SUBSTITUTE(SUBSTITUTE(Table_Styles[[#This Row],[Config]],
" {","{"),
"{ ","{"),
" }","}"),
"} ","}"),
" ,",","),
", ",","),
" :",":"),
": ",":")</f>
        <v/>
      </c>
    </row>
    <row r="149" spans="2:85" ht="29.4" thickBot="1">
      <c r="B149" s="4" t="s">
        <v>393</v>
      </c>
      <c r="C149" s="4"/>
      <c r="D149" s="4"/>
      <c r="E149" s="4"/>
      <c r="F149" s="4" t="str">
        <f>IF(Table_Styles[[#This Row],[Font Family]]&lt;&gt;"",Table_Styles[[#This Row],[Font Family]],IF(Table_Styles[[#This Row],[Font Family Default]]&lt;&gt;"",Table_Styles[[#This Row],[Font Family Default]],""))</f>
        <v/>
      </c>
      <c r="G149" s="4"/>
      <c r="H149" s="4"/>
      <c r="I149" s="4" t="str">
        <f>IF(Table_Styles[[#This Row],[Font Size]]&lt;&gt;"",Table_Styles[[#This Row],[Font Size]],IF(Table_Styles[[#This Row],[Font Size Default]]&lt;&gt;"",Table_Styles[[#This Row],[Font Size Default]],""))</f>
        <v/>
      </c>
      <c r="J149" s="4"/>
      <c r="K149" s="4"/>
      <c r="L149" s="4" t="str">
        <f>IF(Table_Styles[[#This Row],[Font Weight]]&lt;&gt;"",Table_Styles[[#This Row],[Font Weight]],IF(Table_Styles[[#This Row],[Font Weight Default]]&lt;&gt;"",Table_Styles[[#This Row],[Font Weight Default]],""))</f>
        <v/>
      </c>
      <c r="M149" s="4"/>
      <c r="N149" s="4"/>
      <c r="O149" s="4" t="str">
        <f>IF(Table_Styles[[#This Row],[Colour]]&lt;&gt;"",Table_Styles[[#This Row],[Colour]],IF(Table_Styles[[#This Row],[Colour Default]]&lt;&gt;"",Table_Styles[[#This Row],[Colour Default]],""))</f>
        <v/>
      </c>
      <c r="P149" s="4"/>
      <c r="Q149" s="4"/>
      <c r="R149" s="4" t="str">
        <f>IF(Table_Styles[[#This Row],[Background]]&lt;&gt;"",Table_Styles[[#This Row],[Background]],IF(Table_Styles[[#This Row],[Background Default]]&lt;&gt;"",Table_Styles[[#This Row],[Background Default]],""))</f>
        <v/>
      </c>
      <c r="S149" s="4"/>
      <c r="T149" s="4"/>
      <c r="U149" s="4" t="str">
        <f>IF(Table_Styles[[#This Row],[Border]]&lt;&gt;"",Table_Styles[[#This Row],[Border]],IF(Table_Styles[[#This Row],[Border Default]]&lt;&gt;"",Table_Styles[[#This Row],[Border Default]],""))</f>
        <v/>
      </c>
      <c r="V149" s="4"/>
      <c r="W149" s="4"/>
      <c r="X149" s="4" t="str">
        <f>IF(Table_Styles[[#This Row],[Border Radius]]&lt;&gt;"",Table_Styles[[#This Row],[Border Radius]],IF(Table_Styles[[#This Row],[Border Radius Default]]&lt;&gt;"",Table_Styles[[#This Row],[Border Radius Default]],""))</f>
        <v/>
      </c>
      <c r="Y149" s="4"/>
      <c r="Z149" s="4"/>
      <c r="AA149" s="4" t="str">
        <f>IF(Table_Styles[[#This Row],[MT]]&lt;&gt;"",Table_Styles[[#This Row],[MT]],IF(Table_Styles[[#This Row],[MT Default]]&lt;&gt;"",Table_Styles[[#This Row],[MT Default]],""))</f>
        <v/>
      </c>
      <c r="AB149" s="4"/>
      <c r="AC149" s="4"/>
      <c r="AD149" s="4" t="str">
        <f>IF(Table_Styles[[#This Row],[MR]]&lt;&gt;"",Table_Styles[[#This Row],[MR]],IF(Table_Styles[[#This Row],[MR Default]]&lt;&gt;"",Table_Styles[[#This Row],[MR Default]],""))</f>
        <v/>
      </c>
      <c r="AE149" s="4"/>
      <c r="AF149" s="4"/>
      <c r="AG149" s="4" t="str">
        <f>IF(Table_Styles[[#This Row],[MB]]&lt;&gt;"",Table_Styles[[#This Row],[MB]],IF(Table_Styles[[#This Row],[MB Default]]&lt;&gt;"",Table_Styles[[#This Row],[MB Default]],""))</f>
        <v/>
      </c>
      <c r="AH149" s="4"/>
      <c r="AI149" s="4"/>
      <c r="AJ149" s="4" t="str">
        <f>IF(Table_Styles[[#This Row],[ML]]&lt;&gt;"",Table_Styles[[#This Row],[ML]],IF(Table_Styles[[#This Row],[ML Default]]&lt;&gt;"",Table_Styles[[#This Row],[ML Default]],""))</f>
        <v/>
      </c>
      <c r="AK149" s="4"/>
      <c r="AL149" s="4"/>
      <c r="AM149" s="4" t="str">
        <f>IF(Table_Styles[[#This Row],[PT]]&lt;&gt;"",Table_Styles[[#This Row],[PT]],IF(Table_Styles[[#This Row],[PT Default]]&lt;&gt;"",Table_Styles[[#This Row],[PT Default]],""))</f>
        <v/>
      </c>
      <c r="AN149" s="4"/>
      <c r="AO149" s="4"/>
      <c r="AP149" s="4" t="str">
        <f>IF(Table_Styles[[#This Row],[PR]]&lt;&gt;"",Table_Styles[[#This Row],[PR]],IF(Table_Styles[[#This Row],[PR Default]]&lt;&gt;"",Table_Styles[[#This Row],[PR Default]],""))</f>
        <v/>
      </c>
      <c r="AQ149" s="4"/>
      <c r="AR149" s="4"/>
      <c r="AS149" s="4" t="str">
        <f>IF(Table_Styles[[#This Row],[PB]]&lt;&gt;"",Table_Styles[[#This Row],[PB]],IF(Table_Styles[[#This Row],[PB Default]]&lt;&gt;"",Table_Styles[[#This Row],[PB Default]],""))</f>
        <v/>
      </c>
      <c r="AT149" s="4"/>
      <c r="AU149" s="4"/>
      <c r="AV149" s="4" t="str">
        <f>IF(Table_Styles[[#This Row],[PL]]&lt;&gt;"",Table_Styles[[#This Row],[PL]],IF(Table_Styles[[#This Row],[PL Default]]&lt;&gt;"",Table_Styles[[#This Row],[PL Default]],""))</f>
        <v/>
      </c>
      <c r="AW149" s="4"/>
      <c r="AX149" s="4"/>
      <c r="AY149" s="4" t="str">
        <f>IF(Table_Styles[[#This Row],[BT]]&lt;&gt;"",Table_Styles[[#This Row],[BT]],IF(Table_Styles[[#This Row],[BT Default]]&lt;&gt;"",Table_Styles[[#This Row],[BT Default]],""))</f>
        <v/>
      </c>
      <c r="AZ149" s="4"/>
      <c r="BA149" s="4"/>
      <c r="BB149" s="4" t="str">
        <f>IF(Table_Styles[[#This Row],[BR]]&lt;&gt;"",Table_Styles[[#This Row],[BR]],IF(Table_Styles[[#This Row],[BR Default]]&lt;&gt;"",Table_Styles[[#This Row],[BR Default]],""))</f>
        <v/>
      </c>
      <c r="BC149" s="4"/>
      <c r="BD149" s="4"/>
      <c r="BE149" s="4" t="str">
        <f>IF(Table_Styles[[#This Row],[BB]]&lt;&gt;"",Table_Styles[[#This Row],[BB]],IF(Table_Styles[[#This Row],[BB Default]]&lt;&gt;"",Table_Styles[[#This Row],[BB Default]],""))</f>
        <v/>
      </c>
      <c r="BF149" s="4"/>
      <c r="BG149" s="4"/>
      <c r="BH149" s="4" t="str">
        <f>IF(Table_Styles[[#This Row],[BL]]&lt;&gt;"",Table_Styles[[#This Row],[BL]],IF(Table_Styles[[#This Row],[BL Default]]&lt;&gt;"",Table_Styles[[#This Row],[BL Default]],""))</f>
        <v/>
      </c>
      <c r="BI149" s="4"/>
      <c r="BJ149" s="4"/>
      <c r="BK149" s="4" t="str">
        <f>IF(Table_Styles[[#This Row],[Width]]&lt;&gt;"",Table_Styles[[#This Row],[Width]],IF(Table_Styles[[#This Row],[Width Default]]&lt;&gt;"",Table_Styles[[#This Row],[Width Default]],""))</f>
        <v/>
      </c>
      <c r="BL149" s="4"/>
      <c r="BM149" s="4"/>
      <c r="BN149" s="4" t="str">
        <f>IF(Table_Styles[[#This Row],[Height]]&lt;&gt;"",Table_Styles[[#This Row],[Height]],IF(Table_Styles[[#This Row],[Height Default]]&lt;&gt;"",Table_Styles[[#This Row],[Height Default]],""))</f>
        <v/>
      </c>
      <c r="BO149" s="4"/>
      <c r="BP149" s="4"/>
      <c r="BQ149" s="4" t="str">
        <f>IF(Table_Styles[[#This Row],[Top]]&lt;&gt;"",Table_Styles[[#This Row],[Top]],IF(Table_Styles[[#This Row],[Top Default]]&lt;&gt;"",Table_Styles[[#This Row],[Top Default]],""))</f>
        <v/>
      </c>
      <c r="BR149" s="4"/>
      <c r="BS149" s="4"/>
      <c r="BT149" s="4" t="str">
        <f>IF(Table_Styles[[#This Row],[Right]]&lt;&gt;"",Table_Styles[[#This Row],[Right]],IF(Table_Styles[[#This Row],[Right Default]]&lt;&gt;"",Table_Styles[[#This Row],[Right Default]],""))</f>
        <v/>
      </c>
      <c r="BU149" s="4"/>
      <c r="BV149" s="4"/>
      <c r="BW149" s="4" t="str">
        <f>IF(Table_Styles[[#This Row],[Bottom]]&lt;&gt;"",Table_Styles[[#This Row],[Bottom]],IF(Table_Styles[[#This Row],[Bottom Default]]&lt;&gt;"",Table_Styles[[#This Row],[Bottom Default]],""))</f>
        <v/>
      </c>
      <c r="BX149" s="4"/>
      <c r="BY149" s="4"/>
      <c r="BZ149" s="4" t="str">
        <f>IF(Table_Styles[[#This Row],[Left]]&lt;&gt;"",Table_Styles[[#This Row],[Left]],IF(Table_Styles[[#This Row],[Left Default]]&lt;&gt;"",Table_Styles[[#This Row],[Left Default]],""))</f>
        <v/>
      </c>
      <c r="CA149" s="4"/>
      <c r="CB149" s="4" t="str">
        <f>IF(AND(Table_Styles[[#This Row],[Selector]]&lt;&gt;"",Table_Styles[[#This Row],[Font Family Used]]&lt;&gt;"",Table_Styles[[#This Row],[Font Weight Used]]&lt;&gt;""),Table_Styles[[#This Row],[Font Family Used]]&amp;" "&amp;Table_Styles[[#This Row],[Font Weight Used]],"")</f>
        <v/>
      </c>
      <c r="CC149" s="4" t="str">
        <f ca="1">IF(AND(Table_Styles[[#This Row],[Selector]],COUNTIF(OFFSET(CC:CC,0,0,ROW()-1,1),"="&amp;Table_Styles[[#This Row],[Font]])=0),Table_Styles[[#This Row],[Font]],"")</f>
        <v/>
      </c>
      <c r="CD149" s="4" t="str">
        <f ca="1">IF(Table_Styles[[#This Row],[Unique Font]]&lt;&gt;"",
"{""fontFamily"":"""&amp;Table_Styles[[#This Row],[Font Family Used]]&amp;""",""fontWeight"":"&amp;Table_Styles[[#This Row],[Font Weight Used]]&amp;"}","")</f>
        <v/>
      </c>
      <c r="CE149" s="4"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9" s="4" t="str">
        <f>IF(AND(Table_Styles[[#This Row],[Selector]]&lt;&gt;"", Table_Styles[[#This Row],[Config Properties]]&lt;&gt;""),
Table_Styles[[#This Row],[Selector]]&amp;" { "&amp;Table_Styles[[#This Row],[Config Properties]]&amp;" }","")</f>
        <v/>
      </c>
      <c r="CG149" s="4" t="str">
        <f xml:space="preserve">
SUBSTITUTE(SUBSTITUTE(SUBSTITUTE(SUBSTITUTE(SUBSTITUTE(SUBSTITUTE(SUBSTITUTE(SUBSTITUTE(Table_Styles[[#This Row],[Config]],
" {","{"),
"{ ","{"),
" }","}"),
"} ","}"),
" ,",","),
", ",","),
" :",":"),
": ",":")</f>
        <v/>
      </c>
    </row>
    <row r="150" spans="2:85" ht="21" customHeight="1">
      <c r="B150" t="s">
        <v>937</v>
      </c>
      <c r="C150" t="s">
        <v>938</v>
      </c>
      <c r="D150"/>
      <c r="E150"/>
      <c r="F150" t="str">
        <f>IF(Table_Styles[[#This Row],[Font Family]]&lt;&gt;"",Table_Styles[[#This Row],[Font Family]],IF(Table_Styles[[#This Row],[Font Family Default]]&lt;&gt;"",Table_Styles[[#This Row],[Font Family Default]],""))</f>
        <v/>
      </c>
      <c r="G150"/>
      <c r="H150"/>
      <c r="I150" t="str">
        <f>IF(Table_Styles[[#This Row],[Font Size]]&lt;&gt;"",Table_Styles[[#This Row],[Font Size]],IF(Table_Styles[[#This Row],[Font Size Default]]&lt;&gt;"",Table_Styles[[#This Row],[Font Size Default]],""))</f>
        <v/>
      </c>
      <c r="J150"/>
      <c r="K150"/>
      <c r="L150" t="str">
        <f>IF(Table_Styles[[#This Row],[Font Weight]]&lt;&gt;"",Table_Styles[[#This Row],[Font Weight]],IF(Table_Styles[[#This Row],[Font Weight Default]]&lt;&gt;"",Table_Styles[[#This Row],[Font Weight Default]],""))</f>
        <v/>
      </c>
      <c r="M150"/>
      <c r="N150"/>
      <c r="O150" t="str">
        <f>IF(Table_Styles[[#This Row],[Colour]]&lt;&gt;"",Table_Styles[[#This Row],[Colour]],IF(Table_Styles[[#This Row],[Colour Default]]&lt;&gt;"",Table_Styles[[#This Row],[Colour Default]],""))</f>
        <v/>
      </c>
      <c r="P150"/>
      <c r="Q150"/>
      <c r="R150" t="str">
        <f>IF(Table_Styles[[#This Row],[Background]]&lt;&gt;"",Table_Styles[[#This Row],[Background]],IF(Table_Styles[[#This Row],[Background Default]]&lt;&gt;"",Table_Styles[[#This Row],[Background Default]],""))</f>
        <v/>
      </c>
      <c r="S150"/>
      <c r="T150"/>
      <c r="U150" t="str">
        <f>IF(Table_Styles[[#This Row],[Border]]&lt;&gt;"",Table_Styles[[#This Row],[Border]],IF(Table_Styles[[#This Row],[Border Default]]&lt;&gt;"",Table_Styles[[#This Row],[Border Default]],""))</f>
        <v/>
      </c>
      <c r="V150"/>
      <c r="W150"/>
      <c r="X150" t="str">
        <f>IF(Table_Styles[[#This Row],[Border Radius]]&lt;&gt;"",Table_Styles[[#This Row],[Border Radius]],IF(Table_Styles[[#This Row],[Border Radius Default]]&lt;&gt;"",Table_Styles[[#This Row],[Border Radius Default]],""))</f>
        <v/>
      </c>
      <c r="Y150"/>
      <c r="Z150"/>
      <c r="AA150" t="str">
        <f>IF(Table_Styles[[#This Row],[MT]]&lt;&gt;"",Table_Styles[[#This Row],[MT]],IF(Table_Styles[[#This Row],[MT Default]]&lt;&gt;"",Table_Styles[[#This Row],[MT Default]],""))</f>
        <v/>
      </c>
      <c r="AB150"/>
      <c r="AC150"/>
      <c r="AD150" t="str">
        <f>IF(Table_Styles[[#This Row],[MR]]&lt;&gt;"",Table_Styles[[#This Row],[MR]],IF(Table_Styles[[#This Row],[MR Default]]&lt;&gt;"",Table_Styles[[#This Row],[MR Default]],""))</f>
        <v/>
      </c>
      <c r="AE150"/>
      <c r="AF150"/>
      <c r="AG150" t="str">
        <f>IF(Table_Styles[[#This Row],[MB]]&lt;&gt;"",Table_Styles[[#This Row],[MB]],IF(Table_Styles[[#This Row],[MB Default]]&lt;&gt;"",Table_Styles[[#This Row],[MB Default]],""))</f>
        <v/>
      </c>
      <c r="AH150"/>
      <c r="AI150"/>
      <c r="AJ150" t="str">
        <f>IF(Table_Styles[[#This Row],[ML]]&lt;&gt;"",Table_Styles[[#This Row],[ML]],IF(Table_Styles[[#This Row],[ML Default]]&lt;&gt;"",Table_Styles[[#This Row],[ML Default]],""))</f>
        <v/>
      </c>
      <c r="AK150"/>
      <c r="AL150"/>
      <c r="AM150" t="str">
        <f>IF(Table_Styles[[#This Row],[PT]]&lt;&gt;"",Table_Styles[[#This Row],[PT]],IF(Table_Styles[[#This Row],[PT Default]]&lt;&gt;"",Table_Styles[[#This Row],[PT Default]],""))</f>
        <v/>
      </c>
      <c r="AN150"/>
      <c r="AO150"/>
      <c r="AP150" t="str">
        <f>IF(Table_Styles[[#This Row],[PR]]&lt;&gt;"",Table_Styles[[#This Row],[PR]],IF(Table_Styles[[#This Row],[PR Default]]&lt;&gt;"",Table_Styles[[#This Row],[PR Default]],""))</f>
        <v/>
      </c>
      <c r="AQ150"/>
      <c r="AR150"/>
      <c r="AS150" t="str">
        <f>IF(Table_Styles[[#This Row],[PB]]&lt;&gt;"",Table_Styles[[#This Row],[PB]],IF(Table_Styles[[#This Row],[PB Default]]&lt;&gt;"",Table_Styles[[#This Row],[PB Default]],""))</f>
        <v/>
      </c>
      <c r="AT150"/>
      <c r="AU150"/>
      <c r="AV150" t="str">
        <f>IF(Table_Styles[[#This Row],[PL]]&lt;&gt;"",Table_Styles[[#This Row],[PL]],IF(Table_Styles[[#This Row],[PL Default]]&lt;&gt;"",Table_Styles[[#This Row],[PL Default]],""))</f>
        <v/>
      </c>
      <c r="AW150"/>
      <c r="AX150"/>
      <c r="AY150" t="str">
        <f>IF(Table_Styles[[#This Row],[BT]]&lt;&gt;"",Table_Styles[[#This Row],[BT]],IF(Table_Styles[[#This Row],[BT Default]]&lt;&gt;"",Table_Styles[[#This Row],[BT Default]],""))</f>
        <v/>
      </c>
      <c r="AZ150"/>
      <c r="BA150"/>
      <c r="BB150" t="str">
        <f>IF(Table_Styles[[#This Row],[BR]]&lt;&gt;"",Table_Styles[[#This Row],[BR]],IF(Table_Styles[[#This Row],[BR Default]]&lt;&gt;"",Table_Styles[[#This Row],[BR Default]],""))</f>
        <v/>
      </c>
      <c r="BC150"/>
      <c r="BD150"/>
      <c r="BE150" t="str">
        <f>IF(Table_Styles[[#This Row],[BB]]&lt;&gt;"",Table_Styles[[#This Row],[BB]],IF(Table_Styles[[#This Row],[BB Default]]&lt;&gt;"",Table_Styles[[#This Row],[BB Default]],""))</f>
        <v/>
      </c>
      <c r="BF150"/>
      <c r="BG150"/>
      <c r="BH150" t="str">
        <f>IF(Table_Styles[[#This Row],[BL]]&lt;&gt;"",Table_Styles[[#This Row],[BL]],IF(Table_Styles[[#This Row],[BL Default]]&lt;&gt;"",Table_Styles[[#This Row],[BL Default]],""))</f>
        <v/>
      </c>
      <c r="BI150"/>
      <c r="BJ150"/>
      <c r="BK150" t="str">
        <f>IF(Table_Styles[[#This Row],[Width]]&lt;&gt;"",Table_Styles[[#This Row],[Width]],IF(Table_Styles[[#This Row],[Width Default]]&lt;&gt;"",Table_Styles[[#This Row],[Width Default]],""))</f>
        <v/>
      </c>
      <c r="BL150"/>
      <c r="BM150"/>
      <c r="BN150" t="str">
        <f>IF(Table_Styles[[#This Row],[Height]]&lt;&gt;"",Table_Styles[[#This Row],[Height]],IF(Table_Styles[[#This Row],[Height Default]]&lt;&gt;"",Table_Styles[[#This Row],[Height Default]],""))</f>
        <v/>
      </c>
      <c r="BO150"/>
      <c r="BP150"/>
      <c r="BQ150" t="str">
        <f>IF(Table_Styles[[#This Row],[Top]]&lt;&gt;"",Table_Styles[[#This Row],[Top]],IF(Table_Styles[[#This Row],[Top Default]]&lt;&gt;"",Table_Styles[[#This Row],[Top Default]],""))</f>
        <v/>
      </c>
      <c r="BR150"/>
      <c r="BS150"/>
      <c r="BT150" t="str">
        <f>IF(Table_Styles[[#This Row],[Right]]&lt;&gt;"",Table_Styles[[#This Row],[Right]],IF(Table_Styles[[#This Row],[Right Default]]&lt;&gt;"",Table_Styles[[#This Row],[Right Default]],""))</f>
        <v/>
      </c>
      <c r="BU150"/>
      <c r="BV150"/>
      <c r="BW150" t="str">
        <f>IF(Table_Styles[[#This Row],[Bottom]]&lt;&gt;"",Table_Styles[[#This Row],[Bottom]],IF(Table_Styles[[#This Row],[Bottom Default]]&lt;&gt;"",Table_Styles[[#This Row],[Bottom Default]],""))</f>
        <v/>
      </c>
      <c r="BX150"/>
      <c r="BY150"/>
      <c r="BZ150" t="str">
        <f>IF(Table_Styles[[#This Row],[Left]]&lt;&gt;"",Table_Styles[[#This Row],[Left]],IF(Table_Styles[[#This Row],[Left Default]]&lt;&gt;"",Table_Styles[[#This Row],[Left Default]],""))</f>
        <v/>
      </c>
      <c r="CA150"/>
      <c r="CB150" t="str">
        <f>IF(AND(Table_Styles[[#This Row],[Selector]]&lt;&gt;"",Table_Styles[[#This Row],[Font Family Used]]&lt;&gt;"",Table_Styles[[#This Row],[Font Weight Used]]&lt;&gt;""),Table_Styles[[#This Row],[Font Family Used]]&amp;" "&amp;Table_Styles[[#This Row],[Font Weight Used]],"")</f>
        <v/>
      </c>
      <c r="CC150" t="str">
        <f ca="1">IF(AND(Table_Styles[[#This Row],[Selector]],COUNTIF(OFFSET(CC:CC,0,0,ROW()-1,1),"="&amp;Table_Styles[[#This Row],[Font]])=0),Table_Styles[[#This Row],[Font]],"")</f>
        <v/>
      </c>
      <c r="CD150" t="str">
        <f ca="1">IF(Table_Styles[[#This Row],[Unique Font]]&lt;&gt;"",
"{""fontFamily"":"""&amp;Table_Styles[[#This Row],[Font Family Used]]&amp;""",""fontWeight"":"&amp;Table_Styles[[#This Row],[Font Weight Used]]&amp;"}","")</f>
        <v/>
      </c>
      <c r="CE15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50" t="str">
        <f>IF(AND(Table_Styles[[#This Row],[Selector]]&lt;&gt;"", Table_Styles[[#This Row],[Config Properties]]&lt;&gt;""),
Table_Styles[[#This Row],[Selector]]&amp;" { "&amp;Table_Styles[[#This Row],[Config Properties]]&amp;" }","")</f>
        <v/>
      </c>
      <c r="CG150" t="str">
        <f xml:space="preserve">
SUBSTITUTE(SUBSTITUTE(SUBSTITUTE(SUBSTITUTE(SUBSTITUTE(SUBSTITUTE(SUBSTITUTE(SUBSTITUTE(Table_Styles[[#This Row],[Config]],
" {","{"),
"{ ","{"),
" }","}"),
"} ","}"),
" ,",","),
", ",","),
" :",":"),
": ",":")</f>
        <v/>
      </c>
    </row>
    <row r="151" spans="2:85" ht="21" customHeight="1">
      <c r="B151" t="s">
        <v>939</v>
      </c>
      <c r="C151" t="s">
        <v>940</v>
      </c>
      <c r="D151"/>
      <c r="E151"/>
      <c r="F151" t="str">
        <f>IF(Table_Styles[[#This Row],[Font Family]]&lt;&gt;"",Table_Styles[[#This Row],[Font Family]],IF(Table_Styles[[#This Row],[Font Family Default]]&lt;&gt;"",Table_Styles[[#This Row],[Font Family Default]],""))</f>
        <v/>
      </c>
      <c r="G151"/>
      <c r="H151"/>
      <c r="I151" t="str">
        <f>IF(Table_Styles[[#This Row],[Font Size]]&lt;&gt;"",Table_Styles[[#This Row],[Font Size]],IF(Table_Styles[[#This Row],[Font Size Default]]&lt;&gt;"",Table_Styles[[#This Row],[Font Size Default]],""))</f>
        <v/>
      </c>
      <c r="J151"/>
      <c r="K151"/>
      <c r="L151" t="str">
        <f>IF(Table_Styles[[#This Row],[Font Weight]]&lt;&gt;"",Table_Styles[[#This Row],[Font Weight]],IF(Table_Styles[[#This Row],[Font Weight Default]]&lt;&gt;"",Table_Styles[[#This Row],[Font Weight Default]],""))</f>
        <v/>
      </c>
      <c r="M151"/>
      <c r="N151"/>
      <c r="O151" t="str">
        <f>IF(Table_Styles[[#This Row],[Colour]]&lt;&gt;"",Table_Styles[[#This Row],[Colour]],IF(Table_Styles[[#This Row],[Colour Default]]&lt;&gt;"",Table_Styles[[#This Row],[Colour Default]],""))</f>
        <v/>
      </c>
      <c r="P151"/>
      <c r="Q151"/>
      <c r="R151" t="str">
        <f>IF(Table_Styles[[#This Row],[Background]]&lt;&gt;"",Table_Styles[[#This Row],[Background]],IF(Table_Styles[[#This Row],[Background Default]]&lt;&gt;"",Table_Styles[[#This Row],[Background Default]],""))</f>
        <v/>
      </c>
      <c r="S151"/>
      <c r="T151"/>
      <c r="U151" t="str">
        <f>IF(Table_Styles[[#This Row],[Border]]&lt;&gt;"",Table_Styles[[#This Row],[Border]],IF(Table_Styles[[#This Row],[Border Default]]&lt;&gt;"",Table_Styles[[#This Row],[Border Default]],""))</f>
        <v/>
      </c>
      <c r="V151"/>
      <c r="W151"/>
      <c r="X151" t="str">
        <f>IF(Table_Styles[[#This Row],[Border Radius]]&lt;&gt;"",Table_Styles[[#This Row],[Border Radius]],IF(Table_Styles[[#This Row],[Border Radius Default]]&lt;&gt;"",Table_Styles[[#This Row],[Border Radius Default]],""))</f>
        <v/>
      </c>
      <c r="Y151"/>
      <c r="Z151"/>
      <c r="AA151" t="str">
        <f>IF(Table_Styles[[#This Row],[MT]]&lt;&gt;"",Table_Styles[[#This Row],[MT]],IF(Table_Styles[[#This Row],[MT Default]]&lt;&gt;"",Table_Styles[[#This Row],[MT Default]],""))</f>
        <v/>
      </c>
      <c r="AB151"/>
      <c r="AC151"/>
      <c r="AD151" t="str">
        <f>IF(Table_Styles[[#This Row],[MR]]&lt;&gt;"",Table_Styles[[#This Row],[MR]],IF(Table_Styles[[#This Row],[MR Default]]&lt;&gt;"",Table_Styles[[#This Row],[MR Default]],""))</f>
        <v/>
      </c>
      <c r="AE151"/>
      <c r="AF151"/>
      <c r="AG151" t="str">
        <f>IF(Table_Styles[[#This Row],[MB]]&lt;&gt;"",Table_Styles[[#This Row],[MB]],IF(Table_Styles[[#This Row],[MB Default]]&lt;&gt;"",Table_Styles[[#This Row],[MB Default]],""))</f>
        <v/>
      </c>
      <c r="AH151"/>
      <c r="AI151"/>
      <c r="AJ151" t="str">
        <f>IF(Table_Styles[[#This Row],[ML]]&lt;&gt;"",Table_Styles[[#This Row],[ML]],IF(Table_Styles[[#This Row],[ML Default]]&lt;&gt;"",Table_Styles[[#This Row],[ML Default]],""))</f>
        <v/>
      </c>
      <c r="AK151"/>
      <c r="AL151"/>
      <c r="AM151" t="str">
        <f>IF(Table_Styles[[#This Row],[PT]]&lt;&gt;"",Table_Styles[[#This Row],[PT]],IF(Table_Styles[[#This Row],[PT Default]]&lt;&gt;"",Table_Styles[[#This Row],[PT Default]],""))</f>
        <v/>
      </c>
      <c r="AN151"/>
      <c r="AO151"/>
      <c r="AP151" t="str">
        <f>IF(Table_Styles[[#This Row],[PR]]&lt;&gt;"",Table_Styles[[#This Row],[PR]],IF(Table_Styles[[#This Row],[PR Default]]&lt;&gt;"",Table_Styles[[#This Row],[PR Default]],""))</f>
        <v/>
      </c>
      <c r="AQ151"/>
      <c r="AR151"/>
      <c r="AS151" t="str">
        <f>IF(Table_Styles[[#This Row],[PB]]&lt;&gt;"",Table_Styles[[#This Row],[PB]],IF(Table_Styles[[#This Row],[PB Default]]&lt;&gt;"",Table_Styles[[#This Row],[PB Default]],""))</f>
        <v/>
      </c>
      <c r="AT151"/>
      <c r="AU151"/>
      <c r="AV151" t="str">
        <f>IF(Table_Styles[[#This Row],[PL]]&lt;&gt;"",Table_Styles[[#This Row],[PL]],IF(Table_Styles[[#This Row],[PL Default]]&lt;&gt;"",Table_Styles[[#This Row],[PL Default]],""))</f>
        <v/>
      </c>
      <c r="AW151"/>
      <c r="AX151"/>
      <c r="AY151" t="str">
        <f>IF(Table_Styles[[#This Row],[BT]]&lt;&gt;"",Table_Styles[[#This Row],[BT]],IF(Table_Styles[[#This Row],[BT Default]]&lt;&gt;"",Table_Styles[[#This Row],[BT Default]],""))</f>
        <v/>
      </c>
      <c r="AZ151"/>
      <c r="BA151"/>
      <c r="BB151" t="str">
        <f>IF(Table_Styles[[#This Row],[BR]]&lt;&gt;"",Table_Styles[[#This Row],[BR]],IF(Table_Styles[[#This Row],[BR Default]]&lt;&gt;"",Table_Styles[[#This Row],[BR Default]],""))</f>
        <v/>
      </c>
      <c r="BC151"/>
      <c r="BD151"/>
      <c r="BE151" t="str">
        <f>IF(Table_Styles[[#This Row],[BB]]&lt;&gt;"",Table_Styles[[#This Row],[BB]],IF(Table_Styles[[#This Row],[BB Default]]&lt;&gt;"",Table_Styles[[#This Row],[BB Default]],""))</f>
        <v/>
      </c>
      <c r="BF151"/>
      <c r="BG151"/>
      <c r="BH151" t="str">
        <f>IF(Table_Styles[[#This Row],[BL]]&lt;&gt;"",Table_Styles[[#This Row],[BL]],IF(Table_Styles[[#This Row],[BL Default]]&lt;&gt;"",Table_Styles[[#This Row],[BL Default]],""))</f>
        <v/>
      </c>
      <c r="BI151"/>
      <c r="BJ151"/>
      <c r="BK151" t="str">
        <f>IF(Table_Styles[[#This Row],[Width]]&lt;&gt;"",Table_Styles[[#This Row],[Width]],IF(Table_Styles[[#This Row],[Width Default]]&lt;&gt;"",Table_Styles[[#This Row],[Width Default]],""))</f>
        <v/>
      </c>
      <c r="BL151"/>
      <c r="BM151"/>
      <c r="BN151" t="str">
        <f>IF(Table_Styles[[#This Row],[Height]]&lt;&gt;"",Table_Styles[[#This Row],[Height]],IF(Table_Styles[[#This Row],[Height Default]]&lt;&gt;"",Table_Styles[[#This Row],[Height Default]],""))</f>
        <v/>
      </c>
      <c r="BO151"/>
      <c r="BP151"/>
      <c r="BQ151" t="str">
        <f>IF(Table_Styles[[#This Row],[Top]]&lt;&gt;"",Table_Styles[[#This Row],[Top]],IF(Table_Styles[[#This Row],[Top Default]]&lt;&gt;"",Table_Styles[[#This Row],[Top Default]],""))</f>
        <v/>
      </c>
      <c r="BR151"/>
      <c r="BS151"/>
      <c r="BT151" t="str">
        <f>IF(Table_Styles[[#This Row],[Right]]&lt;&gt;"",Table_Styles[[#This Row],[Right]],IF(Table_Styles[[#This Row],[Right Default]]&lt;&gt;"",Table_Styles[[#This Row],[Right Default]],""))</f>
        <v/>
      </c>
      <c r="BU151"/>
      <c r="BV151"/>
      <c r="BW151" t="str">
        <f>IF(Table_Styles[[#This Row],[Bottom]]&lt;&gt;"",Table_Styles[[#This Row],[Bottom]],IF(Table_Styles[[#This Row],[Bottom Default]]&lt;&gt;"",Table_Styles[[#This Row],[Bottom Default]],""))</f>
        <v/>
      </c>
      <c r="BX151"/>
      <c r="BY151"/>
      <c r="BZ151" t="str">
        <f>IF(Table_Styles[[#This Row],[Left]]&lt;&gt;"",Table_Styles[[#This Row],[Left]],IF(Table_Styles[[#This Row],[Left Default]]&lt;&gt;"",Table_Styles[[#This Row],[Left Default]],""))</f>
        <v/>
      </c>
      <c r="CA151"/>
      <c r="CB151" t="str">
        <f>IF(AND(Table_Styles[[#This Row],[Selector]]&lt;&gt;"",Table_Styles[[#This Row],[Font Family Used]]&lt;&gt;"",Table_Styles[[#This Row],[Font Weight Used]]&lt;&gt;""),Table_Styles[[#This Row],[Font Family Used]]&amp;" "&amp;Table_Styles[[#This Row],[Font Weight Used]],"")</f>
        <v/>
      </c>
      <c r="CC151" t="str">
        <f ca="1">IF(AND(Table_Styles[[#This Row],[Selector]],COUNTIF(OFFSET(CC:CC,0,0,ROW()-1,1),"="&amp;Table_Styles[[#This Row],[Font]])=0),Table_Styles[[#This Row],[Font]],"")</f>
        <v/>
      </c>
      <c r="CD151" t="str">
        <f ca="1">IF(Table_Styles[[#This Row],[Unique Font]]&lt;&gt;"",
"{""fontFamily"":"""&amp;Table_Styles[[#This Row],[Font Family Used]]&amp;""",""fontWeight"":"&amp;Table_Styles[[#This Row],[Font Weight Used]]&amp;"}","")</f>
        <v/>
      </c>
      <c r="CE151"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51" t="str">
        <f>IF(AND(Table_Styles[[#This Row],[Selector]]&lt;&gt;"", Table_Styles[[#This Row],[Config Properties]]&lt;&gt;""),
Table_Styles[[#This Row],[Selector]]&amp;" { "&amp;Table_Styles[[#This Row],[Config Properties]]&amp;" }","")</f>
        <v/>
      </c>
      <c r="CG151" t="str">
        <f xml:space="preserve">
SUBSTITUTE(SUBSTITUTE(SUBSTITUTE(SUBSTITUTE(SUBSTITUTE(SUBSTITUTE(SUBSTITUTE(SUBSTITUTE(Table_Styles[[#This Row],[Config]],
" {","{"),
"{ ","{"),
" }","}"),
"} ","}"),
" ,",","),
", ",","),
" :",":"),
": ",":")</f>
        <v/>
      </c>
    </row>
    <row r="152" spans="2:85" ht="21" customHeight="1">
      <c r="B152" t="s">
        <v>941</v>
      </c>
      <c r="C152" t="s">
        <v>942</v>
      </c>
      <c r="D152"/>
      <c r="E152"/>
      <c r="F152" t="str">
        <f>IF(Table_Styles[[#This Row],[Font Family]]&lt;&gt;"",Table_Styles[[#This Row],[Font Family]],IF(Table_Styles[[#This Row],[Font Family Default]]&lt;&gt;"",Table_Styles[[#This Row],[Font Family Default]],""))</f>
        <v/>
      </c>
      <c r="G152"/>
      <c r="H152"/>
      <c r="I152" t="str">
        <f>IF(Table_Styles[[#This Row],[Font Size]]&lt;&gt;"",Table_Styles[[#This Row],[Font Size]],IF(Table_Styles[[#This Row],[Font Size Default]]&lt;&gt;"",Table_Styles[[#This Row],[Font Size Default]],""))</f>
        <v/>
      </c>
      <c r="J152"/>
      <c r="K152"/>
      <c r="L152" t="str">
        <f>IF(Table_Styles[[#This Row],[Font Weight]]&lt;&gt;"",Table_Styles[[#This Row],[Font Weight]],IF(Table_Styles[[#This Row],[Font Weight Default]]&lt;&gt;"",Table_Styles[[#This Row],[Font Weight Default]],""))</f>
        <v/>
      </c>
      <c r="M152"/>
      <c r="N152"/>
      <c r="O152" t="str">
        <f>IF(Table_Styles[[#This Row],[Colour]]&lt;&gt;"",Table_Styles[[#This Row],[Colour]],IF(Table_Styles[[#This Row],[Colour Default]]&lt;&gt;"",Table_Styles[[#This Row],[Colour Default]],""))</f>
        <v/>
      </c>
      <c r="P152"/>
      <c r="Q152"/>
      <c r="R152" t="str">
        <f>IF(Table_Styles[[#This Row],[Background]]&lt;&gt;"",Table_Styles[[#This Row],[Background]],IF(Table_Styles[[#This Row],[Background Default]]&lt;&gt;"",Table_Styles[[#This Row],[Background Default]],""))</f>
        <v/>
      </c>
      <c r="S152"/>
      <c r="T152"/>
      <c r="U152" t="str">
        <f>IF(Table_Styles[[#This Row],[Border]]&lt;&gt;"",Table_Styles[[#This Row],[Border]],IF(Table_Styles[[#This Row],[Border Default]]&lt;&gt;"",Table_Styles[[#This Row],[Border Default]],""))</f>
        <v/>
      </c>
      <c r="V152"/>
      <c r="W152"/>
      <c r="X152" t="str">
        <f>IF(Table_Styles[[#This Row],[Border Radius]]&lt;&gt;"",Table_Styles[[#This Row],[Border Radius]],IF(Table_Styles[[#This Row],[Border Radius Default]]&lt;&gt;"",Table_Styles[[#This Row],[Border Radius Default]],""))</f>
        <v/>
      </c>
      <c r="Y152"/>
      <c r="Z152"/>
      <c r="AA152" t="str">
        <f>IF(Table_Styles[[#This Row],[MT]]&lt;&gt;"",Table_Styles[[#This Row],[MT]],IF(Table_Styles[[#This Row],[MT Default]]&lt;&gt;"",Table_Styles[[#This Row],[MT Default]],""))</f>
        <v/>
      </c>
      <c r="AB152"/>
      <c r="AC152"/>
      <c r="AD152" t="str">
        <f>IF(Table_Styles[[#This Row],[MR]]&lt;&gt;"",Table_Styles[[#This Row],[MR]],IF(Table_Styles[[#This Row],[MR Default]]&lt;&gt;"",Table_Styles[[#This Row],[MR Default]],""))</f>
        <v/>
      </c>
      <c r="AE152"/>
      <c r="AF152"/>
      <c r="AG152" t="str">
        <f>IF(Table_Styles[[#This Row],[MB]]&lt;&gt;"",Table_Styles[[#This Row],[MB]],IF(Table_Styles[[#This Row],[MB Default]]&lt;&gt;"",Table_Styles[[#This Row],[MB Default]],""))</f>
        <v/>
      </c>
      <c r="AH152"/>
      <c r="AI152"/>
      <c r="AJ152" t="str">
        <f>IF(Table_Styles[[#This Row],[ML]]&lt;&gt;"",Table_Styles[[#This Row],[ML]],IF(Table_Styles[[#This Row],[ML Default]]&lt;&gt;"",Table_Styles[[#This Row],[ML Default]],""))</f>
        <v/>
      </c>
      <c r="AK152"/>
      <c r="AL152"/>
      <c r="AM152" t="str">
        <f>IF(Table_Styles[[#This Row],[PT]]&lt;&gt;"",Table_Styles[[#This Row],[PT]],IF(Table_Styles[[#This Row],[PT Default]]&lt;&gt;"",Table_Styles[[#This Row],[PT Default]],""))</f>
        <v/>
      </c>
      <c r="AN152"/>
      <c r="AO152"/>
      <c r="AP152" t="str">
        <f>IF(Table_Styles[[#This Row],[PR]]&lt;&gt;"",Table_Styles[[#This Row],[PR]],IF(Table_Styles[[#This Row],[PR Default]]&lt;&gt;"",Table_Styles[[#This Row],[PR Default]],""))</f>
        <v/>
      </c>
      <c r="AQ152"/>
      <c r="AR152"/>
      <c r="AS152" t="str">
        <f>IF(Table_Styles[[#This Row],[PB]]&lt;&gt;"",Table_Styles[[#This Row],[PB]],IF(Table_Styles[[#This Row],[PB Default]]&lt;&gt;"",Table_Styles[[#This Row],[PB Default]],""))</f>
        <v/>
      </c>
      <c r="AT152"/>
      <c r="AU152"/>
      <c r="AV152" t="str">
        <f>IF(Table_Styles[[#This Row],[PL]]&lt;&gt;"",Table_Styles[[#This Row],[PL]],IF(Table_Styles[[#This Row],[PL Default]]&lt;&gt;"",Table_Styles[[#This Row],[PL Default]],""))</f>
        <v/>
      </c>
      <c r="AW152"/>
      <c r="AX152"/>
      <c r="AY152" t="str">
        <f>IF(Table_Styles[[#This Row],[BT]]&lt;&gt;"",Table_Styles[[#This Row],[BT]],IF(Table_Styles[[#This Row],[BT Default]]&lt;&gt;"",Table_Styles[[#This Row],[BT Default]],""))</f>
        <v/>
      </c>
      <c r="AZ152"/>
      <c r="BA152"/>
      <c r="BB152" t="str">
        <f>IF(Table_Styles[[#This Row],[BR]]&lt;&gt;"",Table_Styles[[#This Row],[BR]],IF(Table_Styles[[#This Row],[BR Default]]&lt;&gt;"",Table_Styles[[#This Row],[BR Default]],""))</f>
        <v/>
      </c>
      <c r="BC152"/>
      <c r="BD152"/>
      <c r="BE152" t="str">
        <f>IF(Table_Styles[[#This Row],[BB]]&lt;&gt;"",Table_Styles[[#This Row],[BB]],IF(Table_Styles[[#This Row],[BB Default]]&lt;&gt;"",Table_Styles[[#This Row],[BB Default]],""))</f>
        <v/>
      </c>
      <c r="BF152"/>
      <c r="BG152"/>
      <c r="BH152" t="str">
        <f>IF(Table_Styles[[#This Row],[BL]]&lt;&gt;"",Table_Styles[[#This Row],[BL]],IF(Table_Styles[[#This Row],[BL Default]]&lt;&gt;"",Table_Styles[[#This Row],[BL Default]],""))</f>
        <v/>
      </c>
      <c r="BI152"/>
      <c r="BJ152"/>
      <c r="BK152" t="str">
        <f>IF(Table_Styles[[#This Row],[Width]]&lt;&gt;"",Table_Styles[[#This Row],[Width]],IF(Table_Styles[[#This Row],[Width Default]]&lt;&gt;"",Table_Styles[[#This Row],[Width Default]],""))</f>
        <v/>
      </c>
      <c r="BL152"/>
      <c r="BM152"/>
      <c r="BN152" t="str">
        <f>IF(Table_Styles[[#This Row],[Height]]&lt;&gt;"",Table_Styles[[#This Row],[Height]],IF(Table_Styles[[#This Row],[Height Default]]&lt;&gt;"",Table_Styles[[#This Row],[Height Default]],""))</f>
        <v/>
      </c>
      <c r="BO152"/>
      <c r="BP152"/>
      <c r="BQ152" t="str">
        <f>IF(Table_Styles[[#This Row],[Top]]&lt;&gt;"",Table_Styles[[#This Row],[Top]],IF(Table_Styles[[#This Row],[Top Default]]&lt;&gt;"",Table_Styles[[#This Row],[Top Default]],""))</f>
        <v/>
      </c>
      <c r="BR152"/>
      <c r="BS152"/>
      <c r="BT152" t="str">
        <f>IF(Table_Styles[[#This Row],[Right]]&lt;&gt;"",Table_Styles[[#This Row],[Right]],IF(Table_Styles[[#This Row],[Right Default]]&lt;&gt;"",Table_Styles[[#This Row],[Right Default]],""))</f>
        <v/>
      </c>
      <c r="BU152"/>
      <c r="BV152"/>
      <c r="BW152" t="str">
        <f>IF(Table_Styles[[#This Row],[Bottom]]&lt;&gt;"",Table_Styles[[#This Row],[Bottom]],IF(Table_Styles[[#This Row],[Bottom Default]]&lt;&gt;"",Table_Styles[[#This Row],[Bottom Default]],""))</f>
        <v/>
      </c>
      <c r="BX152"/>
      <c r="BY152"/>
      <c r="BZ152" t="str">
        <f>IF(Table_Styles[[#This Row],[Left]]&lt;&gt;"",Table_Styles[[#This Row],[Left]],IF(Table_Styles[[#This Row],[Left Default]]&lt;&gt;"",Table_Styles[[#This Row],[Left Default]],""))</f>
        <v/>
      </c>
      <c r="CA152"/>
      <c r="CB152" t="str">
        <f>IF(AND(Table_Styles[[#This Row],[Selector]]&lt;&gt;"",Table_Styles[[#This Row],[Font Family Used]]&lt;&gt;"",Table_Styles[[#This Row],[Font Weight Used]]&lt;&gt;""),Table_Styles[[#This Row],[Font Family Used]]&amp;" "&amp;Table_Styles[[#This Row],[Font Weight Used]],"")</f>
        <v/>
      </c>
      <c r="CC152" t="str">
        <f ca="1">IF(AND(Table_Styles[[#This Row],[Selector]],COUNTIF(OFFSET(CC:CC,0,0,ROW()-1,1),"="&amp;Table_Styles[[#This Row],[Font]])=0),Table_Styles[[#This Row],[Font]],"")</f>
        <v/>
      </c>
      <c r="CD152" t="str">
        <f ca="1">IF(Table_Styles[[#This Row],[Unique Font]]&lt;&gt;"",
"{""fontFamily"":"""&amp;Table_Styles[[#This Row],[Font Family Used]]&amp;""",""fontWeight"":"&amp;Table_Styles[[#This Row],[Font Weight Used]]&amp;"}","")</f>
        <v/>
      </c>
      <c r="CE152"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52" t="str">
        <f>IF(AND(Table_Styles[[#This Row],[Selector]]&lt;&gt;"", Table_Styles[[#This Row],[Config Properties]]&lt;&gt;""),
Table_Styles[[#This Row],[Selector]]&amp;" { "&amp;Table_Styles[[#This Row],[Config Properties]]&amp;" }","")</f>
        <v/>
      </c>
      <c r="CG152" t="str">
        <f xml:space="preserve">
SUBSTITUTE(SUBSTITUTE(SUBSTITUTE(SUBSTITUTE(SUBSTITUTE(SUBSTITUTE(SUBSTITUTE(SUBSTITUTE(Table_Styles[[#This Row],[Config]],
" {","{"),
"{ ","{"),
" }","}"),
"} ","}"),
" ,",","),
", ",","),
" :",":"),
": ",":")</f>
        <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B2:L121"/>
  <sheetViews>
    <sheetView topLeftCell="A70" workbookViewId="0">
      <selection activeCell="L103" sqref="L103"/>
    </sheetView>
  </sheetViews>
  <sheetFormatPr defaultColWidth="9.109375" defaultRowHeight="21" customHeight="1"/>
  <cols>
    <col min="1" max="1" width="9.109375" style="20" customWidth="1"/>
    <col min="2" max="2" width="40" style="20" customWidth="1"/>
    <col min="3" max="3" width="15.5546875" style="20" hidden="1" customWidth="1"/>
    <col min="4" max="4" width="27.33203125" style="20" hidden="1" customWidth="1"/>
    <col min="5" max="6" width="37.33203125" style="20" hidden="1" customWidth="1"/>
    <col min="7" max="7" width="57.6640625" style="20" hidden="1" customWidth="1"/>
    <col min="8" max="8" width="75" style="20" hidden="1" customWidth="1"/>
    <col min="9" max="9" width="29.44140625" style="33" hidden="1" customWidth="1"/>
    <col min="10" max="10" width="49.5546875" style="33" hidden="1" customWidth="1"/>
    <col min="11" max="11" width="30.33203125" style="20" customWidth="1"/>
    <col min="12" max="12" width="255.5546875" style="20" customWidth="1"/>
    <col min="13" max="14" width="9.109375" style="20"/>
    <col min="15" max="15" width="20.6640625" style="20" customWidth="1"/>
    <col min="16" max="16384" width="9.109375" style="20"/>
  </cols>
  <sheetData>
    <row r="2" spans="2:12" ht="46.8" thickBot="1">
      <c r="B2" s="18" t="s">
        <v>209</v>
      </c>
      <c r="C2" s="18"/>
      <c r="D2" s="18"/>
      <c r="E2" s="18"/>
      <c r="F2" s="18"/>
      <c r="G2" s="18"/>
      <c r="H2" s="18"/>
      <c r="I2" s="30"/>
      <c r="J2" s="30"/>
      <c r="K2" s="30"/>
      <c r="L2" s="30"/>
    </row>
    <row r="4" spans="2:12" ht="14.4">
      <c r="B4" s="15" t="s">
        <v>1</v>
      </c>
      <c r="C4" s="15" t="s">
        <v>2</v>
      </c>
      <c r="D4" s="15" t="s">
        <v>3</v>
      </c>
      <c r="E4" s="15" t="s">
        <v>4</v>
      </c>
      <c r="F4" s="15" t="s">
        <v>5</v>
      </c>
      <c r="G4" s="15" t="s">
        <v>198</v>
      </c>
      <c r="H4" s="15" t="s">
        <v>279</v>
      </c>
      <c r="I4" s="15" t="s">
        <v>617</v>
      </c>
      <c r="J4" s="15" t="s">
        <v>618</v>
      </c>
      <c r="K4" s="64" t="s">
        <v>158</v>
      </c>
      <c r="L4" s="161" t="s">
        <v>37</v>
      </c>
    </row>
    <row r="5" spans="2:12" ht="29.4" thickBot="1">
      <c r="B5" s="14" t="s">
        <v>619</v>
      </c>
      <c r="C5" s="14" t="s">
        <v>59</v>
      </c>
      <c r="D5" s="14"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 s="14"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organisation</v>
      </c>
      <c r="F5" s="14" t="str">
        <f>IF(Table_Text[[#This Row],[Header]]="Yes","",IF(Table_Text[[#This Row],[Property]]&lt;&gt;"",SUBSTITUTE(Table_Text[[#This Row],[Type]]," ","")&amp;SUBSTITUTE(Table_Text[[#This Row],[Property]]," ",""),""))</f>
        <v/>
      </c>
      <c r="G5" s="14"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"organisation": {</v>
      </c>
      <c r="H5" s="14" t="str">
        <f ca="1">SUBSTITUTE(SUBSTITUTE(SUBSTITUTE(SUBSTITUTE(SUBSTITUTE(SUBSTITUTE(SUBSTITUTE(SUBSTITUTE(
TRIM(CLEAN(Table_Text[[#This Row],[Config]])),
" {","{"),
"{ ","{"),
" }","}"),
"} ","}"),
" [","["),
"[ ","["),
" ]","]"),
"] ","]")</f>
        <v>"organisation":{</v>
      </c>
      <c r="I5" s="14"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"organisation": {</v>
      </c>
      <c r="J5" s="14" t="str">
        <f ca="1">SUBSTITUTE(SUBSTITUTE(SUBSTITUTE(SUBSTITUTE(SUBSTITUTE(SUBSTITUTE(SUBSTITUTE(SUBSTITUTE(
TRIM(CLEAN(Table_Text[[#This Row],[Quote]])),
" {","{"),
"{ ","{"),
" }","}"),
"} ","}"),
" [","["),
"[ ","["),
" ]","]"),
"] ","]")</f>
        <v>"organisation":{</v>
      </c>
      <c r="K5" s="14"/>
      <c r="L5" s="32"/>
    </row>
    <row r="6" spans="2:12" s="21" customFormat="1" ht="21" hidden="1" customHeight="1">
      <c r="B6" s="26"/>
      <c r="C6" s="26"/>
      <c r="D6"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6"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 s="26" t="str">
        <f>IF(Table_Text[[#This Row],[Header]]="Yes","",IF(Table_Text[[#This Row],[Property]]&lt;&gt;"",SUBSTITUTE(Table_Text[[#This Row],[Type]]," ","")&amp;SUBSTITUTE(Table_Text[[#This Row],[Property]]," ",""),""))</f>
        <v/>
      </c>
      <c r="G6"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 s="26" t="str">
        <f ca="1">SUBSTITUTE(SUBSTITUTE(SUBSTITUTE(SUBSTITUTE(SUBSTITUTE(SUBSTITUTE(SUBSTITUTE(SUBSTITUTE(
TRIM(CLEAN(Table_Text[[#This Row],[Config]])),
" {","{"),
"{ ","{"),
" }","}"),
"} ","}"),
" [","["),
"[ ","["),
" ]","]"),
"] ","]")</f>
        <v/>
      </c>
      <c r="I6"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 s="25" t="str">
        <f ca="1">SUBSTITUTE(SUBSTITUTE(SUBSTITUTE(SUBSTITUTE(SUBSTITUTE(SUBSTITUTE(SUBSTITUTE(SUBSTITUTE(
TRIM(CLEAN(Table_Text[[#This Row],[Quote]])),
" {","{"),
"{ ","{"),
" }","}"),
"} ","}"),
" [","["),
"[ ","["),
" ]","]"),
"] ","]")</f>
        <v/>
      </c>
      <c r="K6" s="26"/>
      <c r="L6" s="50"/>
    </row>
    <row r="7" spans="2:12" s="21" customFormat="1" ht="21" customHeight="1">
      <c r="B7" s="10" t="s">
        <v>72</v>
      </c>
      <c r="C7" s="10"/>
      <c r="D7"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7"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name</v>
      </c>
      <c r="F7" s="10" t="str">
        <f ca="1">IF(Table_Text[[#This Row],[Header]]="Yes","",IF(Table_Text[[#This Row],[Property]]&lt;&gt;"",SUBSTITUTE(Table_Text[[#This Row],[Type]]," ","")&amp;SUBSTITUTE(Table_Text[[#This Row],[Property]]," ",""),""))</f>
        <v>OrganisationName</v>
      </c>
      <c r="G7"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"name": {
            "text": "Deposit Assure"
        },</v>
      </c>
      <c r="H7" s="10" t="str">
        <f ca="1">SUBSTITUTE(SUBSTITUTE(SUBSTITUTE(SUBSTITUTE(SUBSTITUTE(SUBSTITUTE(SUBSTITUTE(SUBSTITUTE(
TRIM(CLEAN(Table_Text[[#This Row],[Config]])),
" {","{"),
"{ ","{"),
" }","}"),
"} ","}"),
" [","["),
"[ ","["),
" ]","]"),
"] ","]")</f>
        <v>"name":{"text": "Deposit Assure"},</v>
      </c>
      <c r="I7"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"name": "Deposit Assure",</v>
      </c>
      <c r="J7" s="25" t="str">
        <f ca="1">SUBSTITUTE(SUBSTITUTE(SUBSTITUTE(SUBSTITUTE(SUBSTITUTE(SUBSTITUTE(SUBSTITUTE(SUBSTITUTE(
TRIM(CLEAN(Table_Text[[#This Row],[Quote]])),
" {","{"),
"{ ","{"),
" }","}"),
"} ","}"),
" [","["),
"[ ","["),
" ]","]"),
"] ","]")</f>
        <v>"name": "Deposit Assure",</v>
      </c>
      <c r="K7" s="26"/>
      <c r="L7" s="24" t="s">
        <v>977</v>
      </c>
    </row>
    <row r="8" spans="2:12" s="21" customFormat="1" ht="21" customHeight="1">
      <c r="B8" s="10" t="s">
        <v>82</v>
      </c>
      <c r="C8" s="10"/>
      <c r="D8"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8"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address</v>
      </c>
      <c r="F8" s="10" t="str">
        <f ca="1">IF(Table_Text[[#This Row],[Header]]="Yes","",IF(Table_Text[[#This Row],[Property]]&lt;&gt;"",SUBSTITUTE(Table_Text[[#This Row],[Type]]," ","")&amp;SUBSTITUTE(Table_Text[[#This Row],[Property]]," ",""),""))</f>
        <v>OrganisationAddress</v>
      </c>
      <c r="G8"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"address": {
            "text": "123 Spring Street"
        },</v>
      </c>
      <c r="H8" s="10" t="str">
        <f ca="1">SUBSTITUTE(SUBSTITUTE(SUBSTITUTE(SUBSTITUTE(SUBSTITUTE(SUBSTITUTE(SUBSTITUTE(SUBSTITUTE(
TRIM(CLEAN(Table_Text[[#This Row],[Config]])),
" {","{"),
"{ ","{"),
" }","}"),
"} ","}"),
" [","["),
"[ ","["),
" ]","]"),
"] ","]")</f>
        <v>"address":{"text": "123 Spring Street"},</v>
      </c>
      <c r="I8"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"address": "123 Spring Street",</v>
      </c>
      <c r="J8" s="25" t="str">
        <f ca="1">SUBSTITUTE(SUBSTITUTE(SUBSTITUTE(SUBSTITUTE(SUBSTITUTE(SUBSTITUTE(SUBSTITUTE(SUBSTITUTE(
TRIM(CLEAN(Table_Text[[#This Row],[Quote]])),
" {","{"),
"{ ","{"),
" }","}"),
"} ","}"),
" [","["),
"[ ","["),
" ]","]"),
"] ","]")</f>
        <v>"address": "123 Spring Street",</v>
      </c>
      <c r="K8" s="26"/>
      <c r="L8" s="24" t="s">
        <v>943</v>
      </c>
    </row>
    <row r="9" spans="2:12" s="21" customFormat="1" ht="21" customHeight="1">
      <c r="B9" s="10" t="s">
        <v>83</v>
      </c>
      <c r="C9" s="10"/>
      <c r="D9"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9"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town</v>
      </c>
      <c r="F9" s="10" t="str">
        <f ca="1">IF(Table_Text[[#This Row],[Header]]="Yes","",IF(Table_Text[[#This Row],[Property]]&lt;&gt;"",SUBSTITUTE(Table_Text[[#This Row],[Type]]," ","")&amp;SUBSTITUTE(Table_Text[[#This Row],[Property]]," ",""),""))</f>
        <v>OrganisationTown</v>
      </c>
      <c r="G9"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"town": {
            "text": "Melbourne"
        },</v>
      </c>
      <c r="H9" s="10" t="str">
        <f ca="1">SUBSTITUTE(SUBSTITUTE(SUBSTITUTE(SUBSTITUTE(SUBSTITUTE(SUBSTITUTE(SUBSTITUTE(SUBSTITUTE(
TRIM(CLEAN(Table_Text[[#This Row],[Config]])),
" {","{"),
"{ ","{"),
" }","}"),
"} ","}"),
" [","["),
"[ ","["),
" ]","]"),
"] ","]")</f>
        <v>"town":{"text": "Melbourne"},</v>
      </c>
      <c r="I9"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"town": "Melbourne",</v>
      </c>
      <c r="J9" s="25" t="str">
        <f ca="1">SUBSTITUTE(SUBSTITUTE(SUBSTITUTE(SUBSTITUTE(SUBSTITUTE(SUBSTITUTE(SUBSTITUTE(SUBSTITUTE(
TRIM(CLEAN(Table_Text[[#This Row],[Quote]])),
" {","{"),
"{ ","{"),
" }","}"),
"} ","}"),
" [","["),
"[ ","["),
" ]","]"),
"] ","]")</f>
        <v>"town": "Melbourne",</v>
      </c>
      <c r="K9" s="26"/>
      <c r="L9" s="24" t="s">
        <v>944</v>
      </c>
    </row>
    <row r="10" spans="2:12" s="21" customFormat="1" ht="21" customHeight="1">
      <c r="B10" s="10" t="s">
        <v>63</v>
      </c>
      <c r="C10" s="10"/>
      <c r="D10"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0"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state</v>
      </c>
      <c r="F10" s="10" t="str">
        <f ca="1">IF(Table_Text[[#This Row],[Header]]="Yes","",IF(Table_Text[[#This Row],[Property]]&lt;&gt;"",SUBSTITUTE(Table_Text[[#This Row],[Type]]," ","")&amp;SUBSTITUTE(Table_Text[[#This Row],[Property]]," ",""),""))</f>
        <v>OrganisationState</v>
      </c>
      <c r="G10"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"state": {
            "text": "VIC"
        },</v>
      </c>
      <c r="H10" s="10" t="str">
        <f ca="1">SUBSTITUTE(SUBSTITUTE(SUBSTITUTE(SUBSTITUTE(SUBSTITUTE(SUBSTITUTE(SUBSTITUTE(SUBSTITUTE(
TRIM(CLEAN(Table_Text[[#This Row],[Config]])),
" {","{"),
"{ ","{"),
" }","}"),
"} ","}"),
" [","["),
"[ ","["),
" ]","]"),
"] ","]")</f>
        <v>"state":{"text": "VIC"},</v>
      </c>
      <c r="I10"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"state": "VIC",</v>
      </c>
      <c r="J10" s="25" t="str">
        <f ca="1">SUBSTITUTE(SUBSTITUTE(SUBSTITUTE(SUBSTITUTE(SUBSTITUTE(SUBSTITUTE(SUBSTITUTE(SUBSTITUTE(
TRIM(CLEAN(Table_Text[[#This Row],[Quote]])),
" {","{"),
"{ ","{"),
" }","}"),
"} ","}"),
" [","["),
"[ ","["),
" ]","]"),
"] ","]")</f>
        <v>"state": "VIC",</v>
      </c>
      <c r="K10" s="26"/>
      <c r="L10" s="24" t="s">
        <v>62</v>
      </c>
    </row>
    <row r="11" spans="2:12" s="21" customFormat="1" ht="21" customHeight="1">
      <c r="B11" s="10" t="s">
        <v>85</v>
      </c>
      <c r="C11" s="10"/>
      <c r="D11"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1"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postcode</v>
      </c>
      <c r="F11" s="10" t="str">
        <f ca="1">IF(Table_Text[[#This Row],[Header]]="Yes","",IF(Table_Text[[#This Row],[Property]]&lt;&gt;"",SUBSTITUTE(Table_Text[[#This Row],[Type]]," ","")&amp;SUBSTITUTE(Table_Text[[#This Row],[Property]]," ",""),""))</f>
        <v>OrganisationPostcode</v>
      </c>
      <c r="G11"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"postcode": {
            "text": "3000"
        },</v>
      </c>
      <c r="H11" s="10" t="str">
        <f ca="1">SUBSTITUTE(SUBSTITUTE(SUBSTITUTE(SUBSTITUTE(SUBSTITUTE(SUBSTITUTE(SUBSTITUTE(SUBSTITUTE(
TRIM(CLEAN(Table_Text[[#This Row],[Config]])),
" {","{"),
"{ ","{"),
" }","}"),
"} ","}"),
" [","["),
"[ ","["),
" ]","]"),
"] ","]")</f>
        <v>"postcode":{"text": "3000"},</v>
      </c>
      <c r="I11"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"postcode": "3000",</v>
      </c>
      <c r="J11" s="25" t="str">
        <f ca="1">SUBSTITUTE(SUBSTITUTE(SUBSTITUTE(SUBSTITUTE(SUBSTITUTE(SUBSTITUTE(SUBSTITUTE(SUBSTITUTE(
TRIM(CLEAN(Table_Text[[#This Row],[Quote]])),
" {","{"),
"{ ","{"),
" }","}"),
"} ","}"),
" [","["),
"[ ","["),
" ]","]"),
"] ","]")</f>
        <v>"postcode": "3000",</v>
      </c>
      <c r="K11" s="26"/>
      <c r="L11" s="24">
        <v>3000</v>
      </c>
    </row>
    <row r="12" spans="2:12" s="21" customFormat="1" ht="21" customHeight="1">
      <c r="B12" s="10" t="s">
        <v>77</v>
      </c>
      <c r="C12" s="10"/>
      <c r="D12"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2"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ABN</v>
      </c>
      <c r="F12" s="10" t="str">
        <f ca="1">IF(Table_Text[[#This Row],[Header]]="Yes","",IF(Table_Text[[#This Row],[Property]]&lt;&gt;"",SUBSTITUTE(Table_Text[[#This Row],[Type]]," ","")&amp;SUBSTITUTE(Table_Text[[#This Row],[Property]]," ",""),""))</f>
        <v>OrganisationABN</v>
      </c>
      <c r="G12"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"ABN": {
            "text": "12 456 789 456"
        },</v>
      </c>
      <c r="H12" s="10" t="str">
        <f ca="1">SUBSTITUTE(SUBSTITUTE(SUBSTITUTE(SUBSTITUTE(SUBSTITUTE(SUBSTITUTE(SUBSTITUTE(SUBSTITUTE(
TRIM(CLEAN(Table_Text[[#This Row],[Config]])),
" {","{"),
"{ ","{"),
" }","}"),
"} ","}"),
" [","["),
"[ ","["),
" ]","]"),
"] ","]")</f>
        <v>"ABN":{"text": "12 456 789 456"},</v>
      </c>
      <c r="I12"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"ABN": "12 456 789 456",</v>
      </c>
      <c r="J12" s="25" t="str">
        <f ca="1">SUBSTITUTE(SUBSTITUTE(SUBSTITUTE(SUBSTITUTE(SUBSTITUTE(SUBSTITUTE(SUBSTITUTE(SUBSTITUTE(
TRIM(CLEAN(Table_Text[[#This Row],[Quote]])),
" {","{"),
"{ ","{"),
" }","}"),
"} ","}"),
" [","["),
"[ ","["),
" ]","]"),
"] ","]")</f>
        <v>"ABN": "12 456 789 456",</v>
      </c>
      <c r="K12" s="26"/>
      <c r="L12" s="24" t="s">
        <v>945</v>
      </c>
    </row>
    <row r="13" spans="2:12" s="21" customFormat="1" ht="21" customHeight="1">
      <c r="B13" s="10" t="s">
        <v>620</v>
      </c>
      <c r="C13" s="10"/>
      <c r="D13"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3"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AFSL</v>
      </c>
      <c r="F13" s="10" t="str">
        <f ca="1">IF(Table_Text[[#This Row],[Header]]="Yes","",IF(Table_Text[[#This Row],[Property]]&lt;&gt;"",SUBSTITUTE(Table_Text[[#This Row],[Type]]," ","")&amp;SUBSTITUTE(Table_Text[[#This Row],[Property]]," ",""),""))</f>
        <v>OrganisationAFSL</v>
      </c>
      <c r="G13"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"AFSL": {
            "text": "TBA"
        },</v>
      </c>
      <c r="H13" s="10" t="str">
        <f ca="1">SUBSTITUTE(SUBSTITUTE(SUBSTITUTE(SUBSTITUTE(SUBSTITUTE(SUBSTITUTE(SUBSTITUTE(SUBSTITUTE(
TRIM(CLEAN(Table_Text[[#This Row],[Config]])),
" {","{"),
"{ ","{"),
" }","}"),
"} ","}"),
" [","["),
"[ ","["),
" ]","]"),
"] ","]")</f>
        <v>"AFSL":{"text": "TBA"},</v>
      </c>
      <c r="I13"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"AFSL": "TBA",</v>
      </c>
      <c r="J13" s="25" t="str">
        <f ca="1">SUBSTITUTE(SUBSTITUTE(SUBSTITUTE(SUBSTITUTE(SUBSTITUTE(SUBSTITUTE(SUBSTITUTE(SUBSTITUTE(
TRIM(CLEAN(Table_Text[[#This Row],[Quote]])),
" {","{"),
"{ ","{"),
" }","}"),
"} ","}"),
" [","["),
"[ ","["),
" ]","]"),
"] ","]")</f>
        <v>"AFSL": "TBA",</v>
      </c>
      <c r="K13" s="26"/>
      <c r="L13" s="49" t="s">
        <v>890</v>
      </c>
    </row>
    <row r="14" spans="2:12" s="21" customFormat="1" ht="21" customHeight="1">
      <c r="B14" s="10" t="s">
        <v>75</v>
      </c>
      <c r="C14" s="10"/>
      <c r="D14"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4"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phone</v>
      </c>
      <c r="F14" s="10" t="str">
        <f ca="1">IF(Table_Text[[#This Row],[Header]]="Yes","",IF(Table_Text[[#This Row],[Property]]&lt;&gt;"",SUBSTITUTE(Table_Text[[#This Row],[Type]]," ","")&amp;SUBSTITUTE(Table_Text[[#This Row],[Property]]," ",""),""))</f>
        <v>OrganisationPhone</v>
      </c>
      <c r="G14"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"phone": {
            "text": "TBA"
        },</v>
      </c>
      <c r="H14" s="10" t="str">
        <f ca="1">SUBSTITUTE(SUBSTITUTE(SUBSTITUTE(SUBSTITUTE(SUBSTITUTE(SUBSTITUTE(SUBSTITUTE(SUBSTITUTE(
TRIM(CLEAN(Table_Text[[#This Row],[Config]])),
" {","{"),
"{ ","{"),
" }","}"),
"} ","}"),
" [","["),
"[ ","["),
" ]","]"),
"] ","]")</f>
        <v>"phone":{"text": "TBA"},</v>
      </c>
      <c r="I14"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"phone": "TBA",</v>
      </c>
      <c r="J14" s="25" t="str">
        <f ca="1">SUBSTITUTE(SUBSTITUTE(SUBSTITUTE(SUBSTITUTE(SUBSTITUTE(SUBSTITUTE(SUBSTITUTE(SUBSTITUTE(
TRIM(CLEAN(Table_Text[[#This Row],[Quote]])),
" {","{"),
"{ ","{"),
" }","}"),
"} ","}"),
" [","["),
"[ ","["),
" ]","]"),
"] ","]")</f>
        <v>"phone": "TBA",</v>
      </c>
      <c r="K14" s="26"/>
      <c r="L14" s="49" t="s">
        <v>890</v>
      </c>
    </row>
    <row r="15" spans="2:12" s="21" customFormat="1" ht="21" customHeight="1">
      <c r="B15" s="27" t="s">
        <v>74</v>
      </c>
      <c r="C15" s="26"/>
      <c r="D15"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5"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email</v>
      </c>
      <c r="F15" s="25" t="str">
        <f ca="1">IF(Table_Text[[#This Row],[Header]]="Yes","",IF(Table_Text[[#This Row],[Property]]&lt;&gt;"",SUBSTITUTE(Table_Text[[#This Row],[Type]]," ","")&amp;SUBSTITUTE(Table_Text[[#This Row],[Property]]," ",""),""))</f>
        <v>OrganisationEmail</v>
      </c>
      <c r="G15"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"email": {
            "text": "TBA"
        },</v>
      </c>
      <c r="H15" s="66" t="str">
        <f ca="1">SUBSTITUTE(SUBSTITUTE(SUBSTITUTE(SUBSTITUTE(SUBSTITUTE(SUBSTITUTE(SUBSTITUTE(SUBSTITUTE(
TRIM(CLEAN(Table_Text[[#This Row],[Config]])),
" {","{"),
"{ ","{"),
" }","}"),
"} ","}"),
" [","["),
"[ ","["),
" ]","]"),
"] ","]")</f>
        <v>"email":{"text": "TBA"},</v>
      </c>
      <c r="I15"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"email": "TBA",</v>
      </c>
      <c r="J15" s="25" t="str">
        <f ca="1">SUBSTITUTE(SUBSTITUTE(SUBSTITUTE(SUBSTITUTE(SUBSTITUTE(SUBSTITUTE(SUBSTITUTE(SUBSTITUTE(
TRIM(CLEAN(Table_Text[[#This Row],[Quote]])),
" {","{"),
"{ ","{"),
" }","}"),
"} ","}"),
" [","["),
"[ ","["),
" ]","]"),
"] ","]")</f>
        <v>"email": "TBA",</v>
      </c>
      <c r="K15" s="25"/>
      <c r="L15" s="49" t="s">
        <v>890</v>
      </c>
    </row>
    <row r="16" spans="2:12" s="21" customFormat="1" ht="21" customHeight="1">
      <c r="B16" s="10" t="s">
        <v>621</v>
      </c>
      <c r="C16" s="10"/>
      <c r="D16"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6"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website</v>
      </c>
      <c r="F16" s="10" t="str">
        <f ca="1">IF(Table_Text[[#This Row],[Header]]="Yes","",IF(Table_Text[[#This Row],[Property]]&lt;&gt;"",SUBSTITUTE(Table_Text[[#This Row],[Type]]," ","")&amp;SUBSTITUTE(Table_Text[[#This Row],[Property]]," ",""),""))</f>
        <v>OrganisationWebsite</v>
      </c>
      <c r="G16"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"website": {
            "text": "www.company.com.au"
        }
    },</v>
      </c>
      <c r="H16" s="10" t="str">
        <f ca="1">SUBSTITUTE(SUBSTITUTE(SUBSTITUTE(SUBSTITUTE(SUBSTITUTE(SUBSTITUTE(SUBSTITUTE(SUBSTITUTE(
TRIM(CLEAN(Table_Text[[#This Row],[Config]])),
" {","{"),
"{ ","{"),
" }","}"),
"} ","}"),
" [","["),
"[ ","["),
" ]","]"),
"] ","]")</f>
        <v>"website":{"text": "www.company.com.au"}},</v>
      </c>
      <c r="I16"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"website": "www.company.com.au"
    },</v>
      </c>
      <c r="J16" s="25" t="str">
        <f ca="1">SUBSTITUTE(SUBSTITUTE(SUBSTITUTE(SUBSTITUTE(SUBSTITUTE(SUBSTITUTE(SUBSTITUTE(SUBSTITUTE(
TRIM(CLEAN(Table_Text[[#This Row],[Quote]])),
" {","{"),
"{ ","{"),
" }","}"),
"} ","}"),
" [","["),
"[ ","["),
" ]","]"),
"] ","]")</f>
        <v>"website": "www.company.com.au"},</v>
      </c>
      <c r="K16" s="26"/>
      <c r="L16" s="24" t="s">
        <v>946</v>
      </c>
    </row>
    <row r="17" spans="2:12" ht="29.4" thickBot="1">
      <c r="B17" s="14" t="s">
        <v>622</v>
      </c>
      <c r="C17" s="14" t="s">
        <v>59</v>
      </c>
      <c r="D17" s="14"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7" s="14"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product</v>
      </c>
      <c r="F17" s="14" t="str">
        <f>IF(Table_Text[[#This Row],[Header]]="Yes","",IF(Table_Text[[#This Row],[Property]]&lt;&gt;"",SUBSTITUTE(Table_Text[[#This Row],[Type]]," ","")&amp;SUBSTITUTE(Table_Text[[#This Row],[Property]]," ",""),""))</f>
        <v/>
      </c>
      <c r="G17" s="14"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"product": {</v>
      </c>
      <c r="H17" s="14" t="str">
        <f ca="1">SUBSTITUTE(SUBSTITUTE(SUBSTITUTE(SUBSTITUTE(SUBSTITUTE(SUBSTITUTE(SUBSTITUTE(SUBSTITUTE(
TRIM(CLEAN(Table_Text[[#This Row],[Config]])),
" {","{"),
"{ ","{"),
" }","}"),
"} ","}"),
" [","["),
"[ ","["),
" ]","]"),
"] ","]")</f>
        <v>"product":{</v>
      </c>
      <c r="I17" s="14"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"product": {</v>
      </c>
      <c r="J17" s="14" t="str">
        <f ca="1">SUBSTITUTE(SUBSTITUTE(SUBSTITUTE(SUBSTITUTE(SUBSTITUTE(SUBSTITUTE(SUBSTITUTE(SUBSTITUTE(
TRIM(CLEAN(Table_Text[[#This Row],[Quote]])),
" {","{"),
"{ ","{"),
" }","}"),
"} ","}"),
" [","["),
"[ ","["),
" ]","]"),
"] ","]")</f>
        <v>"product":{</v>
      </c>
      <c r="K17" s="14"/>
      <c r="L17" s="32"/>
    </row>
    <row r="18" spans="2:12" s="21" customFormat="1" ht="21" hidden="1" customHeight="1">
      <c r="B18" s="26"/>
      <c r="C18" s="26"/>
      <c r="D18"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8"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8" s="25" t="str">
        <f>IF(Table_Text[[#This Row],[Header]]="Yes","",IF(Table_Text[[#This Row],[Property]]&lt;&gt;"",SUBSTITUTE(Table_Text[[#This Row],[Type]]," ","")&amp;SUBSTITUTE(Table_Text[[#This Row],[Property]]," ",""),""))</f>
        <v/>
      </c>
      <c r="G18"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8" s="26" t="str">
        <f ca="1">SUBSTITUTE(SUBSTITUTE(SUBSTITUTE(SUBSTITUTE(SUBSTITUTE(SUBSTITUTE(SUBSTITUTE(SUBSTITUTE(
TRIM(CLEAN(Table_Text[[#This Row],[Config]])),
" {","{"),
"{ ","{"),
" }","}"),
"} ","}"),
" [","["),
"[ ","["),
" ]","]"),
"] ","]")</f>
        <v/>
      </c>
      <c r="I18"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8" s="25" t="str">
        <f ca="1">SUBSTITUTE(SUBSTITUTE(SUBSTITUTE(SUBSTITUTE(SUBSTITUTE(SUBSTITUTE(SUBSTITUTE(SUBSTITUTE(
TRIM(CLEAN(Table_Text[[#This Row],[Quote]])),
" {","{"),
"{ ","{"),
" }","}"),
"} ","}"),
" [","["),
"[ ","["),
" ]","]"),
"] ","]")</f>
        <v/>
      </c>
      <c r="K18" s="26"/>
      <c r="L18" s="50"/>
    </row>
    <row r="19" spans="2:12" s="21" customFormat="1" ht="21" customHeight="1">
      <c r="B19" s="26" t="s">
        <v>623</v>
      </c>
      <c r="C19" s="26"/>
      <c r="D19"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9"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title</v>
      </c>
      <c r="F19" s="25" t="str">
        <f ca="1">IF(Table_Text[[#This Row],[Header]]="Yes","",IF(Table_Text[[#This Row],[Property]]&lt;&gt;"",SUBSTITUTE(Table_Text[[#This Row],[Type]]," ","")&amp;SUBSTITUTE(Table_Text[[#This Row],[Property]]," ",""),""))</f>
        <v>ProductTitle</v>
      </c>
      <c r="G19"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"title": {
            "text": "Deposit Bond Application - Concierge Service"
        },</v>
      </c>
      <c r="H19" s="66" t="str">
        <f ca="1">SUBSTITUTE(SUBSTITUTE(SUBSTITUTE(SUBSTITUTE(SUBSTITUTE(SUBSTITUTE(SUBSTITUTE(SUBSTITUTE(
TRIM(CLEAN(Table_Text[[#This Row],[Config]])),
" {","{"),
"{ ","{"),
" }","}"),
"} ","}"),
" [","["),
"[ ","["),
" ]","]"),
"] ","]")</f>
        <v>"title":{"text": "Deposit Bond Application - Concierge Service"},</v>
      </c>
      <c r="I19"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"title": "Deposit Bond Application - Concierge Service",</v>
      </c>
      <c r="J19" s="25" t="str">
        <f ca="1">SUBSTITUTE(SUBSTITUTE(SUBSTITUTE(SUBSTITUTE(SUBSTITUTE(SUBSTITUTE(SUBSTITUTE(SUBSTITUTE(
TRIM(CLEAN(Table_Text[[#This Row],[Quote]])),
" {","{"),
"{ ","{"),
" }","}"),
"} ","}"),
" [","["),
"[ ","["),
" ]","]"),
"] ","]")</f>
        <v>"title": "Deposit Bond Application - Concierge Service",</v>
      </c>
      <c r="K19" s="26"/>
      <c r="L19" s="24" t="s">
        <v>1044</v>
      </c>
    </row>
    <row r="20" spans="2:12" s="21" customFormat="1" ht="21" customHeight="1">
      <c r="B20" s="10" t="s">
        <v>624</v>
      </c>
      <c r="C20" s="10"/>
      <c r="D20" s="1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20" s="1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description</v>
      </c>
      <c r="F20" s="10" t="str">
        <f ca="1">IF(Table_Text[[#This Row],[Header]]="Yes","",IF(Table_Text[[#This Row],[Property]]&lt;&gt;"",SUBSTITUTE(Table_Text[[#This Row],[Type]]," ","")&amp;SUBSTITUTE(Table_Text[[#This Row],[Property]]," ",""),""))</f>
        <v>ProductDescription</v>
      </c>
      <c r="G20" s="1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"description": {
            "text": "N/A"
        },</v>
      </c>
      <c r="H20" s="10" t="str">
        <f ca="1">SUBSTITUTE(SUBSTITUTE(SUBSTITUTE(SUBSTITUTE(SUBSTITUTE(SUBSTITUTE(SUBSTITUTE(SUBSTITUTE(
TRIM(CLEAN(Table_Text[[#This Row],[Config]])),
" {","{"),
"{ ","{"),
" }","}"),
"} ","}"),
" [","["),
"[ ","["),
" ]","]"),
"] ","]")</f>
        <v>"description":{"text": "N/A"},</v>
      </c>
      <c r="I20"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"description": "N/A",</v>
      </c>
      <c r="J20" s="25" t="str">
        <f ca="1">SUBSTITUTE(SUBSTITUTE(SUBSTITUTE(SUBSTITUTE(SUBSTITUTE(SUBSTITUTE(SUBSTITUTE(SUBSTITUTE(
TRIM(CLEAN(Table_Text[[#This Row],[Quote]])),
" {","{"),
"{ ","{"),
" }","}"),
"} ","}"),
" [","["),
"[ ","["),
" ]","]"),
"] ","]")</f>
        <v>"description": "N/A",</v>
      </c>
      <c r="K20" s="26"/>
      <c r="L20" s="24" t="s">
        <v>852</v>
      </c>
    </row>
    <row r="21" spans="2:12" s="21" customFormat="1" ht="21" customHeight="1">
      <c r="B21" s="27" t="s">
        <v>889</v>
      </c>
      <c r="C21" s="26"/>
      <c r="D21"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21"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carrier</v>
      </c>
      <c r="F21" s="25" t="str">
        <f ca="1">IF(Table_Text[[#This Row],[Header]]="Yes","",IF(Table_Text[[#This Row],[Property]]&lt;&gt;"",SUBSTITUTE(Table_Text[[#This Row],[Type]]," ","")&amp;SUBSTITUTE(Table_Text[[#This Row],[Property]]," ",""),""))</f>
        <v>ProductCarrier</v>
      </c>
      <c r="G21"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"carrier": {
            "text": "TBA"
        }
    },</v>
      </c>
      <c r="H21" s="66" t="str">
        <f ca="1">SUBSTITUTE(SUBSTITUTE(SUBSTITUTE(SUBSTITUTE(SUBSTITUTE(SUBSTITUTE(SUBSTITUTE(SUBSTITUTE(
TRIM(CLEAN(Table_Text[[#This Row],[Config]])),
" {","{"),
"{ ","{"),
" }","}"),
"} ","}"),
" [","["),
"[ ","["),
" ]","]"),
"] ","]")</f>
        <v>"carrier":{"text": "TBA"}},</v>
      </c>
      <c r="I21"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"carrier": "TBA"
    },</v>
      </c>
      <c r="J21" s="25" t="str">
        <f ca="1">SUBSTITUTE(SUBSTITUTE(SUBSTITUTE(SUBSTITUTE(SUBSTITUTE(SUBSTITUTE(SUBSTITUTE(SUBSTITUTE(
TRIM(CLEAN(Table_Text[[#This Row],[Quote]])),
" {","{"),
"{ ","{"),
" }","}"),
"} ","}"),
" [","["),
"[ ","["),
" ]","]"),
"] ","]")</f>
        <v>"carrier": "TBA"},</v>
      </c>
      <c r="K21" s="25"/>
      <c r="L21" s="49" t="s">
        <v>890</v>
      </c>
    </row>
    <row r="22" spans="2:12" ht="29.4" thickBot="1">
      <c r="B22" s="14" t="s">
        <v>409</v>
      </c>
      <c r="C22" s="14" t="s">
        <v>59</v>
      </c>
      <c r="D22" s="14"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22" s="14"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v>
      </c>
      <c r="F22" s="14" t="str">
        <f>IF(Table_Text[[#This Row],[Header]]="Yes","",IF(Table_Text[[#This Row],[Property]]&lt;&gt;"",SUBSTITUTE(Table_Text[[#This Row],[Type]]," ","")&amp;SUBSTITUTE(Table_Text[[#This Row],[Property]]," ",""),""))</f>
        <v/>
      </c>
      <c r="G22" s="14"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 {</v>
      </c>
      <c r="H22" s="14" t="str">
        <f ca="1">SUBSTITUTE(SUBSTITUTE(SUBSTITUTE(SUBSTITUTE(SUBSTITUTE(SUBSTITUTE(SUBSTITUTE(SUBSTITUTE(
TRIM(CLEAN(Table_Text[[#This Row],[Config]])),
" {","{"),
"{ ","{"),
" }","}"),
"} ","}"),
" [","["),
"[ ","["),
" ]","]"),
"] ","]")</f>
        <v>"sidebar":{</v>
      </c>
      <c r="I22" s="14"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 {</v>
      </c>
      <c r="J22" s="14" t="str">
        <f ca="1">SUBSTITUTE(SUBSTITUTE(SUBSTITUTE(SUBSTITUTE(SUBSTITUTE(SUBSTITUTE(SUBSTITUTE(SUBSTITUTE(
TRIM(CLEAN(Table_Text[[#This Row],[Quote]])),
" {","{"),
"{ ","{"),
" }","}"),
"} ","}"),
" [","["),
"[ ","["),
" ]","]"),
"] ","]")</f>
        <v>"sidebar":{</v>
      </c>
      <c r="K22" s="14"/>
      <c r="L22" s="32"/>
    </row>
    <row r="23" spans="2:12" s="21" customFormat="1" ht="21" hidden="1" customHeight="1">
      <c r="B23" s="26"/>
      <c r="C23" s="26"/>
      <c r="D23"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3"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23" s="25" t="str">
        <f>IF(Table_Text[[#This Row],[Header]]="Yes","",IF(Table_Text[[#This Row],[Property]]&lt;&gt;"",SUBSTITUTE(Table_Text[[#This Row],[Type]]," ","")&amp;SUBSTITUTE(Table_Text[[#This Row],[Property]]," ",""),""))</f>
        <v/>
      </c>
      <c r="G23"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23" s="25" t="str">
        <f ca="1">SUBSTITUTE(SUBSTITUTE(SUBSTITUTE(SUBSTITUTE(SUBSTITUTE(SUBSTITUTE(SUBSTITUTE(SUBSTITUTE(
TRIM(CLEAN(Table_Text[[#This Row],[Config]])),
" {","{"),
"{ ","{"),
" }","}"),
"} ","}"),
" [","["),
"[ ","["),
" ]","]"),
"] ","]")</f>
        <v/>
      </c>
      <c r="I23"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23" s="25" t="str">
        <f ca="1">SUBSTITUTE(SUBSTITUTE(SUBSTITUTE(SUBSTITUTE(SUBSTITUTE(SUBSTITUTE(SUBSTITUTE(SUBSTITUTE(
TRIM(CLEAN(Table_Text[[#This Row],[Quote]])),
" {","{"),
"{ ","{"),
" }","}"),
"} ","}"),
" [","["),
"[ ","["),
" ]","]"),
"] ","]")</f>
        <v/>
      </c>
      <c r="K23" s="26"/>
      <c r="L23" s="50"/>
    </row>
    <row r="24" spans="2:12" s="21" customFormat="1" ht="21" customHeight="1">
      <c r="B24" s="27" t="s">
        <v>625</v>
      </c>
      <c r="C24" s="26"/>
      <c r="D24"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4"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incompleteHeader</v>
      </c>
      <c r="F24" s="26" t="str">
        <f ca="1">IF(Table_Text[[#This Row],[Header]]="Yes","",IF(Table_Text[[#This Row],[Property]]&lt;&gt;"",SUBSTITUTE(Table_Text[[#This Row],[Type]]," ","")&amp;SUBSTITUTE(Table_Text[[#This Row],[Property]]," ",""),""))</f>
        <v>SidebarIncompleteHeader</v>
      </c>
      <c r="G24"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"incompleteHeader": {
            "text": "Answer a few simple questions to get an instant quote online."
        },</v>
      </c>
      <c r="H24" s="26" t="str">
        <f ca="1">SUBSTITUTE(SUBSTITUTE(SUBSTITUTE(SUBSTITUTE(SUBSTITUTE(SUBSTITUTE(SUBSTITUTE(SUBSTITUTE(
TRIM(CLEAN(Table_Text[[#This Row],[Config]])),
" {","{"),
"{ ","{"),
" }","}"),
"} ","}"),
" [","["),
"[ ","["),
" ]","]"),
"] ","]")</f>
        <v>"incompleteHeader":{"text": "Answer a few simple questions to get an instant quote online."},</v>
      </c>
      <c r="I24"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"incompleteHeader": "Answer a few simple questions to get an instant quote online.",</v>
      </c>
      <c r="J24" s="25" t="str">
        <f ca="1">SUBSTITUTE(SUBSTITUTE(SUBSTITUTE(SUBSTITUTE(SUBSTITUTE(SUBSTITUTE(SUBSTITUTE(SUBSTITUTE(
TRIM(CLEAN(Table_Text[[#This Row],[Quote]])),
" {","{"),
"{ ","{"),
" }","}"),
"} ","}"),
" [","["),
"[ ","["),
" ]","]"),
"] ","]")</f>
        <v>"incompleteHeader": "Answer a few simple questions to get an instant quote online.",</v>
      </c>
      <c r="K24" s="26"/>
      <c r="L24" s="49" t="s">
        <v>626</v>
      </c>
    </row>
    <row r="25" spans="2:12" s="21" customFormat="1" ht="21" customHeight="1">
      <c r="B25" s="26" t="s">
        <v>627</v>
      </c>
      <c r="C25" s="26"/>
      <c r="D25"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5"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incompleteLabel</v>
      </c>
      <c r="F25" s="25" t="str">
        <f ca="1">IF(Table_Text[[#This Row],[Header]]="Yes","",IF(Table_Text[[#This Row],[Property]]&lt;&gt;"",SUBSTITUTE(Table_Text[[#This Row],[Type]]," ","")&amp;SUBSTITUTE(Table_Text[[#This Row],[Property]]," ",""),""))</f>
        <v>SidebarIncompleteLabel</v>
      </c>
      <c r="G25"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"incompleteLabel": {
            "text": "Need Assistance?"
        },</v>
      </c>
      <c r="H25" s="66" t="str">
        <f ca="1">SUBSTITUTE(SUBSTITUTE(SUBSTITUTE(SUBSTITUTE(SUBSTITUTE(SUBSTITUTE(SUBSTITUTE(SUBSTITUTE(
TRIM(CLEAN(Table_Text[[#This Row],[Config]])),
" {","{"),
"{ ","{"),
" }","}"),
"} ","}"),
" [","["),
"[ ","["),
" ]","]"),
"] ","]")</f>
        <v>"incompleteLabel":{"text": "Need Assistance?"},</v>
      </c>
      <c r="I25"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"incompleteLabel": "Need Assistance?",</v>
      </c>
      <c r="J25" s="25" t="str">
        <f ca="1">SUBSTITUTE(SUBSTITUTE(SUBSTITUTE(SUBSTITUTE(SUBSTITUTE(SUBSTITUTE(SUBSTITUTE(SUBSTITUTE(
TRIM(CLEAN(Table_Text[[#This Row],[Quote]])),
" {","{"),
"{ ","{"),
" }","}"),
"} ","}"),
" [","["),
"[ ","["),
" ]","]"),
"] ","]")</f>
        <v>"incompleteLabel": "Need Assistance?",</v>
      </c>
      <c r="K25" s="26"/>
      <c r="L25" s="49" t="s">
        <v>628</v>
      </c>
    </row>
    <row r="26" spans="2:12" s="21" customFormat="1" ht="21" customHeight="1">
      <c r="B26" s="26" t="s">
        <v>629</v>
      </c>
      <c r="C26" s="26"/>
      <c r="D26"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6"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incompleteMessage</v>
      </c>
      <c r="F26" s="25" t="str">
        <f ca="1">IF(Table_Text[[#This Row],[Header]]="Yes","",IF(Table_Text[[#This Row],[Property]]&lt;&gt;"",SUBSTITUTE(Table_Text[[#This Row],[Type]]," ","")&amp;SUBSTITUTE(Table_Text[[#This Row],[Property]]," ",""),""))</f>
        <v>SidebarIncompleteMessage</v>
      </c>
      <c r="G26"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"incompleteMessage": {
            "text": "Call 13 13 13 (Weekdays 8:30am-5:30pm)"
        },</v>
      </c>
      <c r="H26" s="25" t="str">
        <f ca="1">SUBSTITUTE(SUBSTITUTE(SUBSTITUTE(SUBSTITUTE(SUBSTITUTE(SUBSTITUTE(SUBSTITUTE(SUBSTITUTE(
TRIM(CLEAN(Table_Text[[#This Row],[Config]])),
" {","{"),
"{ ","{"),
" }","}"),
"} ","}"),
" [","["),
"[ ","["),
" ]","]"),
"] ","]")</f>
        <v>"incompleteMessage":{"text": "Call 13 13 13 (Weekdays 8:30am-5:30pm)"},</v>
      </c>
      <c r="I26"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"incompleteMessage": "Call 13 13 13 (Weekdays 8:30am-5:30pm)",</v>
      </c>
      <c r="J26" s="25" t="str">
        <f ca="1">SUBSTITUTE(SUBSTITUTE(SUBSTITUTE(SUBSTITUTE(SUBSTITUTE(SUBSTITUTE(SUBSTITUTE(SUBSTITUTE(
TRIM(CLEAN(Table_Text[[#This Row],[Quote]])),
" {","{"),
"{ ","{"),
" }","}"),
"} ","}"),
" [","["),
"[ ","["),
" ]","]"),
"] ","]")</f>
        <v>"incompleteMessage": "Call 13 13 13 (Weekdays 8:30am-5:30pm)",</v>
      </c>
      <c r="K26" s="26"/>
      <c r="L26" s="127" t="s">
        <v>837</v>
      </c>
    </row>
    <row r="27" spans="2:12" s="21" customFormat="1" ht="21" customHeight="1">
      <c r="B27" s="26" t="s">
        <v>856</v>
      </c>
      <c r="C27" s="26"/>
      <c r="D27"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7"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premiumEstimateHeader</v>
      </c>
      <c r="F27" s="25" t="str">
        <f ca="1">IF(Table_Text[[#This Row],[Header]]="Yes","",IF(Table_Text[[#This Row],[Property]]&lt;&gt;"",SUBSTITUTE(Table_Text[[#This Row],[Type]]," ","")&amp;SUBSTITUTE(Table_Text[[#This Row],[Property]]," ",""),""))</f>
        <v>SidebarPremiumEstimateHeader</v>
      </c>
      <c r="G27"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"premiumEstimateHeader": {
            "text": "We have calculated an estimated premium based on the information provided so far."
        },</v>
      </c>
      <c r="H27" s="66" t="str">
        <f ca="1">SUBSTITUTE(SUBSTITUTE(SUBSTITUTE(SUBSTITUTE(SUBSTITUTE(SUBSTITUTE(SUBSTITUTE(SUBSTITUTE(
TRIM(CLEAN(Table_Text[[#This Row],[Config]])),
" {","{"),
"{ ","{"),
" }","}"),
"} ","}"),
" [","["),
"[ ","["),
" ]","]"),
"] ","]")</f>
        <v>"premiumEstimateHeader":{"text": "We have calculated an estimated premium based on the information provided so far."},</v>
      </c>
      <c r="I27"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"premiumEstimateHeader": "We have calculated an estimated premium based on the information provided so far.",</v>
      </c>
      <c r="J27" s="25" t="str">
        <f ca="1">SUBSTITUTE(SUBSTITUTE(SUBSTITUTE(SUBSTITUTE(SUBSTITUTE(SUBSTITUTE(SUBSTITUTE(SUBSTITUTE(
TRIM(CLEAN(Table_Text[[#This Row],[Quote]])),
" {","{"),
"{ ","{"),
" }","}"),
"} ","}"),
" [","["),
"[ ","["),
" ]","]"),
"] ","]")</f>
        <v>"premiumEstimateHeader": "We have calculated an estimated premium based on the information provided so far.",</v>
      </c>
      <c r="K27" s="25"/>
      <c r="L27" s="49" t="s">
        <v>630</v>
      </c>
    </row>
    <row r="28" spans="2:12" s="21" customFormat="1" ht="21" customHeight="1">
      <c r="B28" s="26" t="s">
        <v>857</v>
      </c>
      <c r="C28" s="26"/>
      <c r="D28"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8"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premiumEstimateLabel</v>
      </c>
      <c r="F28" s="25" t="str">
        <f ca="1">IF(Table_Text[[#This Row],[Header]]="Yes","",IF(Table_Text[[#This Row],[Property]]&lt;&gt;"",SUBSTITUTE(Table_Text[[#This Row],[Type]]," ","")&amp;SUBSTITUTE(Table_Text[[#This Row],[Property]]," ",""),""))</f>
        <v>SidebarPremiumEstimateLabel</v>
      </c>
      <c r="G28"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"premiumEstimateLabel": {
            "text": "Your Estimate"
        },</v>
      </c>
      <c r="H28" s="66" t="str">
        <f ca="1">SUBSTITUTE(SUBSTITUTE(SUBSTITUTE(SUBSTITUTE(SUBSTITUTE(SUBSTITUTE(SUBSTITUTE(SUBSTITUTE(
TRIM(CLEAN(Table_Text[[#This Row],[Config]])),
" {","{"),
"{ ","{"),
" }","}"),
"} ","}"),
" [","["),
"[ ","["),
" ]","]"),
"] ","]")</f>
        <v>"premiumEstimateLabel":{"text": "Your Estimate"},</v>
      </c>
      <c r="I28"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"premiumEstimateLabel": "Your Estimate",</v>
      </c>
      <c r="J28" s="25" t="str">
        <f ca="1">SUBSTITUTE(SUBSTITUTE(SUBSTITUTE(SUBSTITUTE(SUBSTITUTE(SUBSTITUTE(SUBSTITUTE(SUBSTITUTE(
TRIM(CLEAN(Table_Text[[#This Row],[Quote]])),
" {","{"),
"{ ","{"),
" }","}"),
"} ","}"),
" [","["),
"[ ","["),
" ]","]"),
"] ","]")</f>
        <v>"premiumEstimateLabel": "Your Estimate",</v>
      </c>
      <c r="K28" s="25"/>
      <c r="L28" s="50" t="s">
        <v>871</v>
      </c>
    </row>
    <row r="29" spans="2:12" s="21" customFormat="1" ht="21" customHeight="1">
      <c r="B29" s="26" t="s">
        <v>858</v>
      </c>
      <c r="C29" s="26"/>
      <c r="D29"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9"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premiumEstimateMessage</v>
      </c>
      <c r="F29" s="25" t="str">
        <f ca="1">IF(Table_Text[[#This Row],[Header]]="Yes","",IF(Table_Text[[#This Row],[Property]]&lt;&gt;"",SUBSTITUTE(Table_Text[[#This Row],[Type]]," ","")&amp;SUBSTITUTE(Table_Text[[#This Row],[Property]]," ",""),""))</f>
        <v>SidebarPremiumEstimateMessage</v>
      </c>
      <c r="G29"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"premiumEstimateMessage": {
            "text": "To calculate your final premium please complete the remaining questions."
        },</v>
      </c>
      <c r="H29" s="66" t="str">
        <f ca="1">SUBSTITUTE(SUBSTITUTE(SUBSTITUTE(SUBSTITUTE(SUBSTITUTE(SUBSTITUTE(SUBSTITUTE(SUBSTITUTE(
TRIM(CLEAN(Table_Text[[#This Row],[Config]])),
" {","{"),
"{ ","{"),
" }","}"),
"} ","}"),
" [","["),
"[ ","["),
" ]","]"),
"] ","]")</f>
        <v>"premiumEstimateMessage":{"text": "To calculate your final premium please complete the remaining questions."},</v>
      </c>
      <c r="I29"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"premiumEstimateMessage": "To calculate your final premium please complete the remaining questions.",</v>
      </c>
      <c r="J29" s="25" t="str">
        <f ca="1">SUBSTITUTE(SUBSTITUTE(SUBSTITUTE(SUBSTITUTE(SUBSTITUTE(SUBSTITUTE(SUBSTITUTE(SUBSTITUTE(
TRIM(CLEAN(Table_Text[[#This Row],[Quote]])),
" {","{"),
"{ ","{"),
" }","}"),
"} ","}"),
" [","["),
"[ ","["),
" ]","]"),
"] ","]")</f>
        <v>"premiumEstimateMessage": "To calculate your final premium please complete the remaining questions.",</v>
      </c>
      <c r="K29" s="25"/>
      <c r="L29" s="49" t="s">
        <v>872</v>
      </c>
    </row>
    <row r="30" spans="2:12" s="21" customFormat="1" ht="21" customHeight="1">
      <c r="B30" s="26" t="s">
        <v>859</v>
      </c>
      <c r="C30" s="26"/>
      <c r="D30"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0"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premiumCompleteHeader</v>
      </c>
      <c r="F30" s="25" t="str">
        <f ca="1">IF(Table_Text[[#This Row],[Header]]="Yes","",IF(Table_Text[[#This Row],[Property]]&lt;&gt;"",SUBSTITUTE(Table_Text[[#This Row],[Type]]," ","")&amp;SUBSTITUTE(Table_Text[[#This Row],[Property]]," ",""),""))</f>
        <v>SidebarPremiumCompleteHeader</v>
      </c>
      <c r="G30"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"premiumCompleteHeader": {
            "text": "We have calculated a premium based on the information you have provided."
        },</v>
      </c>
      <c r="H30" s="66" t="str">
        <f ca="1">SUBSTITUTE(SUBSTITUTE(SUBSTITUTE(SUBSTITUTE(SUBSTITUTE(SUBSTITUTE(SUBSTITUTE(SUBSTITUTE(
TRIM(CLEAN(Table_Text[[#This Row],[Config]])),
" {","{"),
"{ ","{"),
" }","}"),
"} ","}"),
" [","["),
"[ ","["),
" ]","]"),
"] ","]")</f>
        <v>"premiumCompleteHeader":{"text": "We have calculated a premium based on the information you have provided."},</v>
      </c>
      <c r="I30"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"premiumCompleteHeader": "We have calculated a premium based on the information you have provided.",</v>
      </c>
      <c r="J30" s="25" t="str">
        <f ca="1">SUBSTITUTE(SUBSTITUTE(SUBSTITUTE(SUBSTITUTE(SUBSTITUTE(SUBSTITUTE(SUBSTITUTE(SUBSTITUTE(
TRIM(CLEAN(Table_Text[[#This Row],[Quote]])),
" {","{"),
"{ ","{"),
" }","}"),
"} ","}"),
" [","["),
"[ ","["),
" ]","]"),
"] ","]")</f>
        <v>"premiumCompleteHeader": "We have calculated a premium based on the information you have provided.",</v>
      </c>
      <c r="K30" s="25"/>
      <c r="L30" s="49" t="s">
        <v>873</v>
      </c>
    </row>
    <row r="31" spans="2:12" s="21" customFormat="1" ht="21" customHeight="1">
      <c r="B31" s="26" t="s">
        <v>860</v>
      </c>
      <c r="C31" s="26"/>
      <c r="D31"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1"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premiumCompleteLabel</v>
      </c>
      <c r="F31" s="25" t="str">
        <f ca="1">IF(Table_Text[[#This Row],[Header]]="Yes","",IF(Table_Text[[#This Row],[Property]]&lt;&gt;"",SUBSTITUTE(Table_Text[[#This Row],[Type]]," ","")&amp;SUBSTITUTE(Table_Text[[#This Row],[Property]]," ",""),""))</f>
        <v>SidebarPremiumCompleteLabel</v>
      </c>
      <c r="G31"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"premiumCompleteLabel": {
            "text": "Your Premium"
        },</v>
      </c>
      <c r="H31" s="66" t="str">
        <f ca="1">SUBSTITUTE(SUBSTITUTE(SUBSTITUTE(SUBSTITUTE(SUBSTITUTE(SUBSTITUTE(SUBSTITUTE(SUBSTITUTE(
TRIM(CLEAN(Table_Text[[#This Row],[Config]])),
" {","{"),
"{ ","{"),
" }","}"),
"} ","}"),
" [","["),
"[ ","["),
" ]","]"),
"] ","]")</f>
        <v>"premiumCompleteLabel":{"text": "Your Premium"},</v>
      </c>
      <c r="I31"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"premiumCompleteLabel": "Your Premium",</v>
      </c>
      <c r="J31" s="25" t="str">
        <f ca="1">SUBSTITUTE(SUBSTITUTE(SUBSTITUTE(SUBSTITUTE(SUBSTITUTE(SUBSTITUTE(SUBSTITUTE(SUBSTITUTE(
TRIM(CLEAN(Table_Text[[#This Row],[Quote]])),
" {","{"),
"{ ","{"),
" }","}"),
"} ","}"),
" [","["),
"[ ","["),
" ]","]"),
"] ","]")</f>
        <v>"premiumCompleteLabel": "Your Premium",</v>
      </c>
      <c r="K31" s="25"/>
      <c r="L31" s="50" t="s">
        <v>631</v>
      </c>
    </row>
    <row r="32" spans="2:12" s="21" customFormat="1" ht="21" customHeight="1">
      <c r="B32" s="26" t="s">
        <v>861</v>
      </c>
      <c r="C32" s="26"/>
      <c r="D32"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2"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premiumCompleteMessage</v>
      </c>
      <c r="F32" s="25" t="str">
        <f ca="1">IF(Table_Text[[#This Row],[Header]]="Yes","",IF(Table_Text[[#This Row],[Property]]&lt;&gt;"",SUBSTITUTE(Table_Text[[#This Row],[Type]]," ","")&amp;SUBSTITUTE(Table_Text[[#This Row],[Property]]," ",""),""))</f>
        <v>SidebarPremiumCompleteMessage</v>
      </c>
      <c r="G32"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"premiumCompleteMessage": {
            "text": "To finalise your quote please complete the remaining questions and follow the prompts."
        },</v>
      </c>
      <c r="H32" s="66" t="str">
        <f ca="1">SUBSTITUTE(SUBSTITUTE(SUBSTITUTE(SUBSTITUTE(SUBSTITUTE(SUBSTITUTE(SUBSTITUTE(SUBSTITUTE(
TRIM(CLEAN(Table_Text[[#This Row],[Config]])),
" {","{"),
"{ ","{"),
" }","}"),
"} ","}"),
" [","["),
"[ ","["),
" ]","]"),
"] ","]")</f>
        <v>"premiumCompleteMessage":{"text": "To finalise your quote please complete the remaining questions and follow the prompts."},</v>
      </c>
      <c r="I32"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"premiumCompleteMessage": "To finalise your quote please complete the remaining questions and follow the prompts.",</v>
      </c>
      <c r="J32" s="25" t="str">
        <f ca="1">SUBSTITUTE(SUBSTITUTE(SUBSTITUTE(SUBSTITUTE(SUBSTITUTE(SUBSTITUTE(SUBSTITUTE(SUBSTITUTE(
TRIM(CLEAN(Table_Text[[#This Row],[Quote]])),
" {","{"),
"{ ","{"),
" }","}"),
"} ","}"),
" [","["),
"[ ","["),
" ]","]"),
"] ","]")</f>
        <v>"premiumCompleteMessage": "To finalise your quote please complete the remaining questions and follow the prompts.",</v>
      </c>
      <c r="K32" s="25"/>
      <c r="L32" s="49" t="s">
        <v>632</v>
      </c>
    </row>
    <row r="33" spans="2:12" s="21" customFormat="1" ht="21" customHeight="1">
      <c r="B33" s="26" t="s">
        <v>862</v>
      </c>
      <c r="C33" s="26"/>
      <c r="D33"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3"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bindingQuoteHeader</v>
      </c>
      <c r="F33" s="25" t="str">
        <f ca="1">IF(Table_Text[[#This Row],[Header]]="Yes","",IF(Table_Text[[#This Row],[Property]]&lt;&gt;"",SUBSTITUTE(Table_Text[[#This Row],[Type]]," ","")&amp;SUBSTITUTE(Table_Text[[#This Row],[Property]]," ",""),""))</f>
        <v>SidebarBindingQuoteHeader</v>
      </c>
      <c r="G33"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"bindingQuoteHeader": {
            "text": "We have finalised your quote using the information provided."
        },</v>
      </c>
      <c r="H33" s="66" t="str">
        <f ca="1">SUBSTITUTE(SUBSTITUTE(SUBSTITUTE(SUBSTITUTE(SUBSTITUTE(SUBSTITUTE(SUBSTITUTE(SUBSTITUTE(
TRIM(CLEAN(Table_Text[[#This Row],[Config]])),
" {","{"),
"{ ","{"),
" }","}"),
"} ","}"),
" [","["),
"[ ","["),
" ]","]"),
"] ","]")</f>
        <v>"bindingQuoteHeader":{"text": "We have finalised your quote using the information provided."},</v>
      </c>
      <c r="I33"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"bindingQuoteHeader": "We have finalised your quote using the information provided.",</v>
      </c>
      <c r="J33" s="25" t="str">
        <f ca="1">SUBSTITUTE(SUBSTITUTE(SUBSTITUTE(SUBSTITUTE(SUBSTITUTE(SUBSTITUTE(SUBSTITUTE(SUBSTITUTE(
TRIM(CLEAN(Table_Text[[#This Row],[Quote]])),
" {","{"),
"{ ","{"),
" }","}"),
"} ","}"),
" [","["),
"[ ","["),
" ]","]"),
"] ","]")</f>
        <v>"bindingQuoteHeader": "We have finalised your quote using the information provided.",</v>
      </c>
      <c r="K33" s="26"/>
      <c r="L33" s="49" t="s">
        <v>633</v>
      </c>
    </row>
    <row r="34" spans="2:12" s="21" customFormat="1" ht="21" customHeight="1">
      <c r="B34" s="26" t="s">
        <v>863</v>
      </c>
      <c r="C34" s="26"/>
      <c r="D34"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4"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bindingQuoteLabel</v>
      </c>
      <c r="F34" s="25" t="str">
        <f ca="1">IF(Table_Text[[#This Row],[Header]]="Yes","",IF(Table_Text[[#This Row],[Property]]&lt;&gt;"",SUBSTITUTE(Table_Text[[#This Row],[Type]]," ","")&amp;SUBSTITUTE(Table_Text[[#This Row],[Property]]," ",""),""))</f>
        <v>SidebarBindingQuoteLabel</v>
      </c>
      <c r="G34"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"bindingQuoteLabel": {
            "text": "Your Quote"
        },</v>
      </c>
      <c r="H34" s="66" t="str">
        <f ca="1">SUBSTITUTE(SUBSTITUTE(SUBSTITUTE(SUBSTITUTE(SUBSTITUTE(SUBSTITUTE(SUBSTITUTE(SUBSTITUTE(
TRIM(CLEAN(Table_Text[[#This Row],[Config]])),
" {","{"),
"{ ","{"),
" }","}"),
"} ","}"),
" [","["),
"[ ","["),
" ]","]"),
"] ","]")</f>
        <v>"bindingQuoteLabel":{"text": "Your Quote"},</v>
      </c>
      <c r="I34"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"bindingQuoteLabel": "Your Quote",</v>
      </c>
      <c r="J34" s="25" t="str">
        <f ca="1">SUBSTITUTE(SUBSTITUTE(SUBSTITUTE(SUBSTITUTE(SUBSTITUTE(SUBSTITUTE(SUBSTITUTE(SUBSTITUTE(
TRIM(CLEAN(Table_Text[[#This Row],[Quote]])),
" {","{"),
"{ ","{"),
" }","}"),
"} ","}"),
" [","["),
"[ ","["),
" ]","]"),
"] ","]")</f>
        <v>"bindingQuoteLabel": "Your Quote",</v>
      </c>
      <c r="K34" s="26"/>
      <c r="L34" s="50" t="s">
        <v>634</v>
      </c>
    </row>
    <row r="35" spans="2:12" s="21" customFormat="1" ht="21" customHeight="1">
      <c r="B35" s="26" t="s">
        <v>864</v>
      </c>
      <c r="C35" s="26"/>
      <c r="D35"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5"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bindingQuoteMessage</v>
      </c>
      <c r="F35" s="25" t="str">
        <f ca="1">IF(Table_Text[[#This Row],[Header]]="Yes","",IF(Table_Text[[#This Row],[Property]]&lt;&gt;"",SUBSTITUTE(Table_Text[[#This Row],[Type]]," ","")&amp;SUBSTITUTE(Table_Text[[#This Row],[Property]]," ",""),""))</f>
        <v>SidebarBindingQuoteMessage</v>
      </c>
      <c r="G35"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"bindingQuoteMessage": {
            "text": "To proceed with your quote please enter your payment details and follow the prompts."
        },</v>
      </c>
      <c r="H35" s="66" t="str">
        <f ca="1">SUBSTITUTE(SUBSTITUTE(SUBSTITUTE(SUBSTITUTE(SUBSTITUTE(SUBSTITUTE(SUBSTITUTE(SUBSTITUTE(
TRIM(CLEAN(Table_Text[[#This Row],[Config]])),
" {","{"),
"{ ","{"),
" }","}"),
"} ","}"),
" [","["),
"[ ","["),
" ]","]"),
"] ","]")</f>
        <v>"bindingQuoteMessage":{"text": "To proceed with your quote please enter your payment details and follow the prompts."},</v>
      </c>
      <c r="I35"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"bindingQuoteMessage": "To proceed with your quote please enter your payment details and follow the prompts.",</v>
      </c>
      <c r="J35" s="25" t="str">
        <f ca="1">SUBSTITUTE(SUBSTITUTE(SUBSTITUTE(SUBSTITUTE(SUBSTITUTE(SUBSTITUTE(SUBSTITUTE(SUBSTITUTE(
TRIM(CLEAN(Table_Text[[#This Row],[Quote]])),
" {","{"),
"{ ","{"),
" }","}"),
"} ","}"),
" [","["),
"[ ","["),
" ]","]"),
"] ","]")</f>
        <v>"bindingQuoteMessage": "To proceed with your quote please enter your payment details and follow the prompts.",</v>
      </c>
      <c r="K35" s="26"/>
      <c r="L35" s="49" t="s">
        <v>874</v>
      </c>
    </row>
    <row r="36" spans="2:12" s="21" customFormat="1" ht="21" customHeight="1">
      <c r="B36" s="27" t="s">
        <v>865</v>
      </c>
      <c r="C36" s="26"/>
      <c r="D36"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6"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paymentDetailsCompleteHeader</v>
      </c>
      <c r="F36" s="25" t="str">
        <f ca="1">IF(Table_Text[[#This Row],[Header]]="Yes","",IF(Table_Text[[#This Row],[Property]]&lt;&gt;"",SUBSTITUTE(Table_Text[[#This Row],[Type]]," ","")&amp;SUBSTITUTE(Table_Text[[#This Row],[Property]]," ",""),""))</f>
        <v>SidebarPaymentDetailsCompleteHeader</v>
      </c>
      <c r="G36"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"paymentDetailsCompleteHeader": {
            "text": "We have finalised your quote using the information provided."
        },</v>
      </c>
      <c r="H36" s="66" t="str">
        <f ca="1">SUBSTITUTE(SUBSTITUTE(SUBSTITUTE(SUBSTITUTE(SUBSTITUTE(SUBSTITUTE(SUBSTITUTE(SUBSTITUTE(
TRIM(CLEAN(Table_Text[[#This Row],[Config]])),
" {","{"),
"{ ","{"),
" }","}"),
"} ","}"),
" [","["),
"[ ","["),
" ]","]"),
"] ","]")</f>
        <v>"paymentDetailsCompleteHeader":{"text": "We have finalised your quote using the information provided."},</v>
      </c>
      <c r="I36"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"paymentDetailsCompleteHeader": "We have finalised your quote using the information provided.",</v>
      </c>
      <c r="J36" s="25" t="str">
        <f ca="1">SUBSTITUTE(SUBSTITUTE(SUBSTITUTE(SUBSTITUTE(SUBSTITUTE(SUBSTITUTE(SUBSTITUTE(SUBSTITUTE(
TRIM(CLEAN(Table_Text[[#This Row],[Quote]])),
" {","{"),
"{ ","{"),
" }","}"),
"} ","}"),
" [","["),
"[ ","["),
" ]","]"),
"] ","]")</f>
        <v>"paymentDetailsCompleteHeader": "We have finalised your quote using the information provided.",</v>
      </c>
      <c r="K36" s="26"/>
      <c r="L36" s="49" t="s">
        <v>633</v>
      </c>
    </row>
    <row r="37" spans="2:12" s="21" customFormat="1" ht="21" customHeight="1">
      <c r="B37" s="27" t="s">
        <v>866</v>
      </c>
      <c r="C37" s="26"/>
      <c r="D37"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7"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paymentDetailsCompleteLabel</v>
      </c>
      <c r="F37" s="25" t="str">
        <f ca="1">IF(Table_Text[[#This Row],[Header]]="Yes","",IF(Table_Text[[#This Row],[Property]]&lt;&gt;"",SUBSTITUTE(Table_Text[[#This Row],[Type]]," ","")&amp;SUBSTITUTE(Table_Text[[#This Row],[Property]]," ",""),""))</f>
        <v>SidebarPaymentDetailsCompleteLabel</v>
      </c>
      <c r="G37"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"paymentDetailsCompleteLabel": {
            "text": "Your Quote"
        },</v>
      </c>
      <c r="H37" s="25" t="str">
        <f ca="1">SUBSTITUTE(SUBSTITUTE(SUBSTITUTE(SUBSTITUTE(SUBSTITUTE(SUBSTITUTE(SUBSTITUTE(SUBSTITUTE(
TRIM(CLEAN(Table_Text[[#This Row],[Config]])),
" {","{"),
"{ ","{"),
" }","}"),
"} ","}"),
" [","["),
"[ ","["),
" ]","]"),
"] ","]")</f>
        <v>"paymentDetailsCompleteLabel":{"text": "Your Quote"},</v>
      </c>
      <c r="I37"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"paymentDetailsCompleteLabel": "Your Quote",</v>
      </c>
      <c r="J37" s="25" t="str">
        <f ca="1">SUBSTITUTE(SUBSTITUTE(SUBSTITUTE(SUBSTITUTE(SUBSTITUTE(SUBSTITUTE(SUBSTITUTE(SUBSTITUTE(
TRIM(CLEAN(Table_Text[[#This Row],[Quote]])),
" {","{"),
"{ ","{"),
" }","}"),
"} ","}"),
" [","["),
"[ ","["),
" ]","]"),
"] ","]")</f>
        <v>"paymentDetailsCompleteLabel": "Your Quote",</v>
      </c>
      <c r="K37" s="26"/>
      <c r="L37" s="49" t="s">
        <v>634</v>
      </c>
    </row>
    <row r="38" spans="2:12" s="21" customFormat="1" ht="21" customHeight="1">
      <c r="B38" s="27" t="s">
        <v>867</v>
      </c>
      <c r="C38" s="26"/>
      <c r="D38"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8"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paymentDetailsCompleteMessage</v>
      </c>
      <c r="F38" s="25" t="str">
        <f ca="1">IF(Table_Text[[#This Row],[Header]]="Yes","",IF(Table_Text[[#This Row],[Property]]&lt;&gt;"",SUBSTITUTE(Table_Text[[#This Row],[Type]]," ","")&amp;SUBSTITUTE(Table_Text[[#This Row],[Property]]," ",""),""))</f>
        <v>SidebarPaymentDetailsCompleteMessage</v>
      </c>
      <c r="G38"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"paymentDetailsCompleteMessage": {
            "text": "To complete your purchase please read and agree to our terms and conditions."
        },</v>
      </c>
      <c r="H38" s="25" t="str">
        <f ca="1">SUBSTITUTE(SUBSTITUTE(SUBSTITUTE(SUBSTITUTE(SUBSTITUTE(SUBSTITUTE(SUBSTITUTE(SUBSTITUTE(
TRIM(CLEAN(Table_Text[[#This Row],[Config]])),
" {","{"),
"{ ","{"),
" }","}"),
"} ","}"),
" [","["),
"[ ","["),
" ]","]"),
"] ","]")</f>
        <v>"paymentDetailsCompleteMessage":{"text": "To complete your purchase please read and agree to our terms and conditions."},</v>
      </c>
      <c r="I38"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"paymentDetailsCompleteMessage": "To complete your purchase please read and agree to our terms and conditions.",</v>
      </c>
      <c r="J38" s="25" t="str">
        <f ca="1">SUBSTITUTE(SUBSTITUTE(SUBSTITUTE(SUBSTITUTE(SUBSTITUTE(SUBSTITUTE(SUBSTITUTE(SUBSTITUTE(
TRIM(CLEAN(Table_Text[[#This Row],[Quote]])),
" {","{"),
"{ ","{"),
" }","}"),
"} ","}"),
" [","["),
"[ ","["),
" ]","]"),
"] ","]")</f>
        <v>"paymentDetailsCompleteMessage": "To complete your purchase please read and agree to our terms and conditions.",</v>
      </c>
      <c r="K38" s="26"/>
      <c r="L38" s="49" t="s">
        <v>875</v>
      </c>
    </row>
    <row r="39" spans="2:12" s="21" customFormat="1" ht="21" customHeight="1">
      <c r="B39" s="27" t="s">
        <v>868</v>
      </c>
      <c r="C39" s="26"/>
      <c r="D39"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9"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legalTermsAcceptedHeader</v>
      </c>
      <c r="F39" s="25" t="str">
        <f ca="1">IF(Table_Text[[#This Row],[Header]]="Yes","",IF(Table_Text[[#This Row],[Property]]&lt;&gt;"",SUBSTITUTE(Table_Text[[#This Row],[Type]]," ","")&amp;SUBSTITUTE(Table_Text[[#This Row],[Property]]," ",""),""))</f>
        <v>SidebarLegalTermsAcceptedHeader</v>
      </c>
      <c r="G39"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"legalTermsAcceptedHeader": {
            "text": "We have finalised your quote using the information provided."
        },</v>
      </c>
      <c r="H39" s="66" t="str">
        <f ca="1">SUBSTITUTE(SUBSTITUTE(SUBSTITUTE(SUBSTITUTE(SUBSTITUTE(SUBSTITUTE(SUBSTITUTE(SUBSTITUTE(
TRIM(CLEAN(Table_Text[[#This Row],[Config]])),
" {","{"),
"{ ","{"),
" }","}"),
"} ","}"),
" [","["),
"[ ","["),
" ]","]"),
"] ","]")</f>
        <v>"legalTermsAcceptedHeader":{"text": "We have finalised your quote using the information provided."},</v>
      </c>
      <c r="I39"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"legalTermsAcceptedHeader": "We have finalised your quote using the information provided.",</v>
      </c>
      <c r="J39" s="25" t="str">
        <f ca="1">SUBSTITUTE(SUBSTITUTE(SUBSTITUTE(SUBSTITUTE(SUBSTITUTE(SUBSTITUTE(SUBSTITUTE(SUBSTITUTE(
TRIM(CLEAN(Table_Text[[#This Row],[Quote]])),
" {","{"),
"{ ","{"),
" }","}"),
"} ","}"),
" [","["),
"[ ","["),
" ]","]"),
"] ","]")</f>
        <v>"legalTermsAcceptedHeader": "We have finalised your quote using the information provided.",</v>
      </c>
      <c r="K39" s="25"/>
      <c r="L39" s="49" t="s">
        <v>633</v>
      </c>
    </row>
    <row r="40" spans="2:12" s="21" customFormat="1" ht="21" customHeight="1">
      <c r="B40" s="27" t="s">
        <v>869</v>
      </c>
      <c r="C40" s="26"/>
      <c r="D40"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0"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legalTermsAcceptedLabel</v>
      </c>
      <c r="F40" s="25" t="str">
        <f ca="1">IF(Table_Text[[#This Row],[Header]]="Yes","",IF(Table_Text[[#This Row],[Property]]&lt;&gt;"",SUBSTITUTE(Table_Text[[#This Row],[Type]]," ","")&amp;SUBSTITUTE(Table_Text[[#This Row],[Property]]," ",""),""))</f>
        <v>SidebarLegalTermsAcceptedLabel</v>
      </c>
      <c r="G40"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"legalTermsAcceptedLabel": {
            "text": "Your Quote"
        },</v>
      </c>
      <c r="H40" s="66" t="str">
        <f ca="1">SUBSTITUTE(SUBSTITUTE(SUBSTITUTE(SUBSTITUTE(SUBSTITUTE(SUBSTITUTE(SUBSTITUTE(SUBSTITUTE(
TRIM(CLEAN(Table_Text[[#This Row],[Config]])),
" {","{"),
"{ ","{"),
" }","}"),
"} ","}"),
" [","["),
"[ ","["),
" ]","]"),
"] ","]")</f>
        <v>"legalTermsAcceptedLabel":{"text": "Your Quote"},</v>
      </c>
      <c r="I40"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"legalTermsAcceptedLabel": "Your Quote",</v>
      </c>
      <c r="J40" s="25" t="str">
        <f ca="1">SUBSTITUTE(SUBSTITUTE(SUBSTITUTE(SUBSTITUTE(SUBSTITUTE(SUBSTITUTE(SUBSTITUTE(SUBSTITUTE(
TRIM(CLEAN(Table_Text[[#This Row],[Quote]])),
" {","{"),
"{ ","{"),
" }","}"),
"} ","}"),
" [","["),
"[ ","["),
" ]","]"),
"] ","]")</f>
        <v>"legalTermsAcceptedLabel": "Your Quote",</v>
      </c>
      <c r="K40" s="25"/>
      <c r="L40" s="49" t="s">
        <v>634</v>
      </c>
    </row>
    <row r="41" spans="2:12" s="21" customFormat="1" ht="21" customHeight="1">
      <c r="B41" s="27" t="s">
        <v>870</v>
      </c>
      <c r="C41" s="26"/>
      <c r="D41"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1"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legalTermsAcceptedMessage</v>
      </c>
      <c r="F41" s="25" t="str">
        <f ca="1">IF(Table_Text[[#This Row],[Header]]="Yes","",IF(Table_Text[[#This Row],[Property]]&lt;&gt;"",SUBSTITUTE(Table_Text[[#This Row],[Type]]," ","")&amp;SUBSTITUTE(Table_Text[[#This Row],[Property]]," ",""),""))</f>
        <v>SidebarLegalTermsAcceptedMessage</v>
      </c>
      <c r="G41"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"legalTermsAcceptedMessage": {
            "text": "To complete your purchase please follow the prompts."
        },</v>
      </c>
      <c r="H41" s="66" t="str">
        <f ca="1">SUBSTITUTE(SUBSTITUTE(SUBSTITUTE(SUBSTITUTE(SUBSTITUTE(SUBSTITUTE(SUBSTITUTE(SUBSTITUTE(
TRIM(CLEAN(Table_Text[[#This Row],[Config]])),
" {","{"),
"{ ","{"),
" }","}"),
"} ","}"),
" [","["),
"[ ","["),
" ]","]"),
"] ","]")</f>
        <v>"legalTermsAcceptedMessage":{"text": "To complete your purchase please follow the prompts."},</v>
      </c>
      <c r="I41"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"legalTermsAcceptedMessage": "To complete your purchase please follow the prompts.",</v>
      </c>
      <c r="J41" s="25" t="str">
        <f ca="1">SUBSTITUTE(SUBSTITUTE(SUBSTITUTE(SUBSTITUTE(SUBSTITUTE(SUBSTITUTE(SUBSTITUTE(SUBSTITUTE(
TRIM(CLEAN(Table_Text[[#This Row],[Quote]])),
" {","{"),
"{ ","{"),
" }","}"),
"} ","}"),
" [","["),
"[ ","["),
" ]","]"),
"] ","]")</f>
        <v>"legalTermsAcceptedMessage": "To complete your purchase please follow the prompts.",</v>
      </c>
      <c r="K41" s="25"/>
      <c r="L41" s="49" t="s">
        <v>876</v>
      </c>
    </row>
    <row r="42" spans="2:12" s="21" customFormat="1" ht="21" customHeight="1">
      <c r="B42" s="26" t="s">
        <v>635</v>
      </c>
      <c r="C42" s="26"/>
      <c r="D42"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2"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softReferralHeader</v>
      </c>
      <c r="F42" s="25" t="str">
        <f ca="1">IF(Table_Text[[#This Row],[Header]]="Yes","",IF(Table_Text[[#This Row],[Property]]&lt;&gt;"",SUBSTITUTE(Table_Text[[#This Row],[Type]]," ","")&amp;SUBSTITUTE(Table_Text[[#This Row],[Property]]," ",""),""))</f>
        <v>SidebarSoftReferralHeader</v>
      </c>
      <c r="G42"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"softReferralHeader": {
            "text": "We cannot complete you purchase online."
        },</v>
      </c>
      <c r="H42" s="66" t="str">
        <f ca="1">SUBSTITUTE(SUBSTITUTE(SUBSTITUTE(SUBSTITUTE(SUBSTITUTE(SUBSTITUTE(SUBSTITUTE(SUBSTITUTE(
TRIM(CLEAN(Table_Text[[#This Row],[Config]])),
" {","{"),
"{ ","{"),
" }","}"),
"} ","}"),
" [","["),
"[ ","["),
" ]","]"),
"] ","]")</f>
        <v>"softReferralHeader":{"text": "We cannot complete you purchase online."},</v>
      </c>
      <c r="I42"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"softReferralHeader": "We cannot complete you purchase online.",</v>
      </c>
      <c r="J42" s="25" t="str">
        <f ca="1">SUBSTITUTE(SUBSTITUTE(SUBSTITUTE(SUBSTITUTE(SUBSTITUTE(SUBSTITUTE(SUBSTITUTE(SUBSTITUTE(
TRIM(CLEAN(Table_Text[[#This Row],[Quote]])),
" {","{"),
"{ ","{"),
" }","}"),
"} ","}"),
" [","["),
"[ ","["),
" ]","]"),
"] ","]")</f>
        <v>"softReferralHeader": "We cannot complete you purchase online.",</v>
      </c>
      <c r="K42" s="26"/>
      <c r="L42" s="50" t="s">
        <v>636</v>
      </c>
    </row>
    <row r="43" spans="2:12" s="21" customFormat="1" ht="21" customHeight="1">
      <c r="B43" s="26" t="s">
        <v>637</v>
      </c>
      <c r="C43" s="26"/>
      <c r="D43"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3"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softReferralLabel</v>
      </c>
      <c r="F43" s="25" t="str">
        <f ca="1">IF(Table_Text[[#This Row],[Header]]="Yes","",IF(Table_Text[[#This Row],[Property]]&lt;&gt;"",SUBSTITUTE(Table_Text[[#This Row],[Type]]," ","")&amp;SUBSTITUTE(Table_Text[[#This Row],[Property]]," ",""),""))</f>
        <v>SidebarSoftReferralLabel</v>
      </c>
      <c r="G43"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"softReferralLabel": {
            "text": "Quote Referral"
        },</v>
      </c>
      <c r="H43" s="25" t="str">
        <f ca="1">SUBSTITUTE(SUBSTITUTE(SUBSTITUTE(SUBSTITUTE(SUBSTITUTE(SUBSTITUTE(SUBSTITUTE(SUBSTITUTE(
TRIM(CLEAN(Table_Text[[#This Row],[Config]])),
" {","{"),
"{ ","{"),
" }","}"),
"} ","}"),
" [","["),
"[ ","["),
" ]","]"),
"] ","]")</f>
        <v>"softReferralLabel":{"text": "Quote Referral"},</v>
      </c>
      <c r="I43"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"softReferralLabel": "Quote Referral",</v>
      </c>
      <c r="J43" s="25" t="str">
        <f ca="1">SUBSTITUTE(SUBSTITUTE(SUBSTITUTE(SUBSTITUTE(SUBSTITUTE(SUBSTITUTE(SUBSTITUTE(SUBSTITUTE(
TRIM(CLEAN(Table_Text[[#This Row],[Quote]])),
" {","{"),
"{ ","{"),
" }","}"),
"} ","}"),
" [","["),
"[ ","["),
" ]","]"),
"] ","]")</f>
        <v>"softReferralLabel": "Quote Referral",</v>
      </c>
      <c r="K43" s="26"/>
      <c r="L43" s="50" t="s">
        <v>638</v>
      </c>
    </row>
    <row r="44" spans="2:12" s="21" customFormat="1" ht="21" customHeight="1">
      <c r="B44" s="165" t="s">
        <v>639</v>
      </c>
      <c r="C44" s="26"/>
      <c r="D44"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4"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softReferralMessageDefault</v>
      </c>
      <c r="F44" s="25" t="str">
        <f ca="1">IF(Table_Text[[#This Row],[Header]]="Yes","",IF(Table_Text[[#This Row],[Property]]&lt;&gt;"",SUBSTITUTE(Table_Text[[#This Row],[Type]]," ","")&amp;SUBSTITUTE(Table_Text[[#This Row],[Property]]," ",""),""))</f>
        <v>SidebarSoftReferralMessageDefault</v>
      </c>
      <c r="G44"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"softReferralMessageDefault": {
            "text": "Unfortunately we are unable to complete your purchase online based on your selections."
        },</v>
      </c>
      <c r="H44" s="25" t="str">
        <f ca="1">SUBSTITUTE(SUBSTITUTE(SUBSTITUTE(SUBSTITUTE(SUBSTITUTE(SUBSTITUTE(SUBSTITUTE(SUBSTITUTE(
TRIM(CLEAN(Table_Text[[#This Row],[Config]])),
" {","{"),
"{ ","{"),
" }","}"),
"} ","}"),
" [","["),
"[ ","["),
" ]","]"),
"] ","]")</f>
        <v>"softReferralMessageDefault":{"text": "Unfortunately we are unable to complete your purchase online based on your selections."},</v>
      </c>
      <c r="I44"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"softReferralMessageDefault": "Unfortunately we are unable to complete your purchase online based on your selections.",</v>
      </c>
      <c r="J44" s="25" t="str">
        <f ca="1">SUBSTITUTE(SUBSTITUTE(SUBSTITUTE(SUBSTITUTE(SUBSTITUTE(SUBSTITUTE(SUBSTITUTE(SUBSTITUTE(
TRIM(CLEAN(Table_Text[[#This Row],[Quote]])),
" {","{"),
"{ ","{"),
" }","}"),
"} ","}"),
" [","["),
"[ ","["),
" ]","]"),
"] ","]")</f>
        <v>"softReferralMessageDefault": "Unfortunately we are unable to complete your purchase online based on your selections.",</v>
      </c>
      <c r="K44" s="26"/>
      <c r="L44" s="171" t="s">
        <v>640</v>
      </c>
    </row>
    <row r="45" spans="2:12" s="21" customFormat="1" ht="21" customHeight="1">
      <c r="B45" s="165" t="s">
        <v>641</v>
      </c>
      <c r="C45" s="26"/>
      <c r="D45"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5"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softReferralMessageAppendix</v>
      </c>
      <c r="F45" s="25" t="str">
        <f ca="1">IF(Table_Text[[#This Row],[Header]]="Yes","",IF(Table_Text[[#This Row],[Property]]&lt;&gt;"",SUBSTITUTE(Table_Text[[#This Row],[Type]]," ","")&amp;SUBSTITUTE(Table_Text[[#This Row],[Property]]," ",""),""))</f>
        <v>SidebarSoftReferralMessageAppendix</v>
      </c>
      <c r="G45"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"softReferralMessageAppendix": {
            "text": "However, if you enter your contact details one of our qualified insurance experts will assist you in completing your purchase offline."
        },</v>
      </c>
      <c r="H45" s="66" t="str">
        <f ca="1">SUBSTITUTE(SUBSTITUTE(SUBSTITUTE(SUBSTITUTE(SUBSTITUTE(SUBSTITUTE(SUBSTITUTE(SUBSTITUTE(
TRIM(CLEAN(Table_Text[[#This Row],[Config]])),
" {","{"),
"{ ","{"),
" }","}"),
"} ","}"),
" [","["),
"[ ","["),
" ]","]"),
"] ","]")</f>
        <v>"softReferralMessageAppendix":{"text": "However, if you enter your contact details one of our qualified insurance experts will assist you in completing your purchase offline."},</v>
      </c>
      <c r="I45"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"softReferralMessageAppendix": "However, if you enter your contact details one of our qualified insurance experts will assist you in completing your purchase offline.",</v>
      </c>
      <c r="J45" s="25" t="str">
        <f ca="1">SUBSTITUTE(SUBSTITUTE(SUBSTITUTE(SUBSTITUTE(SUBSTITUTE(SUBSTITUTE(SUBSTITUTE(SUBSTITUTE(
TRIM(CLEAN(Table_Text[[#This Row],[Quote]])),
" {","{"),
"{ ","{"),
" }","}"),
"} ","}"),
" [","["),
"[ ","["),
" ]","]"),
"] ","]")</f>
        <v>"softReferralMessageAppendix": "However, if you enter your contact details one of our qualified insurance experts will assist you in completing your purchase offline.",</v>
      </c>
      <c r="K45" s="26"/>
      <c r="L45" s="171" t="s">
        <v>642</v>
      </c>
    </row>
    <row r="46" spans="2:12" s="21" customFormat="1" ht="21" customHeight="1">
      <c r="B46" s="26" t="s">
        <v>643</v>
      </c>
      <c r="C46" s="26"/>
      <c r="D46"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6"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hardReferralHeader</v>
      </c>
      <c r="F46" s="25" t="str">
        <f ca="1">IF(Table_Text[[#This Row],[Header]]="Yes","",IF(Table_Text[[#This Row],[Property]]&lt;&gt;"",SUBSTITUTE(Table_Text[[#This Row],[Type]]," ","")&amp;SUBSTITUTE(Table_Text[[#This Row],[Property]]," ",""),""))</f>
        <v>SidebarHardReferralHeader</v>
      </c>
      <c r="G46"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"hardReferralHeader": {
            "text": "We cannot generate your quote online."
        },</v>
      </c>
      <c r="H46" s="66" t="str">
        <f ca="1">SUBSTITUTE(SUBSTITUTE(SUBSTITUTE(SUBSTITUTE(SUBSTITUTE(SUBSTITUTE(SUBSTITUTE(SUBSTITUTE(
TRIM(CLEAN(Table_Text[[#This Row],[Config]])),
" {","{"),
"{ ","{"),
" }","}"),
"} ","}"),
" [","["),
"[ ","["),
" ]","]"),
"] ","]")</f>
        <v>"hardReferralHeader":{"text": "We cannot generate your quote online."},</v>
      </c>
      <c r="I46"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"hardReferralHeader": "We cannot generate your quote online.",</v>
      </c>
      <c r="J46" s="25" t="str">
        <f ca="1">SUBSTITUTE(SUBSTITUTE(SUBSTITUTE(SUBSTITUTE(SUBSTITUTE(SUBSTITUTE(SUBSTITUTE(SUBSTITUTE(
TRIM(CLEAN(Table_Text[[#This Row],[Quote]])),
" {","{"),
"{ ","{"),
" }","}"),
"} ","}"),
" [","["),
"[ ","["),
" ]","]"),
"] ","]")</f>
        <v>"hardReferralHeader": "We cannot generate your quote online.",</v>
      </c>
      <c r="K46" s="26"/>
      <c r="L46" s="50" t="s">
        <v>644</v>
      </c>
    </row>
    <row r="47" spans="2:12" s="21" customFormat="1" ht="21" customHeight="1">
      <c r="B47" s="26" t="s">
        <v>645</v>
      </c>
      <c r="C47" s="26"/>
      <c r="D47"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7"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hardReferralLabel</v>
      </c>
      <c r="F47" s="25" t="str">
        <f ca="1">IF(Table_Text[[#This Row],[Header]]="Yes","",IF(Table_Text[[#This Row],[Property]]&lt;&gt;"",SUBSTITUTE(Table_Text[[#This Row],[Type]]," ","")&amp;SUBSTITUTE(Table_Text[[#This Row],[Property]]," ",""),""))</f>
        <v>SidebarHardReferralLabel</v>
      </c>
      <c r="G47"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"hardReferralLabel": {
            "text": "Quote Referral"
        },</v>
      </c>
      <c r="H47" s="66" t="str">
        <f ca="1">SUBSTITUTE(SUBSTITUTE(SUBSTITUTE(SUBSTITUTE(SUBSTITUTE(SUBSTITUTE(SUBSTITUTE(SUBSTITUTE(
TRIM(CLEAN(Table_Text[[#This Row],[Config]])),
" {","{"),
"{ ","{"),
" }","}"),
"} ","}"),
" [","["),
"[ ","["),
" ]","]"),
"] ","]")</f>
        <v>"hardReferralLabel":{"text": "Quote Referral"},</v>
      </c>
      <c r="I47"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"hardReferralLabel": "Quote Referral",</v>
      </c>
      <c r="J47" s="25" t="str">
        <f ca="1">SUBSTITUTE(SUBSTITUTE(SUBSTITUTE(SUBSTITUTE(SUBSTITUTE(SUBSTITUTE(SUBSTITUTE(SUBSTITUTE(
TRIM(CLEAN(Table_Text[[#This Row],[Quote]])),
" {","{"),
"{ ","{"),
" }","}"),
"} ","}"),
" [","["),
"[ ","["),
" ]","]"),
"] ","]")</f>
        <v>"hardReferralLabel": "Quote Referral",</v>
      </c>
      <c r="K47" s="26"/>
      <c r="L47" s="50" t="s">
        <v>638</v>
      </c>
    </row>
    <row r="48" spans="2:12" s="21" customFormat="1" ht="21" customHeight="1">
      <c r="B48" s="165" t="s">
        <v>646</v>
      </c>
      <c r="C48" s="26"/>
      <c r="D48"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8"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hardReferralMessageDefault</v>
      </c>
      <c r="F48" s="25" t="str">
        <f ca="1">IF(Table_Text[[#This Row],[Header]]="Yes","",IF(Table_Text[[#This Row],[Property]]&lt;&gt;"",SUBSTITUTE(Table_Text[[#This Row],[Type]]," ","")&amp;SUBSTITUTE(Table_Text[[#This Row],[Property]]," ",""),""))</f>
        <v>SidebarHardReferralMessageDefault</v>
      </c>
      <c r="G48"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"hardReferralMessageDefault": {
            "text": "Unfortunately our online channel cannot provide you with a quote based of your selections."
        },</v>
      </c>
      <c r="H48" s="66" t="str">
        <f ca="1">SUBSTITUTE(SUBSTITUTE(SUBSTITUTE(SUBSTITUTE(SUBSTITUTE(SUBSTITUTE(SUBSTITUTE(SUBSTITUTE(
TRIM(CLEAN(Table_Text[[#This Row],[Config]])),
" {","{"),
"{ ","{"),
" }","}"),
"} ","}"),
" [","["),
"[ ","["),
" ]","]"),
"] ","]")</f>
        <v>"hardReferralMessageDefault":{"text": "Unfortunately our online channel cannot provide you with a quote based of your selections."},</v>
      </c>
      <c r="I48"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"hardReferralMessageDefault": "Unfortunately our online channel cannot provide you with a quote based of your selections.",</v>
      </c>
      <c r="J48" s="25" t="str">
        <f ca="1">SUBSTITUTE(SUBSTITUTE(SUBSTITUTE(SUBSTITUTE(SUBSTITUTE(SUBSTITUTE(SUBSTITUTE(SUBSTITUTE(
TRIM(CLEAN(Table_Text[[#This Row],[Quote]])),
" {","{"),
"{ ","{"),
" }","}"),
"} ","}"),
" [","["),
"[ ","["),
" ]","]"),
"] ","]")</f>
        <v>"hardReferralMessageDefault": "Unfortunately our online channel cannot provide you with a quote based of your selections.",</v>
      </c>
      <c r="K48" s="26"/>
      <c r="L48" s="171" t="s">
        <v>647</v>
      </c>
    </row>
    <row r="49" spans="2:12" s="21" customFormat="1" ht="21" customHeight="1">
      <c r="B49" s="165" t="s">
        <v>648</v>
      </c>
      <c r="C49" s="26"/>
      <c r="D49"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9"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hardReferralMessageAppendix</v>
      </c>
      <c r="F49" s="25" t="str">
        <f ca="1">IF(Table_Text[[#This Row],[Header]]="Yes","",IF(Table_Text[[#This Row],[Property]]&lt;&gt;"",SUBSTITUTE(Table_Text[[#This Row],[Type]]," ","")&amp;SUBSTITUTE(Table_Text[[#This Row],[Property]]," ",""),""))</f>
        <v>SidebarHardReferralMessageAppendix</v>
      </c>
      <c r="G49"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"hardReferralMessageAppendix": {
            "text": "However, if you enter your contact details one of our qualified insurance experts will assist you in completing your purchase offline."
        },</v>
      </c>
      <c r="H49" s="66" t="str">
        <f ca="1">SUBSTITUTE(SUBSTITUTE(SUBSTITUTE(SUBSTITUTE(SUBSTITUTE(SUBSTITUTE(SUBSTITUTE(SUBSTITUTE(
TRIM(CLEAN(Table_Text[[#This Row],[Config]])),
" {","{"),
"{ ","{"),
" }","}"),
"} ","}"),
" [","["),
"[ ","["),
" ]","]"),
"] ","]")</f>
        <v>"hardReferralMessageAppendix":{"text": "However, if you enter your contact details one of our qualified insurance experts will assist you in completing your purchase offline."},</v>
      </c>
      <c r="I49"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"hardReferralMessageAppendix": "However, if you enter your contact details one of our qualified insurance experts will assist you in completing your purchase offline.",</v>
      </c>
      <c r="J49" s="25" t="str">
        <f ca="1">SUBSTITUTE(SUBSTITUTE(SUBSTITUTE(SUBSTITUTE(SUBSTITUTE(SUBSTITUTE(SUBSTITUTE(SUBSTITUTE(
TRIM(CLEAN(Table_Text[[#This Row],[Quote]])),
" {","{"),
"{ ","{"),
" }","}"),
"} ","}"),
" [","["),
"[ ","["),
" ]","]"),
"] ","]")</f>
        <v>"hardReferralMessageAppendix": "However, if you enter your contact details one of our qualified insurance experts will assist you in completing your purchase offline.",</v>
      </c>
      <c r="K49" s="26"/>
      <c r="L49" s="171" t="s">
        <v>642</v>
      </c>
    </row>
    <row r="50" spans="2:12" s="21" customFormat="1" ht="21" customHeight="1">
      <c r="B50" s="26" t="s">
        <v>649</v>
      </c>
      <c r="C50" s="26"/>
      <c r="D50"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0"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declineHeader</v>
      </c>
      <c r="F50" s="25" t="str">
        <f ca="1">IF(Table_Text[[#This Row],[Header]]="Yes","",IF(Table_Text[[#This Row],[Property]]&lt;&gt;"",SUBSTITUTE(Table_Text[[#This Row],[Type]]," ","")&amp;SUBSTITUTE(Table_Text[[#This Row],[Property]]," ",""),""))</f>
        <v>SidebarDeclineHeader</v>
      </c>
      <c r="G50"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"declineHeader": {
            "text": "We cannot generate your quote."
        },</v>
      </c>
      <c r="H50" s="66" t="str">
        <f ca="1">SUBSTITUTE(SUBSTITUTE(SUBSTITUTE(SUBSTITUTE(SUBSTITUTE(SUBSTITUTE(SUBSTITUTE(SUBSTITUTE(
TRIM(CLEAN(Table_Text[[#This Row],[Config]])),
" {","{"),
"{ ","{"),
" }","}"),
"} ","}"),
" [","["),
"[ ","["),
" ]","]"),
"] ","]")</f>
        <v>"declineHeader":{"text": "We cannot generate your quote."},</v>
      </c>
      <c r="I50"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"declineHeader": "We cannot generate your quote.",</v>
      </c>
      <c r="J50" s="25" t="str">
        <f ca="1">SUBSTITUTE(SUBSTITUTE(SUBSTITUTE(SUBSTITUTE(SUBSTITUTE(SUBSTITUTE(SUBSTITUTE(SUBSTITUTE(
TRIM(CLEAN(Table_Text[[#This Row],[Quote]])),
" {","{"),
"{ ","{"),
" }","}"),
"} ","}"),
" [","["),
"[ ","["),
" ]","]"),
"] ","]")</f>
        <v>"declineHeader": "We cannot generate your quote.",</v>
      </c>
      <c r="K50" s="26"/>
      <c r="L50" s="50" t="s">
        <v>650</v>
      </c>
    </row>
    <row r="51" spans="2:12" s="21" customFormat="1" ht="21" customHeight="1">
      <c r="B51" s="26" t="s">
        <v>651</v>
      </c>
      <c r="C51" s="26"/>
      <c r="D51"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1"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declineLabel</v>
      </c>
      <c r="F51" s="25" t="str">
        <f ca="1">IF(Table_Text[[#This Row],[Header]]="Yes","",IF(Table_Text[[#This Row],[Property]]&lt;&gt;"",SUBSTITUTE(Table_Text[[#This Row],[Type]]," ","")&amp;SUBSTITUTE(Table_Text[[#This Row],[Property]]," ",""),""))</f>
        <v>SidebarDeclineLabel</v>
      </c>
      <c r="G51"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"declineLabel": {
            "text": "Quote Declined"
        },</v>
      </c>
      <c r="H51" s="66" t="str">
        <f ca="1">SUBSTITUTE(SUBSTITUTE(SUBSTITUTE(SUBSTITUTE(SUBSTITUTE(SUBSTITUTE(SUBSTITUTE(SUBSTITUTE(
TRIM(CLEAN(Table_Text[[#This Row],[Config]])),
" {","{"),
"{ ","{"),
" }","}"),
"} ","}"),
" [","["),
"[ ","["),
" ]","]"),
"] ","]")</f>
        <v>"declineLabel":{"text": "Quote Declined"},</v>
      </c>
      <c r="I51"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"declineLabel": "Quote Declined",</v>
      </c>
      <c r="J51" s="25" t="str">
        <f ca="1">SUBSTITUTE(SUBSTITUTE(SUBSTITUTE(SUBSTITUTE(SUBSTITUTE(SUBSTITUTE(SUBSTITUTE(SUBSTITUTE(
TRIM(CLEAN(Table_Text[[#This Row],[Quote]])),
" {","{"),
"{ ","{"),
" }","}"),
"} ","}"),
" [","["),
"[ ","["),
" ]","]"),
"] ","]")</f>
        <v>"declineLabel": "Quote Declined",</v>
      </c>
      <c r="K51" s="26"/>
      <c r="L51" s="50" t="s">
        <v>652</v>
      </c>
    </row>
    <row r="52" spans="2:12" s="21" customFormat="1" ht="21" customHeight="1">
      <c r="B52" s="26" t="s">
        <v>653</v>
      </c>
      <c r="C52" s="26"/>
      <c r="D52"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2"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declineMessageDefault</v>
      </c>
      <c r="F52" s="25" t="str">
        <f ca="1">IF(Table_Text[[#This Row],[Header]]="Yes","",IF(Table_Text[[#This Row],[Property]]&lt;&gt;"",SUBSTITUTE(Table_Text[[#This Row],[Type]]," ","")&amp;SUBSTITUTE(Table_Text[[#This Row],[Property]]," ",""),""))</f>
        <v>SidebarDeclineMessageDefault</v>
      </c>
      <c r="G52"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"declineMessageDefault": {
            "text": "Unfortunately you are ineligible to purchase this insurance product based on your selections."
        },</v>
      </c>
      <c r="H52" s="66" t="str">
        <f ca="1">SUBSTITUTE(SUBSTITUTE(SUBSTITUTE(SUBSTITUTE(SUBSTITUTE(SUBSTITUTE(SUBSTITUTE(SUBSTITUTE(
TRIM(CLEAN(Table_Text[[#This Row],[Config]])),
" {","{"),
"{ ","{"),
" }","}"),
"} ","}"),
" [","["),
"[ ","["),
" ]","]"),
"] ","]")</f>
        <v>"declineMessageDefault":{"text": "Unfortunately you are ineligible to purchase this insurance product based on your selections."},</v>
      </c>
      <c r="I52"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"declineMessageDefault": "Unfortunately you are ineligible to purchase this insurance product based on your selections.",</v>
      </c>
      <c r="J52" s="25" t="str">
        <f ca="1">SUBSTITUTE(SUBSTITUTE(SUBSTITUTE(SUBSTITUTE(SUBSTITUTE(SUBSTITUTE(SUBSTITUTE(SUBSTITUTE(
TRIM(CLEAN(Table_Text[[#This Row],[Quote]])),
" {","{"),
"{ ","{"),
" }","}"),
"} ","}"),
" [","["),
"[ ","["),
" ]","]"),
"] ","]")</f>
        <v>"declineMessageDefault": "Unfortunately you are ineligible to purchase this insurance product based on your selections.",</v>
      </c>
      <c r="K52" s="26"/>
      <c r="L52" s="171" t="s">
        <v>654</v>
      </c>
    </row>
    <row r="53" spans="2:12" s="21" customFormat="1" ht="21" customHeight="1">
      <c r="B53" s="26" t="s">
        <v>655</v>
      </c>
      <c r="C53" s="26"/>
      <c r="D53"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3"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declineMessageAppendix</v>
      </c>
      <c r="F53" s="25" t="str">
        <f ca="1">IF(Table_Text[[#This Row],[Header]]="Yes","",IF(Table_Text[[#This Row],[Property]]&lt;&gt;"",SUBSTITUTE(Table_Text[[#This Row],[Type]]," ","")&amp;SUBSTITUTE(Table_Text[[#This Row],[Property]]," ",""),""))</f>
        <v>SidebarDeclineMessageAppendix</v>
      </c>
      <c r="G53"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"declineMessageAppendix": {
            "text": "However, if you enter your contact details one of our qualified insurance experts will assist you in exploring alternative insurance products that may suit your situation."
        },</v>
      </c>
      <c r="H53" s="66" t="str">
        <f ca="1">SUBSTITUTE(SUBSTITUTE(SUBSTITUTE(SUBSTITUTE(SUBSTITUTE(SUBSTITUTE(SUBSTITUTE(SUBSTITUTE(
TRIM(CLEAN(Table_Text[[#This Row],[Config]])),
" {","{"),
"{ ","{"),
" }","}"),
"} ","}"),
" [","["),
"[ ","["),
" ]","]"),
"] ","]")</f>
        <v>"declineMessageAppendix":{"text": "However, if you enter your contact details one of our qualified insurance experts will assist you in exploring alternative insurance products that may suit your situation."},</v>
      </c>
      <c r="I53"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"declineMessageAppendix": "However, if you enter your contact details one of our qualified insurance experts will assist you in exploring alternative insurance products that may suit your situation.",</v>
      </c>
      <c r="J53" s="25" t="str">
        <f ca="1">SUBSTITUTE(SUBSTITUTE(SUBSTITUTE(SUBSTITUTE(SUBSTITUTE(SUBSTITUTE(SUBSTITUTE(SUBSTITUTE(
TRIM(CLEAN(Table_Text[[#This Row],[Quote]])),
" {","{"),
"{ ","{"),
" }","}"),
"} ","}"),
" [","["),
"[ ","["),
" ]","]"),
"] ","]")</f>
        <v>"declineMessageAppendix": "However, if you enter your contact details one of our qualified insurance experts will assist you in exploring alternative insurance products that may suit your situation.",</v>
      </c>
      <c r="K53" s="26"/>
      <c r="L53" s="171" t="s">
        <v>656</v>
      </c>
    </row>
    <row r="54" spans="2:12" s="21" customFormat="1" ht="21" customHeight="1">
      <c r="B54" s="26" t="s">
        <v>657</v>
      </c>
      <c r="C54" s="26"/>
      <c r="D54"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4"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errorHeader</v>
      </c>
      <c r="F54" s="25" t="str">
        <f ca="1">IF(Table_Text[[#This Row],[Header]]="Yes","",IF(Table_Text[[#This Row],[Property]]&lt;&gt;"",SUBSTITUTE(Table_Text[[#This Row],[Type]]," ","")&amp;SUBSTITUTE(Table_Text[[#This Row],[Property]]," ",""),""))</f>
        <v>SidebarErrorHeader</v>
      </c>
      <c r="G54"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"errorHeader": {
            "text": "We cannot generate your quote online."
        },</v>
      </c>
      <c r="H54" s="66" t="str">
        <f ca="1">SUBSTITUTE(SUBSTITUTE(SUBSTITUTE(SUBSTITUTE(SUBSTITUTE(SUBSTITUTE(SUBSTITUTE(SUBSTITUTE(
TRIM(CLEAN(Table_Text[[#This Row],[Config]])),
" {","{"),
"{ ","{"),
" }","}"),
"} ","}"),
" [","["),
"[ ","["),
" ]","]"),
"] ","]")</f>
        <v>"errorHeader":{"text": "We cannot generate your quote online."},</v>
      </c>
      <c r="I54"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"errorHeader": "We cannot generate your quote online.",</v>
      </c>
      <c r="J54" s="25" t="str">
        <f ca="1">SUBSTITUTE(SUBSTITUTE(SUBSTITUTE(SUBSTITUTE(SUBSTITUTE(SUBSTITUTE(SUBSTITUTE(SUBSTITUTE(
TRIM(CLEAN(Table_Text[[#This Row],[Quote]])),
" {","{"),
"{ ","{"),
" }","}"),
"} ","}"),
" [","["),
"[ ","["),
" ]","]"),
"] ","]")</f>
        <v>"errorHeader": "We cannot generate your quote online.",</v>
      </c>
      <c r="K54" s="26"/>
      <c r="L54" s="50" t="s">
        <v>644</v>
      </c>
    </row>
    <row r="55" spans="2:12" s="21" customFormat="1" ht="21" customHeight="1">
      <c r="B55" s="26" t="s">
        <v>658</v>
      </c>
      <c r="C55" s="26"/>
      <c r="D55"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5"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errorLabel</v>
      </c>
      <c r="F55" s="25" t="str">
        <f ca="1">IF(Table_Text[[#This Row],[Header]]="Yes","",IF(Table_Text[[#This Row],[Property]]&lt;&gt;"",SUBSTITUTE(Table_Text[[#This Row],[Type]]," ","")&amp;SUBSTITUTE(Table_Text[[#This Row],[Property]]," ",""),""))</f>
        <v>SidebarErrorLabel</v>
      </c>
      <c r="G55"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"errorLabel": {
            "text": "Calculation Error"
        },</v>
      </c>
      <c r="H55" s="66" t="str">
        <f ca="1">SUBSTITUTE(SUBSTITUTE(SUBSTITUTE(SUBSTITUTE(SUBSTITUTE(SUBSTITUTE(SUBSTITUTE(SUBSTITUTE(
TRIM(CLEAN(Table_Text[[#This Row],[Config]])),
" {","{"),
"{ ","{"),
" }","}"),
"} ","}"),
" [","["),
"[ ","["),
" ]","]"),
"] ","]")</f>
        <v>"errorLabel":{"text": "Calculation Error"},</v>
      </c>
      <c r="I55"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"errorLabel": "Calculation Error",</v>
      </c>
      <c r="J55" s="25" t="str">
        <f ca="1">SUBSTITUTE(SUBSTITUTE(SUBSTITUTE(SUBSTITUTE(SUBSTITUTE(SUBSTITUTE(SUBSTITUTE(SUBSTITUTE(
TRIM(CLEAN(Table_Text[[#This Row],[Quote]])),
" {","{"),
"{ ","{"),
" }","}"),
"} ","}"),
" [","["),
"[ ","["),
" ]","]"),
"] ","]")</f>
        <v>"errorLabel": "Calculation Error",</v>
      </c>
      <c r="K55" s="26"/>
      <c r="L55" s="50" t="s">
        <v>659</v>
      </c>
    </row>
    <row r="56" spans="2:12" s="21" customFormat="1" ht="21" customHeight="1">
      <c r="B56" s="26" t="s">
        <v>660</v>
      </c>
      <c r="C56" s="26"/>
      <c r="D56"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6"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errorMessageDefault</v>
      </c>
      <c r="F56" s="25" t="str">
        <f ca="1">IF(Table_Text[[#This Row],[Header]]="Yes","",IF(Table_Text[[#This Row],[Property]]&lt;&gt;"",SUBSTITUTE(Table_Text[[#This Row],[Type]]," ","")&amp;SUBSTITUTE(Table_Text[[#This Row],[Property]]," ",""),""))</f>
        <v>SidebarErrorMessageDefault</v>
      </c>
      <c r="G56"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"errorMessageDefault": {
            "text": "Unfortunately our online channel cannot provide you with a quote based of your selections."
        },</v>
      </c>
      <c r="H56" s="66" t="str">
        <f ca="1">SUBSTITUTE(SUBSTITUTE(SUBSTITUTE(SUBSTITUTE(SUBSTITUTE(SUBSTITUTE(SUBSTITUTE(SUBSTITUTE(
TRIM(CLEAN(Table_Text[[#This Row],[Config]])),
" {","{"),
"{ ","{"),
" }","}"),
"} ","}"),
" [","["),
"[ ","["),
" ]","]"),
"] ","]")</f>
        <v>"errorMessageDefault":{"text": "Unfortunately our online channel cannot provide you with a quote based of your selections."},</v>
      </c>
      <c r="I56"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"errorMessageDefault": "Unfortunately our online channel cannot provide you with a quote based of your selections.",</v>
      </c>
      <c r="J56" s="25" t="str">
        <f ca="1">SUBSTITUTE(SUBSTITUTE(SUBSTITUTE(SUBSTITUTE(SUBSTITUTE(SUBSTITUTE(SUBSTITUTE(SUBSTITUTE(
TRIM(CLEAN(Table_Text[[#This Row],[Quote]])),
" {","{"),
"{ ","{"),
" }","}"),
"} ","}"),
" [","["),
"[ ","["),
" ]","]"),
"] ","]")</f>
        <v>"errorMessageDefault": "Unfortunately our online channel cannot provide you with a quote based of your selections.",</v>
      </c>
      <c r="K56" s="26"/>
      <c r="L56" s="171" t="s">
        <v>647</v>
      </c>
    </row>
    <row r="57" spans="2:12" s="21" customFormat="1" ht="21" customHeight="1">
      <c r="B57" s="26" t="s">
        <v>661</v>
      </c>
      <c r="C57" s="26"/>
      <c r="D57"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7"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errorMessageAppendix</v>
      </c>
      <c r="F57" s="25" t="str">
        <f ca="1">IF(Table_Text[[#This Row],[Header]]="Yes","",IF(Table_Text[[#This Row],[Property]]&lt;&gt;"",SUBSTITUTE(Table_Text[[#This Row],[Type]]," ","")&amp;SUBSTITUTE(Table_Text[[#This Row],[Property]]," ",""),""))</f>
        <v>SidebarErrorMessageAppendix</v>
      </c>
      <c r="G57"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"errorMessageAppendix": {
            "text": "However, if you enter your contact details one of our qualified insurance experts will assist you in completing your purchase offline."
        },</v>
      </c>
      <c r="H57" s="66" t="str">
        <f ca="1">SUBSTITUTE(SUBSTITUTE(SUBSTITUTE(SUBSTITUTE(SUBSTITUTE(SUBSTITUTE(SUBSTITUTE(SUBSTITUTE(
TRIM(CLEAN(Table_Text[[#This Row],[Config]])),
" {","{"),
"{ ","{"),
" }","}"),
"} ","}"),
" [","["),
"[ ","["),
" ]","]"),
"] ","]")</f>
        <v>"errorMessageAppendix":{"text": "However, if you enter your contact details one of our qualified insurance experts will assist you in completing your purchase offline."},</v>
      </c>
      <c r="I57"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"errorMessageAppendix": "However, if you enter your contact details one of our qualified insurance experts will assist you in completing your purchase offline.",</v>
      </c>
      <c r="J57" s="25" t="str">
        <f ca="1">SUBSTITUTE(SUBSTITUTE(SUBSTITUTE(SUBSTITUTE(SUBSTITUTE(SUBSTITUTE(SUBSTITUTE(SUBSTITUTE(
TRIM(CLEAN(Table_Text[[#This Row],[Quote]])),
" {","{"),
"{ ","{"),
" }","}"),
"} ","}"),
" [","["),
"[ ","["),
" ]","]"),
"] ","]")</f>
        <v>"errorMessageAppendix": "However, if you enter your contact details one of our qualified insurance experts will assist you in completing your purchase offline.",</v>
      </c>
      <c r="K57" s="26"/>
      <c r="L57" s="171" t="s">
        <v>642</v>
      </c>
    </row>
    <row r="58" spans="2:12" s="21" customFormat="1" ht="21" customHeight="1">
      <c r="B58" s="26" t="s">
        <v>34</v>
      </c>
      <c r="C58" s="26"/>
      <c r="D58"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8"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summaryLabel</v>
      </c>
      <c r="F58" s="25" t="str">
        <f ca="1">IF(Table_Text[[#This Row],[Header]]="Yes","",IF(Table_Text[[#This Row],[Property]]&lt;&gt;"",SUBSTITUTE(Table_Text[[#This Row],[Type]]," ","")&amp;SUBSTITUTE(Table_Text[[#This Row],[Property]]," ",""),""))</f>
        <v>SidebarSummaryLabel</v>
      </c>
      <c r="G58"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"summaryLabel": {
            "text": "Quote Summary"
        }
    },</v>
      </c>
      <c r="H58" s="25" t="str">
        <f ca="1">SUBSTITUTE(SUBSTITUTE(SUBSTITUTE(SUBSTITUTE(SUBSTITUTE(SUBSTITUTE(SUBSTITUTE(SUBSTITUTE(
TRIM(CLEAN(Table_Text[[#This Row],[Config]])),
" {","{"),
"{ ","{"),
" }","}"),
"} ","}"),
" [","["),
"[ ","["),
" ]","]"),
"] ","]")</f>
        <v>"summaryLabel":{"text": "Quote Summary"}},</v>
      </c>
      <c r="I58"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"summaryLabel": "Quote Summary"
    },</v>
      </c>
      <c r="J58" s="25" t="str">
        <f ca="1">SUBSTITUTE(SUBSTITUTE(SUBSTITUTE(SUBSTITUTE(SUBSTITUTE(SUBSTITUTE(SUBSTITUTE(SUBSTITUTE(
TRIM(CLEAN(Table_Text[[#This Row],[Quote]])),
" {","{"),
"{ ","{"),
" }","}"),
"} ","}"),
" [","["),
"[ ","["),
" ]","]"),
"] ","]")</f>
        <v>"summaryLabel": "Quote Summary"},</v>
      </c>
      <c r="K58" s="26"/>
      <c r="L58" s="50" t="s">
        <v>662</v>
      </c>
    </row>
    <row r="59" spans="2:12" ht="29.4" thickBot="1">
      <c r="B59" s="14" t="s">
        <v>663</v>
      </c>
      <c r="C59" s="14" t="s">
        <v>59</v>
      </c>
      <c r="D59" s="14"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9" s="14"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formElements</v>
      </c>
      <c r="F59" s="14" t="str">
        <f>IF(Table_Text[[#This Row],[Header]]="Yes","",IF(Table_Text[[#This Row],[Property]]&lt;&gt;"",SUBSTITUTE(Table_Text[[#This Row],[Type]]," ","")&amp;SUBSTITUTE(Table_Text[[#This Row],[Property]]," ",""),""))</f>
        <v/>
      </c>
      <c r="G59" s="14"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"formElements": {</v>
      </c>
      <c r="H59" s="14" t="str">
        <f ca="1">SUBSTITUTE(SUBSTITUTE(SUBSTITUTE(SUBSTITUTE(SUBSTITUTE(SUBSTITUTE(SUBSTITUTE(SUBSTITUTE(
TRIM(CLEAN(Table_Text[[#This Row],[Config]])),
" {","{"),
"{ ","{"),
" }","}"),
"} ","}"),
" [","["),
"[ ","["),
" ]","]"),
"] ","]")</f>
        <v>"formElements":{</v>
      </c>
      <c r="I59" s="14"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"formElements": {</v>
      </c>
      <c r="J59" s="14" t="str">
        <f ca="1">SUBSTITUTE(SUBSTITUTE(SUBSTITUTE(SUBSTITUTE(SUBSTITUTE(SUBSTITUTE(SUBSTITUTE(SUBSTITUTE(
TRIM(CLEAN(Table_Text[[#This Row],[Quote]])),
" {","{"),
"{ ","{"),
" }","}"),
"} ","}"),
" [","["),
"[ ","["),
" ]","]"),
"] ","]")</f>
        <v>"formElements":{</v>
      </c>
      <c r="K59" s="14"/>
      <c r="L59" s="32"/>
    </row>
    <row r="60" spans="2:12" s="21" customFormat="1" ht="21" hidden="1" customHeight="1">
      <c r="B60" s="26"/>
      <c r="C60" s="26"/>
      <c r="D60"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0"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0" s="25" t="str">
        <f>IF(Table_Text[[#This Row],[Header]]="Yes","",IF(Table_Text[[#This Row],[Property]]&lt;&gt;"",SUBSTITUTE(Table_Text[[#This Row],[Type]]," ","")&amp;SUBSTITUTE(Table_Text[[#This Row],[Property]]," ",""),""))</f>
        <v/>
      </c>
      <c r="G60"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0" s="25" t="str">
        <f ca="1">SUBSTITUTE(SUBSTITUTE(SUBSTITUTE(SUBSTITUTE(SUBSTITUTE(SUBSTITUTE(SUBSTITUTE(SUBSTITUTE(
TRIM(CLEAN(Table_Text[[#This Row],[Config]])),
" {","{"),
"{ ","{"),
" }","}"),
"} ","}"),
" [","["),
"[ ","["),
" ]","]"),
"] ","]")</f>
        <v/>
      </c>
      <c r="I60"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0" s="25" t="str">
        <f ca="1">SUBSTITUTE(SUBSTITUTE(SUBSTITUTE(SUBSTITUTE(SUBSTITUTE(SUBSTITUTE(SUBSTITUTE(SUBSTITUTE(
TRIM(CLEAN(Table_Text[[#This Row],[Quote]])),
" {","{"),
"{ ","{"),
" }","}"),
"} ","}"),
" [","["),
"[ ","["),
" ]","]"),
"] ","]")</f>
        <v/>
      </c>
      <c r="K60" s="26"/>
      <c r="L60" s="50"/>
    </row>
    <row r="61" spans="2:12" s="21" customFormat="1" ht="21" customHeight="1">
      <c r="B61" s="26" t="s">
        <v>664</v>
      </c>
      <c r="C61" s="26"/>
      <c r="D61"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1" s="26"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helpMessageLabel</v>
      </c>
      <c r="F61" s="26" t="str">
        <f ca="1">IF(Table_Text[[#This Row],[Header]]="Yes","",IF(Table_Text[[#This Row],[Property]]&lt;&gt;"",SUBSTITUTE(Table_Text[[#This Row],[Type]]," ","")&amp;SUBSTITUTE(Table_Text[[#This Row],[Property]]," ",""),""))</f>
        <v>FormElementHelpMessageLabel</v>
      </c>
      <c r="G6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"helpMessageLabel": {
            "text": "What doest this mean and why is it important?"
        },</v>
      </c>
      <c r="H61" s="26" t="str">
        <f ca="1">SUBSTITUTE(SUBSTITUTE(SUBSTITUTE(SUBSTITUTE(SUBSTITUTE(SUBSTITUTE(SUBSTITUTE(SUBSTITUTE(
TRIM(CLEAN(Table_Text[[#This Row],[Config]])),
" {","{"),
"{ ","{"),
" }","}"),
"} ","}"),
" [","["),
"[ ","["),
" ]","]"),
"] ","]")</f>
        <v>"helpMessageLabel":{"text": "What doest this mean and why is it important?"},</v>
      </c>
      <c r="I61"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"helpMessageLabel": "What doest this mean and why is it important?",</v>
      </c>
      <c r="J61" s="25" t="str">
        <f ca="1">SUBSTITUTE(SUBSTITUTE(SUBSTITUTE(SUBSTITUTE(SUBSTITUTE(SUBSTITUTE(SUBSTITUTE(SUBSTITUTE(
TRIM(CLEAN(Table_Text[[#This Row],[Quote]])),
" {","{"),
"{ ","{"),
" }","}"),
"} ","}"),
" [","["),
"[ ","["),
" ]","]"),
"] ","]")</f>
        <v>"helpMessageLabel": "What doest this mean and why is it important?",</v>
      </c>
      <c r="K61" s="26"/>
      <c r="L61" s="49" t="s">
        <v>665</v>
      </c>
    </row>
    <row r="62" spans="2:12" s="21" customFormat="1" ht="21" customHeight="1">
      <c r="B62" s="165" t="s">
        <v>666</v>
      </c>
      <c r="C62" s="26"/>
      <c r="D62"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2"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repeatingAddItemButton</v>
      </c>
      <c r="F62" s="25" t="str">
        <f ca="1">IF(Table_Text[[#This Row],[Header]]="Yes","",IF(Table_Text[[#This Row],[Property]]&lt;&gt;"",SUBSTITUTE(Table_Text[[#This Row],[Type]]," ","")&amp;SUBSTITUTE(Table_Text[[#This Row],[Property]]," ",""),""))</f>
        <v>FormElementRepeatingAddItemButton</v>
      </c>
      <c r="G62"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"repeatingAddItemButton": {
            "text": "Add",
            "icon": "glyphicon glyphicon-plus"
        },</v>
      </c>
      <c r="H62" s="66" t="str">
        <f ca="1">SUBSTITUTE(SUBSTITUTE(SUBSTITUTE(SUBSTITUTE(SUBSTITUTE(SUBSTITUTE(SUBSTITUTE(SUBSTITUTE(
TRIM(CLEAN(Table_Text[[#This Row],[Config]])),
" {","{"),
"{ ","{"),
" }","}"),
"} ","}"),
" [","["),
"[ ","["),
" ]","]"),
"] ","]")</f>
        <v>"repeatingAddItemButton":{"text": "Add", "icon": "glyphicon glyphicon-plus"},</v>
      </c>
      <c r="I62"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"repeatingAddItemButton": "Add",</v>
      </c>
      <c r="J62" s="25" t="str">
        <f ca="1">SUBSTITUTE(SUBSTITUTE(SUBSTITUTE(SUBSTITUTE(SUBSTITUTE(SUBSTITUTE(SUBSTITUTE(SUBSTITUTE(
TRIM(CLEAN(Table_Text[[#This Row],[Quote]])),
" {","{"),
"{ ","{"),
" }","}"),
"} ","}"),
" [","["),
"[ ","["),
" ]","]"),
"] ","]")</f>
        <v>"repeatingAddItemButton": "Add",</v>
      </c>
      <c r="K62" s="179" t="s">
        <v>667</v>
      </c>
      <c r="L62" s="171" t="s">
        <v>668</v>
      </c>
    </row>
    <row r="63" spans="2:12" s="21" customFormat="1" ht="21" customHeight="1">
      <c r="B63" s="165" t="s">
        <v>669</v>
      </c>
      <c r="C63" s="26"/>
      <c r="D63"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3"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repeatingRemoveItemButton</v>
      </c>
      <c r="F63" s="25" t="str">
        <f ca="1">IF(Table_Text[[#This Row],[Header]]="Yes","",IF(Table_Text[[#This Row],[Property]]&lt;&gt;"",SUBSTITUTE(Table_Text[[#This Row],[Type]]," ","")&amp;SUBSTITUTE(Table_Text[[#This Row],[Property]]," ",""),""))</f>
        <v>FormElementRepeatingRemoveItemButton</v>
      </c>
      <c r="G63"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"repeatingRemoveItemButton": {
            "text": "Remove",
            "icon": "glyphicon glyphicon-remove"
        }
    },</v>
      </c>
      <c r="H63" s="66" t="str">
        <f ca="1">SUBSTITUTE(SUBSTITUTE(SUBSTITUTE(SUBSTITUTE(SUBSTITUTE(SUBSTITUTE(SUBSTITUTE(SUBSTITUTE(
TRIM(CLEAN(Table_Text[[#This Row],[Config]])),
" {","{"),
"{ ","{"),
" }","}"),
"} ","}"),
" [","["),
"[ ","["),
" ]","]"),
"] ","]")</f>
        <v>"repeatingRemoveItemButton":{"text": "Remove", "icon": "glyphicon glyphicon-remove"}},</v>
      </c>
      <c r="I63"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"repeatingRemoveItemButton": "Remove"
    },</v>
      </c>
      <c r="J63" s="25" t="str">
        <f ca="1">SUBSTITUTE(SUBSTITUTE(SUBSTITUTE(SUBSTITUTE(SUBSTITUTE(SUBSTITUTE(SUBSTITUTE(SUBSTITUTE(
TRIM(CLEAN(Table_Text[[#This Row],[Quote]])),
" {","{"),
"{ ","{"),
" }","}"),
"} ","}"),
" [","["),
"[ ","["),
" ]","]"),
"] ","]")</f>
        <v>"repeatingRemoveItemButton": "Remove"},</v>
      </c>
      <c r="K63" s="179" t="s">
        <v>670</v>
      </c>
      <c r="L63" s="171" t="s">
        <v>671</v>
      </c>
    </row>
    <row r="64" spans="2:12" s="21" customFormat="1" ht="29.4" thickBot="1">
      <c r="B64" s="47" t="s">
        <v>905</v>
      </c>
      <c r="C64" s="14" t="s">
        <v>59</v>
      </c>
      <c r="D64" s="4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4" s="4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sidebarPanels</v>
      </c>
      <c r="F64" s="47" t="str">
        <f>IF(Table_Text[[#This Row],[Header]]="Yes","",IF(Table_Text[[#This Row],[Property]]&lt;&gt;"",SUBSTITUTE(Table_Text[[#This Row],[Type]]," ","")&amp;SUBSTITUTE(Table_Text[[#This Row],[Property]]," ",""),""))</f>
        <v/>
      </c>
      <c r="G64" s="4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"sidebarPanels": {</v>
      </c>
      <c r="H64" s="47" t="str">
        <f ca="1">SUBSTITUTE(SUBSTITUTE(SUBSTITUTE(SUBSTITUTE(SUBSTITUTE(SUBSTITUTE(SUBSTITUTE(SUBSTITUTE(
TRIM(CLEAN(Table_Text[[#This Row],[Config]])),
" {","{"),
"{ ","{"),
" }","}"),
"} ","}"),
" [","["),
"[ ","["),
" ]","]"),
"] ","]")</f>
        <v>"sidebarPanels":{</v>
      </c>
      <c r="I64" s="4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"sidebarPanels": {</v>
      </c>
      <c r="J64" s="47" t="str">
        <f ca="1">SUBSTITUTE(SUBSTITUTE(SUBSTITUTE(SUBSTITUTE(SUBSTITUTE(SUBSTITUTE(SUBSTITUTE(SUBSTITUTE(
TRIM(CLEAN(Table_Text[[#This Row],[Quote]])),
" {","{"),
"{ ","{"),
" }","}"),
"} ","}"),
" [","["),
"[ ","["),
" ]","]"),
"] ","]")</f>
        <v>"sidebarPanels":{</v>
      </c>
      <c r="K64" s="47"/>
      <c r="L64" s="46"/>
    </row>
    <row r="65" spans="2:12" s="21" customFormat="1" ht="21" hidden="1" customHeight="1">
      <c r="B65" s="26"/>
      <c r="C65" s="26"/>
      <c r="D65"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5"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5" s="25" t="str">
        <f>IF(Table_Text[[#This Row],[Header]]="Yes","",IF(Table_Text[[#This Row],[Property]]&lt;&gt;"",SUBSTITUTE(Table_Text[[#This Row],[Type]]," ","")&amp;SUBSTITUTE(Table_Text[[#This Row],[Property]]," ",""),""))</f>
        <v/>
      </c>
      <c r="G65"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5" s="66" t="str">
        <f ca="1">SUBSTITUTE(SUBSTITUTE(SUBSTITUTE(SUBSTITUTE(SUBSTITUTE(SUBSTITUTE(SUBSTITUTE(SUBSTITUTE(
TRIM(CLEAN(Table_Text[[#This Row],[Config]])),
" {","{"),
"{ ","{"),
" }","}"),
"} ","}"),
" [","["),
"[ ","["),
" ]","]"),
"] ","]")</f>
        <v/>
      </c>
      <c r="I65"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5" s="25" t="str">
        <f ca="1">SUBSTITUTE(SUBSTITUTE(SUBSTITUTE(SUBSTITUTE(SUBSTITUTE(SUBSTITUTE(SUBSTITUTE(SUBSTITUTE(
TRIM(CLEAN(Table_Text[[#This Row],[Quote]])),
" {","{"),
"{ ","{"),
" }","}"),
"} ","}"),
" [","["),
"[ ","["),
" ]","]"),
"] ","]")</f>
        <v/>
      </c>
      <c r="K65" s="25"/>
      <c r="L65" s="50"/>
    </row>
    <row r="66" spans="2:12" s="21" customFormat="1" ht="21" customHeight="1">
      <c r="B66" t="s">
        <v>906</v>
      </c>
      <c r="C66" s="26"/>
      <c r="D66"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6"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test1Header</v>
      </c>
      <c r="F66" s="25" t="str">
        <f ca="1">IF(Table_Text[[#This Row],[Header]]="Yes","",IF(Table_Text[[#This Row],[Property]]&lt;&gt;"",SUBSTITUTE(Table_Text[[#This Row],[Type]]," ","")&amp;SUBSTITUTE(Table_Text[[#This Row],[Property]]," ",""),""))</f>
        <v>SidebarPanelTest1Header</v>
      </c>
      <c r="G66"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"test1Header": {
            "text": "Header 1"
        },</v>
      </c>
      <c r="H66" s="66" t="str">
        <f ca="1">SUBSTITUTE(SUBSTITUTE(SUBSTITUTE(SUBSTITUTE(SUBSTITUTE(SUBSTITUTE(SUBSTITUTE(SUBSTITUTE(
TRIM(CLEAN(Table_Text[[#This Row],[Config]])),
" {","{"),
"{ ","{"),
" }","}"),
"} ","}"),
" [","["),
"[ ","["),
" ]","]"),
"] ","]")</f>
        <v>"test1Header":{"text": "Header 1"},</v>
      </c>
      <c r="I66"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"test1Header": "Header 1",</v>
      </c>
      <c r="J66" s="25" t="str">
        <f ca="1">SUBSTITUTE(SUBSTITUTE(SUBSTITUTE(SUBSTITUTE(SUBSTITUTE(SUBSTITUTE(SUBSTITUTE(SUBSTITUTE(
TRIM(CLEAN(Table_Text[[#This Row],[Quote]])),
" {","{"),
"{ ","{"),
" }","}"),
"} ","}"),
" [","["),
"[ ","["),
" ]","]"),
"] ","]")</f>
        <v>"test1Header": "Header 1",</v>
      </c>
      <c r="K66" s="25"/>
      <c r="L66" s="50" t="s">
        <v>907</v>
      </c>
    </row>
    <row r="67" spans="2:12" s="21" customFormat="1" ht="21" customHeight="1">
      <c r="B67" s="26" t="s">
        <v>908</v>
      </c>
      <c r="C67" s="26"/>
      <c r="D67"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7"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test1Body</v>
      </c>
      <c r="F67" s="25" t="str">
        <f ca="1">IF(Table_Text[[#This Row],[Header]]="Yes","",IF(Table_Text[[#This Row],[Property]]&lt;&gt;"",SUBSTITUTE(Table_Text[[#This Row],[Type]]," ","")&amp;SUBSTITUTE(Table_Text[[#This Row],[Property]]," ",""),""))</f>
        <v>SidebarPanelTest1Body</v>
      </c>
      <c r="G67"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"test1Body": {
            "text": "&lt;p&gt;Some HTML content&lt;/p&gt;"
        },</v>
      </c>
      <c r="H67" s="66" t="str">
        <f ca="1">SUBSTITUTE(SUBSTITUTE(SUBSTITUTE(SUBSTITUTE(SUBSTITUTE(SUBSTITUTE(SUBSTITUTE(SUBSTITUTE(
TRIM(CLEAN(Table_Text[[#This Row],[Config]])),
" {","{"),
"{ ","{"),
" }","}"),
"} ","}"),
" [","["),
"[ ","["),
" ]","]"),
"] ","]")</f>
        <v>"test1Body":{"text": "&lt;p&gt;Some HTML content&lt;/p&gt;"},</v>
      </c>
      <c r="I67"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"test1Body": "&lt;p&gt;Some HTML content&lt;/p&gt;",</v>
      </c>
      <c r="J67" s="25" t="str">
        <f ca="1">SUBSTITUTE(SUBSTITUTE(SUBSTITUTE(SUBSTITUTE(SUBSTITUTE(SUBSTITUTE(SUBSTITUTE(SUBSTITUTE(
TRIM(CLEAN(Table_Text[[#This Row],[Quote]])),
" {","{"),
"{ ","{"),
" }","}"),
"} ","}"),
" [","["),
"[ ","["),
" ]","]"),
"] ","]")</f>
        <v>"test1Body": "&lt;p&gt;Some HTML content&lt;/p&gt;",</v>
      </c>
      <c r="K67" s="25"/>
      <c r="L67" s="50" t="s">
        <v>909</v>
      </c>
    </row>
    <row r="68" spans="2:12" s="21" customFormat="1" ht="21" customHeight="1">
      <c r="B68" s="26" t="s">
        <v>910</v>
      </c>
      <c r="C68" s="26"/>
      <c r="D68"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8"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test1Footer</v>
      </c>
      <c r="F68" s="25" t="str">
        <f ca="1">IF(Table_Text[[#This Row],[Header]]="Yes","",IF(Table_Text[[#This Row],[Property]]&lt;&gt;"",SUBSTITUTE(Table_Text[[#This Row],[Type]]," ","")&amp;SUBSTITUTE(Table_Text[[#This Row],[Property]]," ",""),""))</f>
        <v>SidebarPanelTest1Footer</v>
      </c>
      <c r="G68"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"test1Footer": {
            "text": "Footer 1"
        }
    },</v>
      </c>
      <c r="H68" s="66" t="str">
        <f ca="1">SUBSTITUTE(SUBSTITUTE(SUBSTITUTE(SUBSTITUTE(SUBSTITUTE(SUBSTITUTE(SUBSTITUTE(SUBSTITUTE(
TRIM(CLEAN(Table_Text[[#This Row],[Config]])),
" {","{"),
"{ ","{"),
" }","}"),
"} ","}"),
" [","["),
"[ ","["),
" ]","]"),
"] ","]")</f>
        <v>"test1Footer":{"text": "Footer 1"}},</v>
      </c>
      <c r="I68"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"test1Footer": "Footer 1"
    },</v>
      </c>
      <c r="J68" s="25" t="str">
        <f ca="1">SUBSTITUTE(SUBSTITUTE(SUBSTITUTE(SUBSTITUTE(SUBSTITUTE(SUBSTITUTE(SUBSTITUTE(SUBSTITUTE(
TRIM(CLEAN(Table_Text[[#This Row],[Quote]])),
" {","{"),
"{ ","{"),
" }","}"),
"} ","}"),
" [","["),
"[ ","["),
" ]","]"),
"] ","]")</f>
        <v>"test1Footer": "Footer 1"},</v>
      </c>
      <c r="K68" s="25"/>
      <c r="L68" s="50" t="s">
        <v>911</v>
      </c>
    </row>
    <row r="69" spans="2:12" ht="29.4" thickBot="1">
      <c r="B69" s="14" t="s">
        <v>672</v>
      </c>
      <c r="C69" s="14" t="s">
        <v>59</v>
      </c>
      <c r="D69" s="14"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9" s="14"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workflow</v>
      </c>
      <c r="F69" s="14" t="str">
        <f>IF(Table_Text[[#This Row],[Header]]="Yes","",IF(Table_Text[[#This Row],[Property]]&lt;&gt;"",SUBSTITUTE(Table_Text[[#This Row],[Type]]," ","")&amp;SUBSTITUTE(Table_Text[[#This Row],[Property]]," ",""),""))</f>
        <v/>
      </c>
      <c r="G69" s="14"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"workflow": {</v>
      </c>
      <c r="H69" s="14" t="str">
        <f ca="1">SUBSTITUTE(SUBSTITUTE(SUBSTITUTE(SUBSTITUTE(SUBSTITUTE(SUBSTITUTE(SUBSTITUTE(SUBSTITUTE(
TRIM(CLEAN(Table_Text[[#This Row],[Config]])),
" {","{"),
"{ ","{"),
" }","}"),
"} ","}"),
" [","["),
"[ ","["),
" ]","]"),
"] ","]")</f>
        <v>"workflow":{</v>
      </c>
      <c r="I69" s="14"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"workflow": {</v>
      </c>
      <c r="J69" s="14" t="str">
        <f ca="1">SUBSTITUTE(SUBSTITUTE(SUBSTITUTE(SUBSTITUTE(SUBSTITUTE(SUBSTITUTE(SUBSTITUTE(SUBSTITUTE(
TRIM(CLEAN(Table_Text[[#This Row],[Quote]])),
" {","{"),
"{ ","{"),
" }","}"),
"} ","}"),
" [","["),
"[ ","["),
" ]","]"),
"] ","]")</f>
        <v>"workflow":{</v>
      </c>
      <c r="K69" s="14"/>
      <c r="L69" s="32"/>
    </row>
    <row r="70" spans="2:12" ht="21.6" thickBot="1">
      <c r="B70" s="97" t="s">
        <v>673</v>
      </c>
      <c r="C70" s="97" t="s">
        <v>59</v>
      </c>
      <c r="D70" s="9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70" s="9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step1</v>
      </c>
      <c r="F70" s="97" t="str">
        <f>IF(Table_Text[[#This Row],[Header]]="Yes","",IF(Table_Text[[#This Row],[Property]]&lt;&gt;"",SUBSTITUTE(Table_Text[[#This Row],[Type]]," ","")&amp;SUBSTITUTE(Table_Text[[#This Row],[Property]]," ",""),""))</f>
        <v/>
      </c>
      <c r="G70" s="9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"step1": {</v>
      </c>
      <c r="H70" s="97" t="str">
        <f ca="1">SUBSTITUTE(SUBSTITUTE(SUBSTITUTE(SUBSTITUTE(SUBSTITUTE(SUBSTITUTE(SUBSTITUTE(SUBSTITUTE(
TRIM(CLEAN(Table_Text[[#This Row],[Config]])),
" {","{"),
"{ ","{"),
" }","}"),
"} ","}"),
" [","["),
"[ ","["),
" ]","]"),
"] ","]")</f>
        <v>"step1":{</v>
      </c>
      <c r="I70" s="9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"step1": {</v>
      </c>
      <c r="J70" s="97" t="str">
        <f ca="1">SUBSTITUTE(SUBSTITUTE(SUBSTITUTE(SUBSTITUTE(SUBSTITUTE(SUBSTITUTE(SUBSTITUTE(SUBSTITUTE(
TRIM(CLEAN(Table_Text[[#This Row],[Quote]])),
" {","{"),
"{ ","{"),
" }","}"),
"} ","}"),
" [","["),
"[ ","["),
" ]","]"),
"] ","]")</f>
        <v>"step1":{</v>
      </c>
      <c r="K70" s="97"/>
      <c r="L70" s="128"/>
    </row>
    <row r="71" spans="2:12" s="21" customFormat="1" ht="21" hidden="1" customHeight="1">
      <c r="B71" s="26"/>
      <c r="C71" s="26"/>
      <c r="D71"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1"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71" s="25" t="str">
        <f>IF(Table_Text[[#This Row],[Header]]="Yes","",IF(Table_Text[[#This Row],[Property]]&lt;&gt;"",SUBSTITUTE(Table_Text[[#This Row],[Type]]," ","")&amp;SUBSTITUTE(Table_Text[[#This Row],[Property]]," ",""),""))</f>
        <v/>
      </c>
      <c r="G71" s="26"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1" s="26" t="str">
        <f ca="1">SUBSTITUTE(SUBSTITUTE(SUBSTITUTE(SUBSTITUTE(SUBSTITUTE(SUBSTITUTE(SUBSTITUTE(SUBSTITUTE(
TRIM(CLEAN(Table_Text[[#This Row],[Config]])),
" {","{"),
"{ ","{"),
" }","}"),
"} ","}"),
" [","["),
"[ ","["),
" ]","]"),
"] ","]")</f>
        <v/>
      </c>
      <c r="I71"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1" s="25" t="str">
        <f ca="1">SUBSTITUTE(SUBSTITUTE(SUBSTITUTE(SUBSTITUTE(SUBSTITUTE(SUBSTITUTE(SUBSTITUTE(SUBSTITUTE(
TRIM(CLEAN(Table_Text[[#This Row],[Quote]])),
" {","{"),
"{ ","{"),
" }","}"),
"} ","}"),
" [","["),
"[ ","["),
" ]","]"),
"] ","]")</f>
        <v/>
      </c>
      <c r="K71" s="26"/>
      <c r="L71" s="50"/>
    </row>
    <row r="72" spans="2:12" s="21" customFormat="1" ht="21" customHeight="1">
      <c r="B72" s="165" t="s">
        <v>674</v>
      </c>
      <c r="C72" s="26"/>
      <c r="D72"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2"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72" s="25" t="str">
        <f ca="1">IF(Table_Text[[#This Row],[Header]]="Yes","",IF(Table_Text[[#This Row],[Property]]&lt;&gt;"",SUBSTITUTE(Table_Text[[#This Row],[Type]]," ","")&amp;SUBSTITUTE(Table_Text[[#This Row],[Property]]," ",""),""))</f>
        <v>Step1TabLabel</v>
      </c>
      <c r="G72"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"Concierge"
        },</v>
      </c>
      <c r="H72" s="66" t="str">
        <f ca="1">SUBSTITUTE(SUBSTITUTE(SUBSTITUTE(SUBSTITUTE(SUBSTITUTE(SUBSTITUTE(SUBSTITUTE(SUBSTITUTE(
TRIM(CLEAN(Table_Text[[#This Row],[Config]])),
" {","{"),
"{ ","{"),
" }","}"),
"} ","}"),
" [","["),
"[ ","["),
" ]","]"),
"] ","]")</f>
        <v>"tabLabel":{"text": "Concierge"},</v>
      </c>
      <c r="I72"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"Concierge",</v>
      </c>
      <c r="J72" s="25" t="str">
        <f ca="1">SUBSTITUTE(SUBSTITUTE(SUBSTITUTE(SUBSTITUTE(SUBSTITUTE(SUBSTITUTE(SUBSTITUTE(SUBSTITUTE(
TRIM(CLEAN(Table_Text[[#This Row],[Quote]])),
" {","{"),
"{ ","{"),
" }","}"),
"} ","}"),
" [","["),
"[ ","["),
" ]","]"),
"] ","]")</f>
        <v>"tabLabel": "Concierge",</v>
      </c>
      <c r="K72" s="26"/>
      <c r="L72" s="49" t="s">
        <v>1002</v>
      </c>
    </row>
    <row r="73" spans="2:12" s="21" customFormat="1" ht="21" customHeight="1">
      <c r="B73" s="165" t="s">
        <v>675</v>
      </c>
      <c r="C73" s="26"/>
      <c r="D73"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3"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73" s="25" t="str">
        <f ca="1">IF(Table_Text[[#This Row],[Header]]="Yes","",IF(Table_Text[[#This Row],[Property]]&lt;&gt;"",SUBSTITUTE(Table_Text[[#This Row],[Type]]," ","")&amp;SUBSTITUTE(Table_Text[[#This Row],[Property]]," ",""),""))</f>
        <v>Step1TopHeading</v>
      </c>
      <c r="G73"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"Deposit Bond Application - Concierge Service"
        },</v>
      </c>
      <c r="H73" s="66" t="str">
        <f ca="1">SUBSTITUTE(SUBSTITUTE(SUBSTITUTE(SUBSTITUTE(SUBSTITUTE(SUBSTITUTE(SUBSTITUTE(SUBSTITUTE(
TRIM(CLEAN(Table_Text[[#This Row],[Config]])),
" {","{"),
"{ ","{"),
" }","}"),
"} ","}"),
" [","["),
"[ ","["),
" ]","]"),
"] ","]")</f>
        <v>"topHeading":{"text": "Deposit Bond Application - Concierge Service"},</v>
      </c>
      <c r="I73"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"Deposit Bond Application - Concierge Service",</v>
      </c>
      <c r="J73" s="25" t="str">
        <f ca="1">SUBSTITUTE(SUBSTITUTE(SUBSTITUTE(SUBSTITUTE(SUBSTITUTE(SUBSTITUTE(SUBSTITUTE(SUBSTITUTE(
TRIM(CLEAN(Table_Text[[#This Row],[Quote]])),
" {","{"),
"{ ","{"),
" }","}"),
"} ","}"),
" [","["),
"[ ","["),
" ]","]"),
"] ","]")</f>
        <v>"topHeading": "Deposit Bond Application - Concierge Service",</v>
      </c>
      <c r="K73" s="26"/>
      <c r="L73" s="50" t="str">
        <f>L19</f>
        <v>Deposit Bond Application - Concierge Service</v>
      </c>
    </row>
    <row r="74" spans="2:12" s="21" customFormat="1" ht="21" customHeight="1">
      <c r="B74" s="165" t="s">
        <v>676</v>
      </c>
      <c r="C74" s="26"/>
      <c r="D74"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4"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ratingHeading</v>
      </c>
      <c r="F74" s="25" t="str">
        <f ca="1">IF(Table_Text[[#This Row],[Header]]="Yes","",IF(Table_Text[[#This Row],[Property]]&lt;&gt;"",SUBSTITUTE(Table_Text[[#This Row],[Type]]," ","")&amp;SUBSTITUTE(Table_Text[[#This Row],[Property]]," ",""),""))</f>
        <v>Step1RatingHeading</v>
      </c>
      <c r="G74"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"ratingHeading": {
            "text": "Applicant Details"
        },</v>
      </c>
      <c r="H74" s="66" t="str">
        <f ca="1">SUBSTITUTE(SUBSTITUTE(SUBSTITUTE(SUBSTITUTE(SUBSTITUTE(SUBSTITUTE(SUBSTITUTE(SUBSTITUTE(
TRIM(CLEAN(Table_Text[[#This Row],[Config]])),
" {","{"),
"{ ","{"),
" }","}"),
"} ","}"),
" [","["),
"[ ","["),
" ]","]"),
"] ","]")</f>
        <v>"ratingHeading":{"text": "Applicant Details"},</v>
      </c>
      <c r="I74"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"ratingHeading": "Applicant Details",</v>
      </c>
      <c r="J74" s="25" t="str">
        <f ca="1">SUBSTITUTE(SUBSTITUTE(SUBSTITUTE(SUBSTITUTE(SUBSTITUTE(SUBSTITUTE(SUBSTITUTE(SUBSTITUTE(
TRIM(CLEAN(Table_Text[[#This Row],[Quote]])),
" {","{"),
"{ ","{"),
" }","}"),
"} ","}"),
" [","["),
"[ ","["),
" ]","]"),
"] ","]")</f>
        <v>"ratingHeading": "Applicant Details",</v>
      </c>
      <c r="K74" s="26"/>
      <c r="L74" s="50" t="s">
        <v>1031</v>
      </c>
    </row>
    <row r="75" spans="2:12" s="21" customFormat="1" ht="21" customHeight="1">
      <c r="B75" s="165" t="s">
        <v>677</v>
      </c>
      <c r="C75" s="26"/>
      <c r="D75"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5"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ratingText</v>
      </c>
      <c r="F75" s="25" t="str">
        <f ca="1">IF(Table_Text[[#This Row],[Header]]="Yes","",IF(Table_Text[[#This Row],[Property]]&lt;&gt;"",SUBSTITUTE(Table_Text[[#This Row],[Type]]," ","")&amp;SUBSTITUTE(Table_Text[[#This Row],[Property]]," ",""),""))</f>
        <v>Step1RatingText</v>
      </c>
      <c r="G75"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5" s="66" t="str">
        <f ca="1">SUBSTITUTE(SUBSTITUTE(SUBSTITUTE(SUBSTITUTE(SUBSTITUTE(SUBSTITUTE(SUBSTITUTE(SUBSTITUTE(
TRIM(CLEAN(Table_Text[[#This Row],[Config]])),
" {","{"),
"{ ","{"),
" }","}"),
"} ","}"),
" [","["),
"[ ","["),
" ]","]"),
"] ","]")</f>
        <v/>
      </c>
      <c r="I75"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5" s="25" t="str">
        <f ca="1">SUBSTITUTE(SUBSTITUTE(SUBSTITUTE(SUBSTITUTE(SUBSTITUTE(SUBSTITUTE(SUBSTITUTE(SUBSTITUTE(
TRIM(CLEAN(Table_Text[[#This Row],[Quote]])),
" {","{"),
"{ ","{"),
" }","}"),
"} ","}"),
" [","["),
"[ ","["),
" ]","]"),
"] ","]")</f>
        <v/>
      </c>
      <c r="K75" s="26"/>
      <c r="L75" s="50"/>
    </row>
    <row r="76" spans="2:12" s="21" customFormat="1" ht="21" customHeight="1">
      <c r="B76" s="26" t="s">
        <v>678</v>
      </c>
      <c r="C76" s="26"/>
      <c r="D76"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6"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contactHeading</v>
      </c>
      <c r="F76" s="25" t="str">
        <f ca="1">IF(Table_Text[[#This Row],[Header]]="Yes","",IF(Table_Text[[#This Row],[Property]]&lt;&gt;"",SUBSTITUTE(Table_Text[[#This Row],[Type]]," ","")&amp;SUBSTITUTE(Table_Text[[#This Row],[Property]]," ",""),""))</f>
        <v>Step1ContactHeading</v>
      </c>
      <c r="G76"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"contactHeading": {
            "text": "Contact Details"
        },</v>
      </c>
      <c r="H76" s="66" t="str">
        <f ca="1">SUBSTITUTE(SUBSTITUTE(SUBSTITUTE(SUBSTITUTE(SUBSTITUTE(SUBSTITUTE(SUBSTITUTE(SUBSTITUTE(
TRIM(CLEAN(Table_Text[[#This Row],[Config]])),
" {","{"),
"{ ","{"),
" }","}"),
"} ","}"),
" [","["),
"[ ","["),
" ]","]"),
"] ","]")</f>
        <v>"contactHeading":{"text": "Contact Details"},</v>
      </c>
      <c r="I76"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"contactHeading": "Contact Details",</v>
      </c>
      <c r="J76" s="25" t="str">
        <f ca="1">SUBSTITUTE(SUBSTITUTE(SUBSTITUTE(SUBSTITUTE(SUBSTITUTE(SUBSTITUTE(SUBSTITUTE(SUBSTITUTE(
TRIM(CLEAN(Table_Text[[#This Row],[Quote]])),
" {","{"),
"{ ","{"),
" }","}"),
"} ","}"),
" [","["),
"[ ","["),
" ]","]"),
"] ","]")</f>
        <v>"contactHeading": "Contact Details",</v>
      </c>
      <c r="K76" s="25"/>
      <c r="L76" s="50" t="s">
        <v>679</v>
      </c>
    </row>
    <row r="77" spans="2:12" s="21" customFormat="1" ht="21" customHeight="1">
      <c r="B77" s="26" t="s">
        <v>680</v>
      </c>
      <c r="C77" s="26"/>
      <c r="D77"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7"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contactText</v>
      </c>
      <c r="F77" s="25" t="str">
        <f ca="1">IF(Table_Text[[#This Row],[Header]]="Yes","",IF(Table_Text[[#This Row],[Property]]&lt;&gt;"",SUBSTITUTE(Table_Text[[#This Row],[Type]]," ","")&amp;SUBSTITUTE(Table_Text[[#This Row],[Property]]," ",""),""))</f>
        <v>Step1ContactText</v>
      </c>
      <c r="G77"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7" s="66" t="str">
        <f ca="1">SUBSTITUTE(SUBSTITUTE(SUBSTITUTE(SUBSTITUTE(SUBSTITUTE(SUBSTITUTE(SUBSTITUTE(SUBSTITUTE(
TRIM(CLEAN(Table_Text[[#This Row],[Config]])),
" {","{"),
"{ ","{"),
" }","}"),
"} ","}"),
" [","["),
"[ ","["),
" ]","]"),
"] ","]")</f>
        <v/>
      </c>
      <c r="I77"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7" s="25" t="str">
        <f ca="1">SUBSTITUTE(SUBSTITUTE(SUBSTITUTE(SUBSTITUTE(SUBSTITUTE(SUBSTITUTE(SUBSTITUTE(SUBSTITUTE(
TRIM(CLEAN(Table_Text[[#This Row],[Quote]])),
" {","{"),
"{ ","{"),
" }","}"),
"} ","}"),
" [","["),
"[ ","["),
" ]","]"),
"] ","]")</f>
        <v/>
      </c>
      <c r="K77" s="25"/>
      <c r="L77" s="50"/>
    </row>
    <row r="78" spans="2:12" s="21" customFormat="1" ht="21" customHeight="1">
      <c r="B78" s="165" t="s">
        <v>681</v>
      </c>
      <c r="C78" s="26"/>
      <c r="D78"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8"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78" s="25" t="str">
        <f ca="1">IF(Table_Text[[#This Row],[Header]]="Yes","",IF(Table_Text[[#This Row],[Property]]&lt;&gt;"",SUBSTITUTE(Table_Text[[#This Row],[Type]]," ","")&amp;SUBSTITUTE(Table_Text[[#This Row],[Property]]," ",""),""))</f>
        <v>Step1NextButton</v>
      </c>
      <c r="G78"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"Submit Concierge Request",
            "icon": "glyphicon glyphicon-arrow-right"
        },</v>
      </c>
      <c r="H78" s="66" t="str">
        <f ca="1">SUBSTITUTE(SUBSTITUTE(SUBSTITUTE(SUBSTITUTE(SUBSTITUTE(SUBSTITUTE(SUBSTITUTE(SUBSTITUTE(
TRIM(CLEAN(Table_Text[[#This Row],[Config]])),
" {","{"),
"{ ","{"),
" }","}"),
"} ","}"),
" [","["),
"[ ","["),
" ]","]"),
"] ","]")</f>
        <v>"nextButton":{"text": "Submit Concierge Request", "icon": "glyphicon glyphicon-arrow-right"},</v>
      </c>
      <c r="I78"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"Submit Concierge Request",</v>
      </c>
      <c r="J78" s="25" t="str">
        <f ca="1">SUBSTITUTE(SUBSTITUTE(SUBSTITUTE(SUBSTITUTE(SUBSTITUTE(SUBSTITUTE(SUBSTITUTE(SUBSTITUTE(
TRIM(CLEAN(Table_Text[[#This Row],[Quote]])),
" {","{"),
"{ ","{"),
" }","}"),
"} ","}"),
" [","["),
"[ ","["),
" ]","]"),
"] ","]")</f>
        <v>"nextButton": "Submit Concierge Request",</v>
      </c>
      <c r="K78" s="165" t="s">
        <v>682</v>
      </c>
      <c r="L78" s="239" t="s">
        <v>1000</v>
      </c>
    </row>
    <row r="79" spans="2:12" s="21" customFormat="1" ht="21" customHeight="1">
      <c r="B79" s="165" t="s">
        <v>683</v>
      </c>
      <c r="C79" s="165" t="s">
        <v>684</v>
      </c>
      <c r="D79"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9"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79" s="25" t="str">
        <f ca="1">IF(Table_Text[[#This Row],[Header]]="Yes","",IF(Table_Text[[#This Row],[Property]]&lt;&gt;"",SUBSTITUTE(Table_Text[[#This Row],[Type]]," ","")&amp;SUBSTITUTE(Table_Text[[#This Row],[Property]]," ",""),""))</f>
        <v>Step1EnquiryButton</v>
      </c>
      <c r="G79"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79" s="66" t="str">
        <f ca="1">SUBSTITUTE(SUBSTITUTE(SUBSTITUTE(SUBSTITUTE(SUBSTITUTE(SUBSTITUTE(SUBSTITUTE(SUBSTITUTE(
TRIM(CLEAN(Table_Text[[#This Row],[Config]])),
" {","{"),
"{ ","{"),
" }","}"),
"} ","}"),
" [","["),
"[ ","["),
" ]","]"),
"] ","]")</f>
        <v>"enquiryButton":{"text": "Request a call-back", "icon": "glyphicon glyphicon-earphone"}},</v>
      </c>
      <c r="I79"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79" s="25" t="str">
        <f ca="1">SUBSTITUTE(SUBSTITUTE(SUBSTITUTE(SUBSTITUTE(SUBSTITUTE(SUBSTITUTE(SUBSTITUTE(SUBSTITUTE(
TRIM(CLEAN(Table_Text[[#This Row],[Quote]])),
" {","{"),
"{ ","{"),
" }","}"),
"} ","}"),
" [","["),
"[ ","["),
" ]","]"),
"] ","]")</f>
        <v>"enquiryButton": "Request a call-back"},</v>
      </c>
      <c r="K79" s="165" t="s">
        <v>685</v>
      </c>
      <c r="L79" s="171" t="s">
        <v>686</v>
      </c>
    </row>
    <row r="80" spans="2:12" ht="21" customHeight="1" thickBot="1">
      <c r="B80" s="97" t="s">
        <v>687</v>
      </c>
      <c r="C80" s="97" t="s">
        <v>59</v>
      </c>
      <c r="D80" s="9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0" s="9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step2</v>
      </c>
      <c r="F80" s="97" t="str">
        <f>IF(Table_Text[[#This Row],[Header]]="Yes","",IF(Table_Text[[#This Row],[Property]]&lt;&gt;"",SUBSTITUTE(Table_Text[[#This Row],[Type]]," ","")&amp;SUBSTITUTE(Table_Text[[#This Row],[Property]]," ",""),""))</f>
        <v/>
      </c>
      <c r="G80" s="9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"step2": {</v>
      </c>
      <c r="H80" s="97" t="str">
        <f ca="1">SUBSTITUTE(SUBSTITUTE(SUBSTITUTE(SUBSTITUTE(SUBSTITUTE(SUBSTITUTE(SUBSTITUTE(SUBSTITUTE(
TRIM(CLEAN(Table_Text[[#This Row],[Config]])),
" {","{"),
"{ ","{"),
" }","}"),
"} ","}"),
" [","["),
"[ ","["),
" ]","]"),
"] ","]")</f>
        <v>"step2":{</v>
      </c>
      <c r="I80" s="9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"step2": {</v>
      </c>
      <c r="J80" s="97" t="str">
        <f ca="1">SUBSTITUTE(SUBSTITUTE(SUBSTITUTE(SUBSTITUTE(SUBSTITUTE(SUBSTITUTE(SUBSTITUTE(SUBSTITUTE(
TRIM(CLEAN(Table_Text[[#This Row],[Quote]])),
" {","{"),
"{ ","{"),
" }","}"),
"} ","}"),
" [","["),
"[ ","["),
" ]","]"),
"] ","]")</f>
        <v>"step2":{</v>
      </c>
      <c r="K80" s="97"/>
      <c r="L80" s="128"/>
    </row>
    <row r="81" spans="2:12" s="21" customFormat="1" ht="21" hidden="1" customHeight="1">
      <c r="B81" s="26"/>
      <c r="C81" s="26"/>
      <c r="D81"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1"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1" s="25" t="str">
        <f>IF(Table_Text[[#This Row],[Header]]="Yes","",IF(Table_Text[[#This Row],[Property]]&lt;&gt;"",SUBSTITUTE(Table_Text[[#This Row],[Type]]," ","")&amp;SUBSTITUTE(Table_Text[[#This Row],[Property]]," ",""),""))</f>
        <v/>
      </c>
      <c r="G81"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1" s="66" t="str">
        <f ca="1">SUBSTITUTE(SUBSTITUTE(SUBSTITUTE(SUBSTITUTE(SUBSTITUTE(SUBSTITUTE(SUBSTITUTE(SUBSTITUTE(
TRIM(CLEAN(Table_Text[[#This Row],[Config]])),
" {","{"),
"{ ","{"),
" }","}"),
"} ","}"),
" [","["),
"[ ","["),
" ]","]"),
"] ","]")</f>
        <v/>
      </c>
      <c r="I81"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1" s="25" t="str">
        <f ca="1">SUBSTITUTE(SUBSTITUTE(SUBSTITUTE(SUBSTITUTE(SUBSTITUTE(SUBSTITUTE(SUBSTITUTE(SUBSTITUTE(
TRIM(CLEAN(Table_Text[[#This Row],[Quote]])),
" {","{"),
"{ ","{"),
" }","}"),
"} ","}"),
" [","["),
"[ ","["),
" ]","]"),
"] ","]")</f>
        <v/>
      </c>
      <c r="K81" s="26"/>
      <c r="L81" s="50"/>
    </row>
    <row r="82" spans="2:12" s="21" customFormat="1" ht="21" customHeight="1">
      <c r="B82" s="165" t="s">
        <v>674</v>
      </c>
      <c r="C82" s="26"/>
      <c r="D82"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2"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2" s="25" t="str">
        <f ca="1">IF(Table_Text[[#This Row],[Header]]="Yes","",IF(Table_Text[[#This Row],[Property]]&lt;&gt;"",SUBSTITUTE(Table_Text[[#This Row],[Type]]," ","")&amp;SUBSTITUTE(Table_Text[[#This Row],[Property]]," ",""),""))</f>
        <v>Step2TabLabel</v>
      </c>
      <c r="G82"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"Your details"
        },</v>
      </c>
      <c r="H82" s="66" t="str">
        <f ca="1">SUBSTITUTE(SUBSTITUTE(SUBSTITUTE(SUBSTITUTE(SUBSTITUTE(SUBSTITUTE(SUBSTITUTE(SUBSTITUTE(
TRIM(CLEAN(Table_Text[[#This Row],[Config]])),
" {","{"),
"{ ","{"),
" }","}"),
"} ","}"),
" [","["),
"[ ","["),
" ]","]"),
"] ","]")</f>
        <v>"tabLabel":{"text": "Your details"},</v>
      </c>
      <c r="I82"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"Your details",</v>
      </c>
      <c r="J82" s="25" t="str">
        <f ca="1">SUBSTITUTE(SUBSTITUTE(SUBSTITUTE(SUBSTITUTE(SUBSTITUTE(SUBSTITUTE(SUBSTITUTE(SUBSTITUTE(
TRIM(CLEAN(Table_Text[[#This Row],[Quote]])),
" {","{"),
"{ ","{"),
" }","}"),
"} ","}"),
" [","["),
"[ ","["),
" ]","]"),
"] ","]")</f>
        <v>"tabLabel": "Your details",</v>
      </c>
      <c r="K82" s="26"/>
      <c r="L82" s="49" t="s">
        <v>688</v>
      </c>
    </row>
    <row r="83" spans="2:12" s="21" customFormat="1" ht="21" customHeight="1">
      <c r="B83" s="165" t="s">
        <v>675</v>
      </c>
      <c r="C83" s="26"/>
      <c r="D83"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3"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83" s="25" t="str">
        <f ca="1">IF(Table_Text[[#This Row],[Header]]="Yes","",IF(Table_Text[[#This Row],[Property]]&lt;&gt;"",SUBSTITUTE(Table_Text[[#This Row],[Type]]," ","")&amp;SUBSTITUTE(Table_Text[[#This Row],[Property]]," ",""),""))</f>
        <v>Step2TopHeading</v>
      </c>
      <c r="G83"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"Deposit Bond Application - Concierge Service"
        },</v>
      </c>
      <c r="H83" s="66" t="str">
        <f ca="1">SUBSTITUTE(SUBSTITUTE(SUBSTITUTE(SUBSTITUTE(SUBSTITUTE(SUBSTITUTE(SUBSTITUTE(SUBSTITUTE(
TRIM(CLEAN(Table_Text[[#This Row],[Config]])),
" {","{"),
"{ ","{"),
" }","}"),
"} ","}"),
" [","["),
"[ ","["),
" ]","]"),
"] ","]")</f>
        <v>"topHeading":{"text": "Deposit Bond Application - Concierge Service"},</v>
      </c>
      <c r="I83"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"Deposit Bond Application - Concierge Service",</v>
      </c>
      <c r="J83" s="25" t="str">
        <f ca="1">SUBSTITUTE(SUBSTITUTE(SUBSTITUTE(SUBSTITUTE(SUBSTITUTE(SUBSTITUTE(SUBSTITUTE(SUBSTITUTE(
TRIM(CLEAN(Table_Text[[#This Row],[Quote]])),
" {","{"),
"{ ","{"),
" }","}"),
"} ","}"),
" [","["),
"[ ","["),
" ]","]"),
"] ","]")</f>
        <v>"topHeading": "Deposit Bond Application - Concierge Service",</v>
      </c>
      <c r="K83" s="26"/>
      <c r="L83" s="50" t="str">
        <f>L19</f>
        <v>Deposit Bond Application - Concierge Service</v>
      </c>
    </row>
    <row r="84" spans="2:12" s="21" customFormat="1" ht="21" customHeight="1">
      <c r="B84" s="165" t="s">
        <v>681</v>
      </c>
      <c r="C84" s="26"/>
      <c r="D84"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4"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4" s="25" t="str">
        <f ca="1">IF(Table_Text[[#This Row],[Header]]="Yes","",IF(Table_Text[[#This Row],[Property]]&lt;&gt;"",SUBSTITUTE(Table_Text[[#This Row],[Type]]," ","")&amp;SUBSTITUTE(Table_Text[[#This Row],[Property]]," ",""),""))</f>
        <v>Step2NextButton</v>
      </c>
      <c r="G84"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84" s="66" t="str">
        <f ca="1">SUBSTITUTE(SUBSTITUTE(SUBSTITUTE(SUBSTITUTE(SUBSTITUTE(SUBSTITUTE(SUBSTITUTE(SUBSTITUTE(
TRIM(CLEAN(Table_Text[[#This Row],[Config]])),
" {","{"),
"{ ","{"),
" }","}"),
"} ","}"),
" [","["),
"[ ","["),
" ]","]"),
"] ","]")</f>
        <v>"nextButton":{"text": "Next", "icon": "glyphicon glyphicon-arrow-right"},</v>
      </c>
      <c r="I84"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84" s="25" t="str">
        <f ca="1">SUBSTITUTE(SUBSTITUTE(SUBSTITUTE(SUBSTITUTE(SUBSTITUTE(SUBSTITUTE(SUBSTITUTE(SUBSTITUTE(
TRIM(CLEAN(Table_Text[[#This Row],[Quote]])),
" {","{"),
"{ ","{"),
" }","}"),
"} ","}"),
" [","["),
"[ ","["),
" ]","]"),
"] ","]")</f>
        <v>"nextButton": "Next",</v>
      </c>
      <c r="K84" s="165" t="s">
        <v>682</v>
      </c>
      <c r="L84" s="202" t="s">
        <v>836</v>
      </c>
    </row>
    <row r="85" spans="2:12" s="21" customFormat="1" ht="21" customHeight="1">
      <c r="B85" s="165" t="s">
        <v>691</v>
      </c>
      <c r="C85" s="26"/>
      <c r="D85"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5"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85" s="25" t="str">
        <f ca="1">IF(Table_Text[[#This Row],[Header]]="Yes","",IF(Table_Text[[#This Row],[Property]]&lt;&gt;"",SUBSTITUTE(Table_Text[[#This Row],[Type]]," ","")&amp;SUBSTITUTE(Table_Text[[#This Row],[Property]]," ",""),""))</f>
        <v>Step2BackButton</v>
      </c>
      <c r="G85"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85" s="66" t="str">
        <f ca="1">SUBSTITUTE(SUBSTITUTE(SUBSTITUTE(SUBSTITUTE(SUBSTITUTE(SUBSTITUTE(SUBSTITUTE(SUBSTITUTE(
TRIM(CLEAN(Table_Text[[#This Row],[Config]])),
" {","{"),
"{ ","{"),
" }","}"),
"} ","}"),
" [","["),
"[ ","["),
" ]","]"),
"] ","]")</f>
        <v>"backButton":{"text": "Back", "icon": "glyphicon glyphicon-arrow-left"},</v>
      </c>
      <c r="I85"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85" s="25" t="str">
        <f ca="1">SUBSTITUTE(SUBSTITUTE(SUBSTITUTE(SUBSTITUTE(SUBSTITUTE(SUBSTITUTE(SUBSTITUTE(SUBSTITUTE(
TRIM(CLEAN(Table_Text[[#This Row],[Quote]])),
" {","{"),
"{ ","{"),
" }","}"),
"} ","}"),
" [","["),
"[ ","["),
" ]","]"),
"] ","]")</f>
        <v>"backButton": "Back",</v>
      </c>
      <c r="K85" s="165" t="s">
        <v>692</v>
      </c>
      <c r="L85" s="210" t="s">
        <v>849</v>
      </c>
    </row>
    <row r="86" spans="2:12" s="21" customFormat="1" ht="21" customHeight="1">
      <c r="B86" s="165" t="s">
        <v>683</v>
      </c>
      <c r="C86" s="26"/>
      <c r="D86"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6"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86" s="25" t="str">
        <f ca="1">IF(Table_Text[[#This Row],[Header]]="Yes","",IF(Table_Text[[#This Row],[Property]]&lt;&gt;"",SUBSTITUTE(Table_Text[[#This Row],[Type]]," ","")&amp;SUBSTITUTE(Table_Text[[#This Row],[Property]]," ",""),""))</f>
        <v>Step2EnquiryButton</v>
      </c>
      <c r="G86"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86" s="66" t="str">
        <f ca="1">SUBSTITUTE(SUBSTITUTE(SUBSTITUTE(SUBSTITUTE(SUBSTITUTE(SUBSTITUTE(SUBSTITUTE(SUBSTITUTE(
TRIM(CLEAN(Table_Text[[#This Row],[Config]])),
" {","{"),
"{ ","{"),
" }","}"),
"} ","}"),
" [","["),
"[ ","["),
" ]","]"),
"] ","]")</f>
        <v>"enquiryButton":{"text": "Request a call-back", "icon": "glyphicon glyphicon-earphone"}},</v>
      </c>
      <c r="I86"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86" s="25" t="str">
        <f ca="1">SUBSTITUTE(SUBSTITUTE(SUBSTITUTE(SUBSTITUTE(SUBSTITUTE(SUBSTITUTE(SUBSTITUTE(SUBSTITUTE(
TRIM(CLEAN(Table_Text[[#This Row],[Quote]])),
" {","{"),
"{ ","{"),
" }","}"),
"} ","}"),
" [","["),
"[ ","["),
" ]","]"),
"] ","]")</f>
        <v>"enquiryButton": "Request a call-back"},</v>
      </c>
      <c r="K86" s="165" t="s">
        <v>685</v>
      </c>
      <c r="L86" s="171" t="s">
        <v>686</v>
      </c>
    </row>
    <row r="87" spans="2:12" ht="21" customHeight="1" thickBot="1">
      <c r="B87" s="97" t="s">
        <v>693</v>
      </c>
      <c r="C87" s="97" t="s">
        <v>59</v>
      </c>
      <c r="D87" s="9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7" s="9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step3</v>
      </c>
      <c r="F87" s="97" t="str">
        <f>IF(Table_Text[[#This Row],[Header]]="Yes","",IF(Table_Text[[#This Row],[Property]]&lt;&gt;"",SUBSTITUTE(Table_Text[[#This Row],[Type]]," ","")&amp;SUBSTITUTE(Table_Text[[#This Row],[Property]]," ",""),""))</f>
        <v/>
      </c>
      <c r="G87" s="9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"step3": {</v>
      </c>
      <c r="H87" s="97" t="str">
        <f ca="1">SUBSTITUTE(SUBSTITUTE(SUBSTITUTE(SUBSTITUTE(SUBSTITUTE(SUBSTITUTE(SUBSTITUTE(SUBSTITUTE(
TRIM(CLEAN(Table_Text[[#This Row],[Config]])),
" {","{"),
"{ ","{"),
" }","}"),
"} ","}"),
" [","["),
"[ ","["),
" ]","]"),
"] ","]")</f>
        <v>"step3":{</v>
      </c>
      <c r="I87" s="9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"step3": {</v>
      </c>
      <c r="J87" s="97" t="str">
        <f ca="1">SUBSTITUTE(SUBSTITUTE(SUBSTITUTE(SUBSTITUTE(SUBSTITUTE(SUBSTITUTE(SUBSTITUTE(SUBSTITUTE(
TRIM(CLEAN(Table_Text[[#This Row],[Quote]])),
" {","{"),
"{ ","{"),
" }","}"),
"} ","}"),
" [","["),
"[ ","["),
" ]","]"),
"] ","]")</f>
        <v>"step3":{</v>
      </c>
      <c r="K87" s="97"/>
      <c r="L87" s="128"/>
    </row>
    <row r="88" spans="2:12" s="21" customFormat="1" ht="21" hidden="1" customHeight="1">
      <c r="B88" s="26"/>
      <c r="C88" s="26"/>
      <c r="D88"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8"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8" s="25" t="str">
        <f>IF(Table_Text[[#This Row],[Header]]="Yes","",IF(Table_Text[[#This Row],[Property]]&lt;&gt;"",SUBSTITUTE(Table_Text[[#This Row],[Type]]," ","")&amp;SUBSTITUTE(Table_Text[[#This Row],[Property]]," ",""),""))</f>
        <v/>
      </c>
      <c r="G88"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8" s="66" t="str">
        <f ca="1">SUBSTITUTE(SUBSTITUTE(SUBSTITUTE(SUBSTITUTE(SUBSTITUTE(SUBSTITUTE(SUBSTITUTE(SUBSTITUTE(
TRIM(CLEAN(Table_Text[[#This Row],[Config]])),
" {","{"),
"{ ","{"),
" }","}"),
"} ","}"),
" [","["),
"[ ","["),
" ]","]"),
"] ","]")</f>
        <v/>
      </c>
      <c r="I88"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8" s="25" t="str">
        <f ca="1">SUBSTITUTE(SUBSTITUTE(SUBSTITUTE(SUBSTITUTE(SUBSTITUTE(SUBSTITUTE(SUBSTITUTE(SUBSTITUTE(
TRIM(CLEAN(Table_Text[[#This Row],[Quote]])),
" {","{"),
"{ ","{"),
" }","}"),
"} ","}"),
" [","["),
"[ ","["),
" ]","]"),
"] ","]")</f>
        <v/>
      </c>
      <c r="K88" s="26"/>
      <c r="L88" s="50"/>
    </row>
    <row r="89" spans="2:12" s="21" customFormat="1" ht="21" customHeight="1">
      <c r="B89" s="165" t="s">
        <v>674</v>
      </c>
      <c r="C89" s="26"/>
      <c r="D89"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9"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9" s="25" t="str">
        <f ca="1">IF(Table_Text[[#This Row],[Header]]="Yes","",IF(Table_Text[[#This Row],[Property]]&lt;&gt;"",SUBSTITUTE(Table_Text[[#This Row],[Type]]," ","")&amp;SUBSTITUTE(Table_Text[[#This Row],[Property]]," ",""),""))</f>
        <v>Step3TabLabel</v>
      </c>
      <c r="G89"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"Duty of disclosure"
        },</v>
      </c>
      <c r="H89" s="66" t="str">
        <f ca="1">SUBSTITUTE(SUBSTITUTE(SUBSTITUTE(SUBSTITUTE(SUBSTITUTE(SUBSTITUTE(SUBSTITUTE(SUBSTITUTE(
TRIM(CLEAN(Table_Text[[#This Row],[Config]])),
" {","{"),
"{ ","{"),
" }","}"),
"} ","}"),
" [","["),
"[ ","["),
" ]","]"),
"] ","]")</f>
        <v>"tabLabel":{"text": "Duty of disclosure"},</v>
      </c>
      <c r="I89"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"Duty of disclosure",</v>
      </c>
      <c r="J89" s="25" t="str">
        <f ca="1">SUBSTITUTE(SUBSTITUTE(SUBSTITUTE(SUBSTITUTE(SUBSTITUTE(SUBSTITUTE(SUBSTITUTE(SUBSTITUTE(
TRIM(CLEAN(Table_Text[[#This Row],[Quote]])),
" {","{"),
"{ ","{"),
" }","}"),
"} ","}"),
" [","["),
"[ ","["),
" ]","]"),
"] ","]")</f>
        <v>"tabLabel": "Duty of disclosure",</v>
      </c>
      <c r="K89" s="26"/>
      <c r="L89" s="49" t="s">
        <v>850</v>
      </c>
    </row>
    <row r="90" spans="2:12" s="21" customFormat="1" ht="21" customHeight="1">
      <c r="B90" s="165" t="s">
        <v>675</v>
      </c>
      <c r="C90" s="26"/>
      <c r="D90"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0"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0" s="25" t="str">
        <f ca="1">IF(Table_Text[[#This Row],[Header]]="Yes","",IF(Table_Text[[#This Row],[Property]]&lt;&gt;"",SUBSTITUTE(Table_Text[[#This Row],[Type]]," ","")&amp;SUBSTITUTE(Table_Text[[#This Row],[Property]]," ",""),""))</f>
        <v>Step3TopHeading</v>
      </c>
      <c r="G90"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"Deposit Bond Application - Concierge Service"
        },</v>
      </c>
      <c r="H90" s="66" t="str">
        <f ca="1">SUBSTITUTE(SUBSTITUTE(SUBSTITUTE(SUBSTITUTE(SUBSTITUTE(SUBSTITUTE(SUBSTITUTE(SUBSTITUTE(
TRIM(CLEAN(Table_Text[[#This Row],[Config]])),
" {","{"),
"{ ","{"),
" }","}"),
"} ","}"),
" [","["),
"[ ","["),
" ]","]"),
"] ","]")</f>
        <v>"topHeading":{"text": "Deposit Bond Application - Concierge Service"},</v>
      </c>
      <c r="I90"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"Deposit Bond Application - Concierge Service",</v>
      </c>
      <c r="J90" s="25" t="str">
        <f ca="1">SUBSTITUTE(SUBSTITUTE(SUBSTITUTE(SUBSTITUTE(SUBSTITUTE(SUBSTITUTE(SUBSTITUTE(SUBSTITUTE(
TRIM(CLEAN(Table_Text[[#This Row],[Quote]])),
" {","{"),
"{ ","{"),
" }","}"),
"} ","}"),
" [","["),
"[ ","["),
" ]","]"),
"] ","]")</f>
        <v>"topHeading": "Deposit Bond Application - Concierge Service",</v>
      </c>
      <c r="K90" s="26"/>
      <c r="L90" s="50" t="str">
        <f>L19</f>
        <v>Deposit Bond Application - Concierge Service</v>
      </c>
    </row>
    <row r="91" spans="2:12" s="21" customFormat="1" ht="21" customHeight="1">
      <c r="B91" s="165" t="s">
        <v>681</v>
      </c>
      <c r="C91" s="26"/>
      <c r="D91"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1"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1" s="25" t="str">
        <f ca="1">IF(Table_Text[[#This Row],[Header]]="Yes","",IF(Table_Text[[#This Row],[Property]]&lt;&gt;"",SUBSTITUTE(Table_Text[[#This Row],[Type]]," ","")&amp;SUBSTITUTE(Table_Text[[#This Row],[Property]]," ",""),""))</f>
        <v>Step3NextButton</v>
      </c>
      <c r="G91"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91" s="66" t="str">
        <f ca="1">SUBSTITUTE(SUBSTITUTE(SUBSTITUTE(SUBSTITUTE(SUBSTITUTE(SUBSTITUTE(SUBSTITUTE(SUBSTITUTE(
TRIM(CLEAN(Table_Text[[#This Row],[Config]])),
" {","{"),
"{ ","{"),
" }","}"),
"} ","}"),
" [","["),
"[ ","["),
" ]","]"),
"] ","]")</f>
        <v>"nextButton":{"text": "Next", "icon": "glyphicon glyphicon-arrow-right"},</v>
      </c>
      <c r="I91"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91" s="25" t="str">
        <f ca="1">SUBSTITUTE(SUBSTITUTE(SUBSTITUTE(SUBSTITUTE(SUBSTITUTE(SUBSTITUTE(SUBSTITUTE(SUBSTITUTE(
TRIM(CLEAN(Table_Text[[#This Row],[Quote]])),
" {","{"),
"{ ","{"),
" }","}"),
"} ","}"),
" [","["),
"[ ","["),
" ]","]"),
"] ","]")</f>
        <v>"nextButton": "Next",</v>
      </c>
      <c r="K91" s="165" t="s">
        <v>682</v>
      </c>
      <c r="L91" s="225" t="s">
        <v>836</v>
      </c>
    </row>
    <row r="92" spans="2:12" s="21" customFormat="1" ht="21" customHeight="1">
      <c r="B92" s="165" t="s">
        <v>691</v>
      </c>
      <c r="C92" s="26"/>
      <c r="D92"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2"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2" s="25" t="str">
        <f ca="1">IF(Table_Text[[#This Row],[Header]]="Yes","",IF(Table_Text[[#This Row],[Property]]&lt;&gt;"",SUBSTITUTE(Table_Text[[#This Row],[Type]]," ","")&amp;SUBSTITUTE(Table_Text[[#This Row],[Property]]," ",""),""))</f>
        <v>Step3BackButton</v>
      </c>
      <c r="G92"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92" s="66" t="str">
        <f ca="1">SUBSTITUTE(SUBSTITUTE(SUBSTITUTE(SUBSTITUTE(SUBSTITUTE(SUBSTITUTE(SUBSTITUTE(SUBSTITUTE(
TRIM(CLEAN(Table_Text[[#This Row],[Config]])),
" {","{"),
"{ ","{"),
" }","}"),
"} ","}"),
" [","["),
"[ ","["),
" ]","]"),
"] ","]")</f>
        <v>"backButton":{"text": "Back", "icon": "glyphicon glyphicon-arrow-left"},</v>
      </c>
      <c r="I92"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92" s="25" t="str">
        <f ca="1">SUBSTITUTE(SUBSTITUTE(SUBSTITUTE(SUBSTITUTE(SUBSTITUTE(SUBSTITUTE(SUBSTITUTE(SUBSTITUTE(
TRIM(CLEAN(Table_Text[[#This Row],[Quote]])),
" {","{"),
"{ ","{"),
" }","}"),
"} ","}"),
" [","["),
"[ ","["),
" ]","]"),
"] ","]")</f>
        <v>"backButton": "Back",</v>
      </c>
      <c r="K92" s="165" t="s">
        <v>692</v>
      </c>
      <c r="L92" s="210" t="s">
        <v>849</v>
      </c>
    </row>
    <row r="93" spans="2:12" s="21" customFormat="1" ht="21" customHeight="1">
      <c r="B93" s="165" t="s">
        <v>683</v>
      </c>
      <c r="C93" s="26"/>
      <c r="D93"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3"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93" s="25" t="str">
        <f ca="1">IF(Table_Text[[#This Row],[Header]]="Yes","",IF(Table_Text[[#This Row],[Property]]&lt;&gt;"",SUBSTITUTE(Table_Text[[#This Row],[Type]]," ","")&amp;SUBSTITUTE(Table_Text[[#This Row],[Property]]," ",""),""))</f>
        <v>Step3EnquiryButton</v>
      </c>
      <c r="G93"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93" s="66" t="str">
        <f ca="1">SUBSTITUTE(SUBSTITUTE(SUBSTITUTE(SUBSTITUTE(SUBSTITUTE(SUBSTITUTE(SUBSTITUTE(SUBSTITUTE(
TRIM(CLEAN(Table_Text[[#This Row],[Config]])),
" {","{"),
"{ ","{"),
" }","}"),
"} ","}"),
" [","["),
"[ ","["),
" ]","]"),
"] ","]")</f>
        <v>"enquiryButton":{"text": "Request a call-back", "icon": "glyphicon glyphicon-earphone"}},</v>
      </c>
      <c r="I93"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93" s="25" t="str">
        <f ca="1">SUBSTITUTE(SUBSTITUTE(SUBSTITUTE(SUBSTITUTE(SUBSTITUTE(SUBSTITUTE(SUBSTITUTE(SUBSTITUTE(
TRIM(CLEAN(Table_Text[[#This Row],[Quote]])),
" {","{"),
"{ ","{"),
" }","}"),
"} ","}"),
" [","["),
"[ ","["),
" ]","]"),
"] ","]")</f>
        <v>"enquiryButton": "Request a call-back"},</v>
      </c>
      <c r="K93" s="165" t="s">
        <v>685</v>
      </c>
      <c r="L93" s="171" t="s">
        <v>686</v>
      </c>
    </row>
    <row r="94" spans="2:12" s="21" customFormat="1" ht="21" customHeight="1" thickBot="1">
      <c r="B94" s="97" t="s">
        <v>924</v>
      </c>
      <c r="C94" s="97" t="s">
        <v>59</v>
      </c>
      <c r="D94" s="224"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4" s="224"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step4</v>
      </c>
      <c r="F94" s="224" t="str">
        <f>IF(Table_Text[[#This Row],[Header]]="Yes","",IF(Table_Text[[#This Row],[Property]]&lt;&gt;"",SUBSTITUTE(Table_Text[[#This Row],[Type]]," ","")&amp;SUBSTITUTE(Table_Text[[#This Row],[Property]]," ",""),""))</f>
        <v/>
      </c>
      <c r="G94" s="224"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"step4": {</v>
      </c>
      <c r="H94" s="224" t="str">
        <f ca="1">SUBSTITUTE(SUBSTITUTE(SUBSTITUTE(SUBSTITUTE(SUBSTITUTE(SUBSTITUTE(SUBSTITUTE(SUBSTITUTE(
TRIM(CLEAN(Table_Text[[#This Row],[Config]])),
" {","{"),
"{ ","{"),
" }","}"),
"} ","}"),
" [","["),
"[ ","["),
" ]","]"),
"] ","]")</f>
        <v>"step4":{</v>
      </c>
      <c r="I94" s="224"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"step4": {</v>
      </c>
      <c r="J94" s="224" t="str">
        <f ca="1">SUBSTITUTE(SUBSTITUTE(SUBSTITUTE(SUBSTITUTE(SUBSTITUTE(SUBSTITUTE(SUBSTITUTE(SUBSTITUTE(
TRIM(CLEAN(Table_Text[[#This Row],[Quote]])),
" {","{"),
"{ ","{"),
" }","}"),
"} ","}"),
" [","["),
"[ ","["),
" ]","]"),
"] ","]")</f>
        <v>"step4":{</v>
      </c>
      <c r="K94" s="224"/>
      <c r="L94" s="67"/>
    </row>
    <row r="95" spans="2:12" s="21" customFormat="1" ht="21" hidden="1" customHeight="1">
      <c r="B95" s="26"/>
      <c r="C95" s="26"/>
      <c r="D95"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5"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95" s="25" t="str">
        <f>IF(Table_Text[[#This Row],[Header]]="Yes","",IF(Table_Text[[#This Row],[Property]]&lt;&gt;"",SUBSTITUTE(Table_Text[[#This Row],[Type]]," ","")&amp;SUBSTITUTE(Table_Text[[#This Row],[Property]]," ",""),""))</f>
        <v/>
      </c>
      <c r="G95"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95" s="66" t="str">
        <f ca="1">SUBSTITUTE(SUBSTITUTE(SUBSTITUTE(SUBSTITUTE(SUBSTITUTE(SUBSTITUTE(SUBSTITUTE(SUBSTITUTE(
TRIM(CLEAN(Table_Text[[#This Row],[Config]])),
" {","{"),
"{ ","{"),
" }","}"),
"} ","}"),
" [","["),
"[ ","["),
" ]","]"),
"] ","]")</f>
        <v/>
      </c>
      <c r="I95"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95" s="25" t="str">
        <f ca="1">SUBSTITUTE(SUBSTITUTE(SUBSTITUTE(SUBSTITUTE(SUBSTITUTE(SUBSTITUTE(SUBSTITUTE(SUBSTITUTE(
TRIM(CLEAN(Table_Text[[#This Row],[Quote]])),
" {","{"),
"{ ","{"),
" }","}"),
"} ","}"),
" [","["),
"[ ","["),
" ]","]"),
"] ","]")</f>
        <v/>
      </c>
      <c r="K95" s="25"/>
      <c r="L95" s="50"/>
    </row>
    <row r="96" spans="2:12" s="21" customFormat="1" ht="21" customHeight="1">
      <c r="B96" s="165" t="s">
        <v>674</v>
      </c>
      <c r="C96" s="26"/>
      <c r="D96"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6"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96" s="25" t="str">
        <f ca="1">IF(Table_Text[[#This Row],[Header]]="Yes","",IF(Table_Text[[#This Row],[Property]]&lt;&gt;"",SUBSTITUTE(Table_Text[[#This Row],[Type]]," ","")&amp;SUBSTITUTE(Table_Text[[#This Row],[Property]]," ",""),""))</f>
        <v>Step4TabLabel</v>
      </c>
      <c r="G96"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"Payment Options"
        },</v>
      </c>
      <c r="H96" s="66" t="str">
        <f ca="1">SUBSTITUTE(SUBSTITUTE(SUBSTITUTE(SUBSTITUTE(SUBSTITUTE(SUBSTITUTE(SUBSTITUTE(SUBSTITUTE(
TRIM(CLEAN(Table_Text[[#This Row],[Config]])),
" {","{"),
"{ ","{"),
" }","}"),
"} ","}"),
" [","["),
"[ ","["),
" ]","]"),
"] ","]")</f>
        <v>"tabLabel":{"text": "Payment Options"},</v>
      </c>
      <c r="I96"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"Payment Options",</v>
      </c>
      <c r="J96" s="25" t="str">
        <f ca="1">SUBSTITUTE(SUBSTITUTE(SUBSTITUTE(SUBSTITUTE(SUBSTITUTE(SUBSTITUTE(SUBSTITUTE(SUBSTITUTE(
TRIM(CLEAN(Table_Text[[#This Row],[Quote]])),
" {","{"),
"{ ","{"),
" }","}"),
"} ","}"),
" [","["),
"[ ","["),
" ]","]"),
"] ","]")</f>
        <v>"tabLabel": "Payment Options",</v>
      </c>
      <c r="K96" s="25"/>
      <c r="L96" s="50" t="s">
        <v>104</v>
      </c>
    </row>
    <row r="97" spans="2:12" s="21" customFormat="1" ht="21" customHeight="1">
      <c r="B97" s="165" t="s">
        <v>675</v>
      </c>
      <c r="C97" s="26"/>
      <c r="D97"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7"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7" s="25" t="str">
        <f ca="1">IF(Table_Text[[#This Row],[Header]]="Yes","",IF(Table_Text[[#This Row],[Property]]&lt;&gt;"",SUBSTITUTE(Table_Text[[#This Row],[Type]]," ","")&amp;SUBSTITUTE(Table_Text[[#This Row],[Property]]," ",""),""))</f>
        <v>Step4TopHeading</v>
      </c>
      <c r="G97"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"Deposit Bond Application - Concierge Service"
        },</v>
      </c>
      <c r="H97" s="66" t="str">
        <f ca="1">SUBSTITUTE(SUBSTITUTE(SUBSTITUTE(SUBSTITUTE(SUBSTITUTE(SUBSTITUTE(SUBSTITUTE(SUBSTITUTE(
TRIM(CLEAN(Table_Text[[#This Row],[Config]])),
" {","{"),
"{ ","{"),
" }","}"),
"} ","}"),
" [","["),
"[ ","["),
" ]","]"),
"] ","]")</f>
        <v>"topHeading":{"text": "Deposit Bond Application - Concierge Service"},</v>
      </c>
      <c r="I97"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"Deposit Bond Application - Concierge Service",</v>
      </c>
      <c r="J97" s="25" t="str">
        <f ca="1">SUBSTITUTE(SUBSTITUTE(SUBSTITUTE(SUBSTITUTE(SUBSTITUTE(SUBSTITUTE(SUBSTITUTE(SUBSTITUTE(
TRIM(CLEAN(Table_Text[[#This Row],[Quote]])),
" {","{"),
"{ ","{"),
" }","}"),
"} ","}"),
" [","["),
"[ ","["),
" ]","]"),
"] ","]")</f>
        <v>"topHeading": "Deposit Bond Application - Concierge Service",</v>
      </c>
      <c r="K97" s="25"/>
      <c r="L97" s="50" t="str">
        <f>L19</f>
        <v>Deposit Bond Application - Concierge Service</v>
      </c>
    </row>
    <row r="98" spans="2:12" s="21" customFormat="1" ht="21" customHeight="1">
      <c r="B98" s="165" t="s">
        <v>681</v>
      </c>
      <c r="C98" s="26"/>
      <c r="D98"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8"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8" s="25" t="str">
        <f ca="1">IF(Table_Text[[#This Row],[Header]]="Yes","",IF(Table_Text[[#This Row],[Property]]&lt;&gt;"",SUBSTITUTE(Table_Text[[#This Row],[Type]]," ","")&amp;SUBSTITUTE(Table_Text[[#This Row],[Property]]," ",""),""))</f>
        <v>Step4NextButton</v>
      </c>
      <c r="G98"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"Complete purchase",
            "icon": "fa fa-check"
        },</v>
      </c>
      <c r="H98" s="66" t="str">
        <f ca="1">SUBSTITUTE(SUBSTITUTE(SUBSTITUTE(SUBSTITUTE(SUBSTITUTE(SUBSTITUTE(SUBSTITUTE(SUBSTITUTE(
TRIM(CLEAN(Table_Text[[#This Row],[Config]])),
" {","{"),
"{ ","{"),
" }","}"),
"} ","}"),
" [","["),
"[ ","["),
" ]","]"),
"] ","]")</f>
        <v>"nextButton":{"text": "Complete purchase", "icon": "fa fa-check"},</v>
      </c>
      <c r="I98"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"Complete purchase",</v>
      </c>
      <c r="J98" s="25" t="str">
        <f ca="1">SUBSTITUTE(SUBSTITUTE(SUBSTITUTE(SUBSTITUTE(SUBSTITUTE(SUBSTITUTE(SUBSTITUTE(SUBSTITUTE(
TRIM(CLEAN(Table_Text[[#This Row],[Quote]])),
" {","{"),
"{ ","{"),
" }","}"),
"} ","}"),
" [","["),
"[ ","["),
" ]","]"),
"] ","]")</f>
        <v>"nextButton": "Complete purchase",</v>
      </c>
      <c r="K98" s="199" t="s">
        <v>834</v>
      </c>
      <c r="L98" s="210" t="s">
        <v>851</v>
      </c>
    </row>
    <row r="99" spans="2:12" s="21" customFormat="1" ht="21" customHeight="1">
      <c r="B99" s="165" t="s">
        <v>691</v>
      </c>
      <c r="C99" s="26"/>
      <c r="D99"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9"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9" s="25" t="str">
        <f ca="1">IF(Table_Text[[#This Row],[Header]]="Yes","",IF(Table_Text[[#This Row],[Property]]&lt;&gt;"",SUBSTITUTE(Table_Text[[#This Row],[Type]]," ","")&amp;SUBSTITUTE(Table_Text[[#This Row],[Property]]," ",""),""))</f>
        <v>Step4BackButton</v>
      </c>
      <c r="G99"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99" s="66" t="str">
        <f ca="1">SUBSTITUTE(SUBSTITUTE(SUBSTITUTE(SUBSTITUTE(SUBSTITUTE(SUBSTITUTE(SUBSTITUTE(SUBSTITUTE(
TRIM(CLEAN(Table_Text[[#This Row],[Config]])),
" {","{"),
"{ ","{"),
" }","}"),
"} ","}"),
" [","["),
"[ ","["),
" ]","]"),
"] ","]")</f>
        <v>"backButton":{"text": "Back", "icon": "glyphicon glyphicon-arrow-left"},</v>
      </c>
      <c r="I99"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99" s="25" t="str">
        <f ca="1">SUBSTITUTE(SUBSTITUTE(SUBSTITUTE(SUBSTITUTE(SUBSTITUTE(SUBSTITUTE(SUBSTITUTE(SUBSTITUTE(
TRIM(CLEAN(Table_Text[[#This Row],[Quote]])),
" {","{"),
"{ ","{"),
" }","}"),
"} ","}"),
" [","["),
"[ ","["),
" ]","]"),
"] ","]")</f>
        <v>"backButton": "Back",</v>
      </c>
      <c r="K99" s="165" t="s">
        <v>692</v>
      </c>
      <c r="L99" s="210" t="s">
        <v>849</v>
      </c>
    </row>
    <row r="100" spans="2:12" s="21" customFormat="1" ht="21" customHeight="1">
      <c r="B100" s="165" t="s">
        <v>683</v>
      </c>
      <c r="C100" s="26"/>
      <c r="D100"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100"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00" s="25" t="str">
        <f ca="1">IF(Table_Text[[#This Row],[Header]]="Yes","",IF(Table_Text[[#This Row],[Property]]&lt;&gt;"",SUBSTITUTE(Table_Text[[#This Row],[Type]]," ","")&amp;SUBSTITUTE(Table_Text[[#This Row],[Property]]," ",""),""))</f>
        <v>Step4EnquiryButton</v>
      </c>
      <c r="G100"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100" s="66" t="str">
        <f ca="1">SUBSTITUTE(SUBSTITUTE(SUBSTITUTE(SUBSTITUTE(SUBSTITUTE(SUBSTITUTE(SUBSTITUTE(SUBSTITUTE(
TRIM(CLEAN(Table_Text[[#This Row],[Config]])),
" {","{"),
"{ ","{"),
" }","}"),
"} ","}"),
" [","["),
"[ ","["),
" ]","]"),
"] ","]")</f>
        <v>"enquiryButton":{"text": "Request a call-back", "icon": "glyphicon glyphicon-earphone"}},</v>
      </c>
      <c r="I100"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00" s="25" t="str">
        <f ca="1">SUBSTITUTE(SUBSTITUTE(SUBSTITUTE(SUBSTITUTE(SUBSTITUTE(SUBSTITUTE(SUBSTITUTE(SUBSTITUTE(
TRIM(CLEAN(Table_Text[[#This Row],[Quote]])),
" {","{"),
"{ ","{"),
" }","}"),
"} ","}"),
" [","["),
"[ ","["),
" ]","]"),
"] ","]")</f>
        <v>"enquiryButton": "Request a call-back"},</v>
      </c>
      <c r="K100" s="165" t="s">
        <v>685</v>
      </c>
      <c r="L100" s="171" t="s">
        <v>686</v>
      </c>
    </row>
    <row r="101" spans="2:12" ht="21" customHeight="1" thickBot="1">
      <c r="B101" s="97" t="s">
        <v>694</v>
      </c>
      <c r="C101" s="97" t="s">
        <v>59</v>
      </c>
      <c r="D101" s="9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1" s="9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successPage</v>
      </c>
      <c r="F101" s="97" t="str">
        <f>IF(Table_Text[[#This Row],[Header]]="Yes","",IF(Table_Text[[#This Row],[Property]]&lt;&gt;"",SUBSTITUTE(Table_Text[[#This Row],[Type]]," ","")&amp;SUBSTITUTE(Table_Text[[#This Row],[Property]]," ",""),""))</f>
        <v/>
      </c>
      <c r="G101" s="9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"successPage": {</v>
      </c>
      <c r="H101" s="97" t="str">
        <f ca="1">SUBSTITUTE(SUBSTITUTE(SUBSTITUTE(SUBSTITUTE(SUBSTITUTE(SUBSTITUTE(SUBSTITUTE(SUBSTITUTE(
TRIM(CLEAN(Table_Text[[#This Row],[Config]])),
" {","{"),
"{ ","{"),
" }","}"),
"} ","}"),
" [","["),
"[ ","["),
" ]","]"),
"] ","]")</f>
        <v>"successPage":{</v>
      </c>
      <c r="I101" s="9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"successPage": {</v>
      </c>
      <c r="J101" s="97" t="str">
        <f ca="1">SUBSTITUTE(SUBSTITUTE(SUBSTITUTE(SUBSTITUTE(SUBSTITUTE(SUBSTITUTE(SUBSTITUTE(SUBSTITUTE(
TRIM(CLEAN(Table_Text[[#This Row],[Quote]])),
" {","{"),
"{ ","{"),
" }","}"),
"} ","}"),
" [","["),
"[ ","["),
" ]","]"),
"] ","]")</f>
        <v>"successPage":{</v>
      </c>
      <c r="K101" s="97"/>
      <c r="L101" s="128"/>
    </row>
    <row r="102" spans="2:12" s="21" customFormat="1" ht="21" hidden="1" customHeight="1">
      <c r="B102" s="26"/>
      <c r="C102" s="26"/>
      <c r="D102"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2"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2" s="25" t="str">
        <f>IF(Table_Text[[#This Row],[Header]]="Yes","",IF(Table_Text[[#This Row],[Property]]&lt;&gt;"",SUBSTITUTE(Table_Text[[#This Row],[Type]]," ","")&amp;SUBSTITUTE(Table_Text[[#This Row],[Property]]," ",""),""))</f>
        <v/>
      </c>
      <c r="G102"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2" s="66" t="str">
        <f ca="1">SUBSTITUTE(SUBSTITUTE(SUBSTITUTE(SUBSTITUTE(SUBSTITUTE(SUBSTITUTE(SUBSTITUTE(SUBSTITUTE(
TRIM(CLEAN(Table_Text[[#This Row],[Config]])),
" {","{"),
"{ ","{"),
" }","}"),
"} ","}"),
" [","["),
"[ ","["),
" ]","]"),
"] ","]")</f>
        <v/>
      </c>
      <c r="I102"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2" s="25" t="str">
        <f ca="1">SUBSTITUTE(SUBSTITUTE(SUBSTITUTE(SUBSTITUTE(SUBSTITUTE(SUBSTITUTE(SUBSTITUTE(SUBSTITUTE(
TRIM(CLEAN(Table_Text[[#This Row],[Quote]])),
" {","{"),
"{ ","{"),
" }","}"),
"} ","}"),
" [","["),
"[ ","["),
" ]","]"),
"] ","]")</f>
        <v/>
      </c>
      <c r="K102" s="26"/>
      <c r="L102" s="50"/>
    </row>
    <row r="103" spans="2:12" s="21" customFormat="1" ht="21" customHeight="1">
      <c r="B103" s="165" t="s">
        <v>675</v>
      </c>
      <c r="C103" s="26"/>
      <c r="D103"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3"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3" s="25" t="str">
        <f ca="1">IF(Table_Text[[#This Row],[Header]]="Yes","",IF(Table_Text[[#This Row],[Property]]&lt;&gt;"",SUBSTITUTE(Table_Text[[#This Row],[Type]]," ","")&amp;SUBSTITUTE(Table_Text[[#This Row],[Property]]," ",""),""))</f>
        <v>SuccessPageTopHeading</v>
      </c>
      <c r="G103"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 "
        },</v>
      </c>
      <c r="H103" s="66" t="str">
        <f ca="1">SUBSTITUTE(SUBSTITUTE(SUBSTITUTE(SUBSTITUTE(SUBSTITUTE(SUBSTITUTE(SUBSTITUTE(SUBSTITUTE(
TRIM(CLEAN(Table_Text[[#This Row],[Config]])),
" {","{"),
"{ ","{"),
" }","}"),
"} ","}"),
" [","["),
"[ ","["),
" ]","]"),
"] ","]")</f>
        <v>"topHeading":{"text": " "},</v>
      </c>
      <c r="I103"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 ",</v>
      </c>
      <c r="J103" s="25" t="str">
        <f ca="1">SUBSTITUTE(SUBSTITUTE(SUBSTITUTE(SUBSTITUTE(SUBSTITUTE(SUBSTITUTE(SUBSTITUTE(SUBSTITUTE(
TRIM(CLEAN(Table_Text[[#This Row],[Quote]])),
" {","{"),
"{ ","{"),
" }","}"),
"} ","}"),
" [","["),
"[ ","["),
" ]","]"),
"] ","]")</f>
        <v>"topHeading": " ",</v>
      </c>
      <c r="K103" s="26"/>
      <c r="L103" s="49" t="s">
        <v>684</v>
      </c>
    </row>
    <row r="104" spans="2:12" s="21" customFormat="1" ht="21" customHeight="1">
      <c r="B104" s="165" t="s">
        <v>695</v>
      </c>
      <c r="C104" s="26"/>
      <c r="D104"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4"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successHeading</v>
      </c>
      <c r="F104" s="25" t="str">
        <f ca="1">IF(Table_Text[[#This Row],[Header]]="Yes","",IF(Table_Text[[#This Row],[Property]]&lt;&gt;"",SUBSTITUTE(Table_Text[[#This Row],[Type]]," ","")&amp;SUBSTITUTE(Table_Text[[#This Row],[Property]]," ",""),""))</f>
        <v>SuccessPageSuccessHeading</v>
      </c>
      <c r="G104"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"successHeading": {
            "text": "Application Submitted"
        }
    },</v>
      </c>
      <c r="H104" s="66" t="str">
        <f ca="1">SUBSTITUTE(SUBSTITUTE(SUBSTITUTE(SUBSTITUTE(SUBSTITUTE(SUBSTITUTE(SUBSTITUTE(SUBSTITUTE(
TRIM(CLEAN(Table_Text[[#This Row],[Config]])),
" {","{"),
"{ ","{"),
" }","}"),
"} ","}"),
" [","["),
"[ ","["),
" ]","]"),
"] ","]")</f>
        <v>"successHeading":{"text": "Application Submitted"}},</v>
      </c>
      <c r="I104"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"successHeading": "Application Submitted"
    },</v>
      </c>
      <c r="J104" s="25" t="str">
        <f ca="1">SUBSTITUTE(SUBSTITUTE(SUBSTITUTE(SUBSTITUTE(SUBSTITUTE(SUBSTITUTE(SUBSTITUTE(SUBSTITUTE(
TRIM(CLEAN(Table_Text[[#This Row],[Quote]])),
" {","{"),
"{ ","{"),
" }","}"),
"} ","}"),
" [","["),
"[ ","["),
" ]","]"),
"] ","]")</f>
        <v>"successHeading": "Application Submitted"},</v>
      </c>
      <c r="K104" s="26"/>
      <c r="L104" s="49" t="s">
        <v>1003</v>
      </c>
    </row>
    <row r="105" spans="2:12" ht="21" customHeight="1" thickBot="1">
      <c r="B105" s="97" t="s">
        <v>696</v>
      </c>
      <c r="C105" s="97" t="s">
        <v>59</v>
      </c>
      <c r="D105" s="9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5" s="9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enquiryPage</v>
      </c>
      <c r="F105" s="97" t="str">
        <f>IF(Table_Text[[#This Row],[Header]]="Yes","",IF(Table_Text[[#This Row],[Property]]&lt;&gt;"",SUBSTITUTE(Table_Text[[#This Row],[Type]]," ","")&amp;SUBSTITUTE(Table_Text[[#This Row],[Property]]," ",""),""))</f>
        <v/>
      </c>
      <c r="G105" s="9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"enquiryPage": {</v>
      </c>
      <c r="H105" s="97" t="str">
        <f ca="1">SUBSTITUTE(SUBSTITUTE(SUBSTITUTE(SUBSTITUTE(SUBSTITUTE(SUBSTITUTE(SUBSTITUTE(SUBSTITUTE(
TRIM(CLEAN(Table_Text[[#This Row],[Config]])),
" {","{"),
"{ ","{"),
" }","}"),
"} ","}"),
" [","["),
"[ ","["),
" ]","]"),
"] ","]")</f>
        <v>"enquiryPage":{</v>
      </c>
      <c r="I105" s="9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"enquiryPage": {</v>
      </c>
      <c r="J105" s="97" t="str">
        <f ca="1">SUBSTITUTE(SUBSTITUTE(SUBSTITUTE(SUBSTITUTE(SUBSTITUTE(SUBSTITUTE(SUBSTITUTE(SUBSTITUTE(
TRIM(CLEAN(Table_Text[[#This Row],[Quote]])),
" {","{"),
"{ ","{"),
" }","}"),
"} ","}"),
" [","["),
"[ ","["),
" ]","]"),
"] ","]")</f>
        <v>"enquiryPage":{</v>
      </c>
      <c r="K105" s="97"/>
      <c r="L105" s="128"/>
    </row>
    <row r="106" spans="2:12" s="21" customFormat="1" ht="21" hidden="1" customHeight="1">
      <c r="B106" s="26"/>
      <c r="C106" s="26"/>
      <c r="D106"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6"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6" s="25" t="str">
        <f>IF(Table_Text[[#This Row],[Header]]="Yes","",IF(Table_Text[[#This Row],[Property]]&lt;&gt;"",SUBSTITUTE(Table_Text[[#This Row],[Type]]," ","")&amp;SUBSTITUTE(Table_Text[[#This Row],[Property]]," ",""),""))</f>
        <v/>
      </c>
      <c r="G106"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6" s="66" t="str">
        <f ca="1">SUBSTITUTE(SUBSTITUTE(SUBSTITUTE(SUBSTITUTE(SUBSTITUTE(SUBSTITUTE(SUBSTITUTE(SUBSTITUTE(
TRIM(CLEAN(Table_Text[[#This Row],[Config]])),
" {","{"),
"{ ","{"),
" }","}"),
"} ","}"),
" [","["),
"[ ","["),
" ]","]"),
"] ","]")</f>
        <v/>
      </c>
      <c r="I106"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6" s="25" t="str">
        <f ca="1">SUBSTITUTE(SUBSTITUTE(SUBSTITUTE(SUBSTITUTE(SUBSTITUTE(SUBSTITUTE(SUBSTITUTE(SUBSTITUTE(
TRIM(CLEAN(Table_Text[[#This Row],[Quote]])),
" {","{"),
"{ ","{"),
" }","}"),
"} ","}"),
" [","["),
"[ ","["),
" ]","]"),
"] ","]")</f>
        <v/>
      </c>
      <c r="K106" s="26"/>
      <c r="L106" s="50"/>
    </row>
    <row r="107" spans="2:12" s="21" customFormat="1" ht="21" customHeight="1">
      <c r="B107" s="165" t="s">
        <v>675</v>
      </c>
      <c r="C107" s="26"/>
      <c r="D107"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7"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7" s="25" t="str">
        <f ca="1">IF(Table_Text[[#This Row],[Header]]="Yes","",IF(Table_Text[[#This Row],[Property]]&lt;&gt;"",SUBSTITUTE(Table_Text[[#This Row],[Type]]," ","")&amp;SUBSTITUTE(Table_Text[[#This Row],[Property]]," ",""),""))</f>
        <v>EnquiryPageTopHeading</v>
      </c>
      <c r="G107"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"Deposit Bond Application - Concierge Service"
        },</v>
      </c>
      <c r="H107" s="66" t="str">
        <f ca="1">SUBSTITUTE(SUBSTITUTE(SUBSTITUTE(SUBSTITUTE(SUBSTITUTE(SUBSTITUTE(SUBSTITUTE(SUBSTITUTE(
TRIM(CLEAN(Table_Text[[#This Row],[Config]])),
" {","{"),
"{ ","{"),
" }","}"),
"} ","}"),
" [","["),
"[ ","["),
" ]","]"),
"] ","]")</f>
        <v>"topHeading":{"text": "Deposit Bond Application - Concierge Service"},</v>
      </c>
      <c r="I107"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"Deposit Bond Application - Concierge Service",</v>
      </c>
      <c r="J107" s="25" t="str">
        <f ca="1">SUBSTITUTE(SUBSTITUTE(SUBSTITUTE(SUBSTITUTE(SUBSTITUTE(SUBSTITUTE(SUBSTITUTE(SUBSTITUTE(
TRIM(CLEAN(Table_Text[[#This Row],[Quote]])),
" {","{"),
"{ ","{"),
" }","}"),
"} ","}"),
" [","["),
"[ ","["),
" ]","]"),
"] ","]")</f>
        <v>"topHeading": "Deposit Bond Application - Concierge Service",</v>
      </c>
      <c r="K107" s="26"/>
      <c r="L107" s="49" t="str">
        <f>L19</f>
        <v>Deposit Bond Application - Concierge Service</v>
      </c>
    </row>
    <row r="108" spans="2:12" s="21" customFormat="1" ht="21" customHeight="1">
      <c r="B108" s="165" t="s">
        <v>697</v>
      </c>
      <c r="C108" s="26"/>
      <c r="D108"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8"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enquiryHeading</v>
      </c>
      <c r="F108" s="25" t="str">
        <f ca="1">IF(Table_Text[[#This Row],[Header]]="Yes","",IF(Table_Text[[#This Row],[Property]]&lt;&gt;"",SUBSTITUTE(Table_Text[[#This Row],[Type]]," ","")&amp;SUBSTITUTE(Table_Text[[#This Row],[Property]]," ",""),""))</f>
        <v>EnquiryPageEnquiryHeading</v>
      </c>
      <c r="G108"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"enquiryHeading": {
            "text": "Call-back requested"
        },</v>
      </c>
      <c r="H108" s="66" t="str">
        <f ca="1">SUBSTITUTE(SUBSTITUTE(SUBSTITUTE(SUBSTITUTE(SUBSTITUTE(SUBSTITUTE(SUBSTITUTE(SUBSTITUTE(
TRIM(CLEAN(Table_Text[[#This Row],[Config]])),
" {","{"),
"{ ","{"),
" }","}"),
"} ","}"),
" [","["),
"[ ","["),
" ]","]"),
"] ","]")</f>
        <v>"enquiryHeading":{"text": "Call-back requested"},</v>
      </c>
      <c r="I108"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"enquiryHeading": "Call-back requested",</v>
      </c>
      <c r="J108" s="25" t="str">
        <f ca="1">SUBSTITUTE(SUBSTITUTE(SUBSTITUTE(SUBSTITUTE(SUBSTITUTE(SUBSTITUTE(SUBSTITUTE(SUBSTITUTE(
TRIM(CLEAN(Table_Text[[#This Row],[Quote]])),
" {","{"),
"{ ","{"),
" }","}"),
"} ","}"),
" [","["),
"[ ","["),
" ]","]"),
"] ","]")</f>
        <v>"enquiryHeading": "Call-back requested",</v>
      </c>
      <c r="K108" s="26"/>
      <c r="L108" s="171" t="s">
        <v>698</v>
      </c>
    </row>
    <row r="109" spans="2:12" s="21" customFormat="1" ht="21" customHeight="1">
      <c r="B109" s="165" t="s">
        <v>699</v>
      </c>
      <c r="C109" s="26"/>
      <c r="D109"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9"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enquiryText</v>
      </c>
      <c r="F109" s="25" t="str">
        <f ca="1">IF(Table_Text[[#This Row],[Header]]="Yes","",IF(Table_Text[[#This Row],[Property]]&lt;&gt;"",SUBSTITUTE(Table_Text[[#This Row],[Type]]," ","")&amp;SUBSTITUTE(Table_Text[[#This Row],[Property]]," ",""),""))</f>
        <v>EnquiryPageEnquiryText</v>
      </c>
      <c r="G109"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"enquiryText": {
            "text": "Thank you for registering your interest. Your details have been passed on to one of our qualified insurance specialists, who will contact you shortly and assist you in obtaining the right cover."
        },</v>
      </c>
      <c r="H109" s="66" t="str">
        <f ca="1">SUBSTITUTE(SUBSTITUTE(SUBSTITUTE(SUBSTITUTE(SUBSTITUTE(SUBSTITUTE(SUBSTITUTE(SUBSTITUTE(
TRIM(CLEAN(Table_Text[[#This Row],[Config]])),
" {","{"),
"{ ","{"),
" }","}"),
"} ","}"),
" [","["),
"[ ","["),
" ]","]"),
"] ","]")</f>
        <v>"enquiryText":{"text": "Thank you for registering your interest. Your details have been passed on to one of our qualified insurance specialists, who will contact you shortly and assist you in obtaining the right cover."},</v>
      </c>
      <c r="I109"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"enquiryText": "Thank you for registering your interest. Your details have been passed on to one of our qualified insurance specialists, who will contact you shortly and assist you in obtaining the right cover.",</v>
      </c>
      <c r="J109" s="25" t="str">
        <f ca="1">SUBSTITUTE(SUBSTITUTE(SUBSTITUTE(SUBSTITUTE(SUBSTITUTE(SUBSTITUTE(SUBSTITUTE(SUBSTITUTE(
TRIM(CLEAN(Table_Text[[#This Row],[Quote]])),
" {","{"),
"{ ","{"),
" }","}"),
"} ","}"),
" [","["),
"[ ","["),
" ]","]"),
"] ","]")</f>
        <v>"enquiryText": "Thank you for registering your interest. Your details have been passed on to one of our qualified insurance specialists, who will contact you shortly and assist you in obtaining the right cover.",</v>
      </c>
      <c r="K109" s="26"/>
      <c r="L109" s="171" t="s">
        <v>700</v>
      </c>
    </row>
    <row r="110" spans="2:12" s="21" customFormat="1" ht="21" customHeight="1">
      <c r="B110" s="165" t="s">
        <v>691</v>
      </c>
      <c r="C110" s="26"/>
      <c r="D110"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10"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110" s="25" t="str">
        <f ca="1">IF(Table_Text[[#This Row],[Header]]="Yes","",IF(Table_Text[[#This Row],[Property]]&lt;&gt;"",SUBSTITUTE(Table_Text[[#This Row],[Type]]," ","")&amp;SUBSTITUTE(Table_Text[[#This Row],[Property]]," ",""),""))</f>
        <v>EnquiryPageBackButton</v>
      </c>
      <c r="G110"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"Return to your quote",
            "icon": "glyphicon glyphicon-arrow-left"
        }
    },</v>
      </c>
      <c r="H110" s="66" t="str">
        <f ca="1">SUBSTITUTE(SUBSTITUTE(SUBSTITUTE(SUBSTITUTE(SUBSTITUTE(SUBSTITUTE(SUBSTITUTE(SUBSTITUTE(
TRIM(CLEAN(Table_Text[[#This Row],[Config]])),
" {","{"),
"{ ","{"),
" }","}"),
"} ","}"),
" [","["),
"[ ","["),
" ]","]"),
"] ","]")</f>
        <v>"backButton":{"text": "Return to your quote", "icon": "glyphicon glyphicon-arrow-left"}},</v>
      </c>
      <c r="I110"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"Return to your quote"
    },</v>
      </c>
      <c r="J110" s="25" t="str">
        <f ca="1">SUBSTITUTE(SUBSTITUTE(SUBSTITUTE(SUBSTITUTE(SUBSTITUTE(SUBSTITUTE(SUBSTITUTE(SUBSTITUTE(
TRIM(CLEAN(Table_Text[[#This Row],[Quote]])),
" {","{"),
"{ ","{"),
" }","}"),
"} ","}"),
" [","["),
"[ ","["),
" ]","]"),
"] ","]")</f>
        <v>"backButton": "Return to your quote"},</v>
      </c>
      <c r="K110" s="165" t="s">
        <v>692</v>
      </c>
      <c r="L110" s="171" t="s">
        <v>701</v>
      </c>
    </row>
    <row r="111" spans="2:12" ht="21" customHeight="1" thickBot="1">
      <c r="B111" s="97" t="s">
        <v>702</v>
      </c>
      <c r="C111" s="97" t="s">
        <v>59</v>
      </c>
      <c r="D111" s="9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1" s="9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referralPage</v>
      </c>
      <c r="F111" s="97" t="str">
        <f>IF(Table_Text[[#This Row],[Header]]="Yes","",IF(Table_Text[[#This Row],[Property]]&lt;&gt;"",SUBSTITUTE(Table_Text[[#This Row],[Type]]," ","")&amp;SUBSTITUTE(Table_Text[[#This Row],[Property]]," ",""),""))</f>
        <v/>
      </c>
      <c r="G111" s="9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"referralPage": {</v>
      </c>
      <c r="H111" s="97" t="str">
        <f ca="1">SUBSTITUTE(SUBSTITUTE(SUBSTITUTE(SUBSTITUTE(SUBSTITUTE(SUBSTITUTE(SUBSTITUTE(SUBSTITUTE(
TRIM(CLEAN(Table_Text[[#This Row],[Config]])),
" {","{"),
"{ ","{"),
" }","}"),
"} ","}"),
" [","["),
"[ ","["),
" ]","]"),
"] ","]")</f>
        <v>"referralPage":{</v>
      </c>
      <c r="I111" s="9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"referralPage": {</v>
      </c>
      <c r="J111" s="97" t="str">
        <f ca="1">SUBSTITUTE(SUBSTITUTE(SUBSTITUTE(SUBSTITUTE(SUBSTITUTE(SUBSTITUTE(SUBSTITUTE(SUBSTITUTE(
TRIM(CLEAN(Table_Text[[#This Row],[Quote]])),
" {","{"),
"{ ","{"),
" }","}"),
"} ","}"),
" [","["),
"[ ","["),
" ]","]"),
"] ","]")</f>
        <v>"referralPage":{</v>
      </c>
      <c r="K111" s="97"/>
      <c r="L111" s="128"/>
    </row>
    <row r="112" spans="2:12" s="21" customFormat="1" ht="21" hidden="1" customHeight="1">
      <c r="B112" s="26"/>
      <c r="C112" s="26"/>
      <c r="D112"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2"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2" s="25" t="str">
        <f>IF(Table_Text[[#This Row],[Header]]="Yes","",IF(Table_Text[[#This Row],[Property]]&lt;&gt;"",SUBSTITUTE(Table_Text[[#This Row],[Type]]," ","")&amp;SUBSTITUTE(Table_Text[[#This Row],[Property]]," ",""),""))</f>
        <v/>
      </c>
      <c r="G112"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2" s="66" t="str">
        <f ca="1">SUBSTITUTE(SUBSTITUTE(SUBSTITUTE(SUBSTITUTE(SUBSTITUTE(SUBSTITUTE(SUBSTITUTE(SUBSTITUTE(
TRIM(CLEAN(Table_Text[[#This Row],[Config]])),
" {","{"),
"{ ","{"),
" }","}"),
"} ","}"),
" [","["),
"[ ","["),
" ]","]"),
"] ","]")</f>
        <v/>
      </c>
      <c r="I112"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2" s="25" t="str">
        <f ca="1">SUBSTITUTE(SUBSTITUTE(SUBSTITUTE(SUBSTITUTE(SUBSTITUTE(SUBSTITUTE(SUBSTITUTE(SUBSTITUTE(
TRIM(CLEAN(Table_Text[[#This Row],[Quote]])),
" {","{"),
"{ ","{"),
" }","}"),
"} ","}"),
" [","["),
"[ ","["),
" ]","]"),
"] ","]")</f>
        <v/>
      </c>
      <c r="K112" s="26"/>
      <c r="L112" s="50"/>
    </row>
    <row r="113" spans="2:12" s="21" customFormat="1" ht="21" customHeight="1">
      <c r="B113" s="165" t="s">
        <v>675</v>
      </c>
      <c r="C113" s="26"/>
      <c r="D113"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3"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3" s="25" t="str">
        <f ca="1">IF(Table_Text[[#This Row],[Header]]="Yes","",IF(Table_Text[[#This Row],[Property]]&lt;&gt;"",SUBSTITUTE(Table_Text[[#This Row],[Type]]," ","")&amp;SUBSTITUTE(Table_Text[[#This Row],[Property]]," ",""),""))</f>
        <v>ReferralPageTopHeading</v>
      </c>
      <c r="G113"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"Deposit Bond Application - Concierge Service"
        },</v>
      </c>
      <c r="H113" s="66" t="str">
        <f ca="1">SUBSTITUTE(SUBSTITUTE(SUBSTITUTE(SUBSTITUTE(SUBSTITUTE(SUBSTITUTE(SUBSTITUTE(SUBSTITUTE(
TRIM(CLEAN(Table_Text[[#This Row],[Config]])),
" {","{"),
"{ ","{"),
" }","}"),
"} ","}"),
" [","["),
"[ ","["),
" ]","]"),
"] ","]")</f>
        <v>"topHeading":{"text": "Deposit Bond Application - Concierge Service"},</v>
      </c>
      <c r="I113"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"Deposit Bond Application - Concierge Service",</v>
      </c>
      <c r="J113" s="25" t="str">
        <f ca="1">SUBSTITUTE(SUBSTITUTE(SUBSTITUTE(SUBSTITUTE(SUBSTITUTE(SUBSTITUTE(SUBSTITUTE(SUBSTITUTE(
TRIM(CLEAN(Table_Text[[#This Row],[Quote]])),
" {","{"),
"{ ","{"),
" }","}"),
"} ","}"),
" [","["),
"[ ","["),
" ]","]"),
"] ","]")</f>
        <v>"topHeading": "Deposit Bond Application - Concierge Service",</v>
      </c>
      <c r="K113" s="26"/>
      <c r="L113" s="50" t="str">
        <f>L19</f>
        <v>Deposit Bond Application - Concierge Service</v>
      </c>
    </row>
    <row r="114" spans="2:12" s="21" customFormat="1" ht="21" customHeight="1">
      <c r="B114" s="165" t="s">
        <v>703</v>
      </c>
      <c r="C114" s="26"/>
      <c r="D114"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4"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referralHeading</v>
      </c>
      <c r="F114" s="25" t="str">
        <f ca="1">IF(Table_Text[[#This Row],[Header]]="Yes","",IF(Table_Text[[#This Row],[Property]]&lt;&gt;"",SUBSTITUTE(Table_Text[[#This Row],[Type]]," ","")&amp;SUBSTITUTE(Table_Text[[#This Row],[Property]]," ",""),""))</f>
        <v>ReferralPageReferralHeading</v>
      </c>
      <c r="G114"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"referralHeading": {
            "text": "Quote Referred"
        },</v>
      </c>
      <c r="H114" s="66" t="str">
        <f ca="1">SUBSTITUTE(SUBSTITUTE(SUBSTITUTE(SUBSTITUTE(SUBSTITUTE(SUBSTITUTE(SUBSTITUTE(SUBSTITUTE(
TRIM(CLEAN(Table_Text[[#This Row],[Config]])),
" {","{"),
"{ ","{"),
" }","}"),
"} ","}"),
" [","["),
"[ ","["),
" ]","]"),
"] ","]")</f>
        <v>"referralHeading":{"text": "Quote Referred"},</v>
      </c>
      <c r="I114"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"referralHeading": "Quote Referred",</v>
      </c>
      <c r="J114" s="25" t="str">
        <f ca="1">SUBSTITUTE(SUBSTITUTE(SUBSTITUTE(SUBSTITUTE(SUBSTITUTE(SUBSTITUTE(SUBSTITUTE(SUBSTITUTE(
TRIM(CLEAN(Table_Text[[#This Row],[Quote]])),
" {","{"),
"{ ","{"),
" }","}"),
"} ","}"),
" [","["),
"[ ","["),
" ]","]"),
"] ","]")</f>
        <v>"referralHeading": "Quote Referred",</v>
      </c>
      <c r="K114" s="26"/>
      <c r="L114" s="50" t="s">
        <v>704</v>
      </c>
    </row>
    <row r="115" spans="2:12" s="21" customFormat="1" ht="21" customHeight="1">
      <c r="B115" s="165" t="s">
        <v>705</v>
      </c>
      <c r="C115" s="26"/>
      <c r="D115"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5"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referralText</v>
      </c>
      <c r="F115" s="25" t="str">
        <f ca="1">IF(Table_Text[[#This Row],[Header]]="Yes","",IF(Table_Text[[#This Row],[Property]]&lt;&gt;"",SUBSTITUTE(Table_Text[[#This Row],[Type]]," ","")&amp;SUBSTITUTE(Table_Text[[#This Row],[Property]]," ",""),""))</f>
        <v>ReferralPageReferralText</v>
      </c>
      <c r="G115"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"referralText": {
            "text": "However, your details have been passed on to one of our qualified insurance specialists, who will contact you shortly and assist you in obtaining the right cover."
        }
    },</v>
      </c>
      <c r="H115" s="66" t="str">
        <f ca="1">SUBSTITUTE(SUBSTITUTE(SUBSTITUTE(SUBSTITUTE(SUBSTITUTE(SUBSTITUTE(SUBSTITUTE(SUBSTITUTE(
TRIM(CLEAN(Table_Text[[#This Row],[Config]])),
" {","{"),
"{ ","{"),
" }","}"),
"} ","}"),
" [","["),
"[ ","["),
" ]","]"),
"] ","]")</f>
        <v>"referralText":{"text": "However, your details have been passed on to one of our qualified insurance specialists, who will contact you shortly and assist you in obtaining the right cover."}},</v>
      </c>
      <c r="I115"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"referralText": "However, your details have been passed on to one of our qualified insurance specialists, who will contact you shortly and assist you in obtaining the right cover."
    },</v>
      </c>
      <c r="J115" s="25" t="str">
        <f ca="1">SUBSTITUTE(SUBSTITUTE(SUBSTITUTE(SUBSTITUTE(SUBSTITUTE(SUBSTITUTE(SUBSTITUTE(SUBSTITUTE(
TRIM(CLEAN(Table_Text[[#This Row],[Quote]])),
" {","{"),
"{ ","{"),
" }","}"),
"} ","}"),
" [","["),
"[ ","["),
" ]","]"),
"] ","]")</f>
        <v>"referralText": "However, your details have been passed on to one of our qualified insurance specialists, who will contact you shortly and assist you in obtaining the right cover."},</v>
      </c>
      <c r="K115" s="26"/>
      <c r="L115" s="50" t="s">
        <v>706</v>
      </c>
    </row>
    <row r="116" spans="2:12" ht="21" customHeight="1" thickBot="1">
      <c r="B116" s="97" t="s">
        <v>707</v>
      </c>
      <c r="C116" s="97" t="s">
        <v>59</v>
      </c>
      <c r="D116" s="9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6" s="9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declinePage</v>
      </c>
      <c r="F116" s="97" t="str">
        <f>IF(Table_Text[[#This Row],[Header]]="Yes","",IF(Table_Text[[#This Row],[Property]]&lt;&gt;"",SUBSTITUTE(Table_Text[[#This Row],[Type]]," ","")&amp;SUBSTITUTE(Table_Text[[#This Row],[Property]]," ",""),""))</f>
        <v/>
      </c>
      <c r="G116" s="9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"declinePage": {</v>
      </c>
      <c r="H116" s="97" t="str">
        <f ca="1">SUBSTITUTE(SUBSTITUTE(SUBSTITUTE(SUBSTITUTE(SUBSTITUTE(SUBSTITUTE(SUBSTITUTE(SUBSTITUTE(
TRIM(CLEAN(Table_Text[[#This Row],[Config]])),
" {","{"),
"{ ","{"),
" }","}"),
"} ","}"),
" [","["),
"[ ","["),
" ]","]"),
"] ","]")</f>
        <v>"declinePage":{</v>
      </c>
      <c r="I116" s="9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"declinePage": {</v>
      </c>
      <c r="J116" s="97" t="str">
        <f ca="1">SUBSTITUTE(SUBSTITUTE(SUBSTITUTE(SUBSTITUTE(SUBSTITUTE(SUBSTITUTE(SUBSTITUTE(SUBSTITUTE(
TRIM(CLEAN(Table_Text[[#This Row],[Quote]])),
" {","{"),
"{ ","{"),
" }","}"),
"} ","}"),
" [","["),
"[ ","["),
" ]","]"),
"] ","]")</f>
        <v>"declinePage":{</v>
      </c>
      <c r="K116" s="97"/>
      <c r="L116" s="128"/>
    </row>
    <row r="117" spans="2:12" s="21" customFormat="1" ht="21" hidden="1" customHeight="1">
      <c r="B117" s="26"/>
      <c r="C117" s="26"/>
      <c r="D117"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7"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7" s="25" t="str">
        <f>IF(Table_Text[[#This Row],[Header]]="Yes","",IF(Table_Text[[#This Row],[Property]]&lt;&gt;"",SUBSTITUTE(Table_Text[[#This Row],[Type]]," ","")&amp;SUBSTITUTE(Table_Text[[#This Row],[Property]]," ",""),""))</f>
        <v/>
      </c>
      <c r="G117"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7" s="66" t="str">
        <f ca="1">SUBSTITUTE(SUBSTITUTE(SUBSTITUTE(SUBSTITUTE(SUBSTITUTE(SUBSTITUTE(SUBSTITUTE(SUBSTITUTE(
TRIM(CLEAN(Table_Text[[#This Row],[Config]])),
" {","{"),
"{ ","{"),
" }","}"),
"} ","}"),
" [","["),
"[ ","["),
" ]","]"),
"] ","]")</f>
        <v/>
      </c>
      <c r="I117"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7" s="25" t="str">
        <f ca="1">SUBSTITUTE(SUBSTITUTE(SUBSTITUTE(SUBSTITUTE(SUBSTITUTE(SUBSTITUTE(SUBSTITUTE(SUBSTITUTE(
TRIM(CLEAN(Table_Text[[#This Row],[Quote]])),
" {","{"),
"{ ","{"),
" }","}"),
"} ","}"),
" [","["),
"[ ","["),
" ]","]"),
"] ","]")</f>
        <v/>
      </c>
      <c r="K117" s="26"/>
      <c r="L117" s="50"/>
    </row>
    <row r="118" spans="2:12" s="21" customFormat="1" ht="21" customHeight="1">
      <c r="B118" s="165" t="s">
        <v>675</v>
      </c>
      <c r="C118" s="26"/>
      <c r="D118"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8"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8" s="25" t="str">
        <f ca="1">IF(Table_Text[[#This Row],[Header]]="Yes","",IF(Table_Text[[#This Row],[Property]]&lt;&gt;"",SUBSTITUTE(Table_Text[[#This Row],[Type]]," ","")&amp;SUBSTITUTE(Table_Text[[#This Row],[Property]]," ",""),""))</f>
        <v>DeclinePageTopHeading</v>
      </c>
      <c r="G118"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"Deposit Bond Application - Concierge Service"
        },</v>
      </c>
      <c r="H118" s="66" t="str">
        <f ca="1">SUBSTITUTE(SUBSTITUTE(SUBSTITUTE(SUBSTITUTE(SUBSTITUTE(SUBSTITUTE(SUBSTITUTE(SUBSTITUTE(
TRIM(CLEAN(Table_Text[[#This Row],[Config]])),
" {","{"),
"{ ","{"),
" }","}"),
"} ","}"),
" [","["),
"[ ","["),
" ]","]"),
"] ","]")</f>
        <v>"topHeading":{"text": "Deposit Bond Application - Concierge Service"},</v>
      </c>
      <c r="I118"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"Deposit Bond Application - Concierge Service",</v>
      </c>
      <c r="J118" s="25" t="str">
        <f ca="1">SUBSTITUTE(SUBSTITUTE(SUBSTITUTE(SUBSTITUTE(SUBSTITUTE(SUBSTITUTE(SUBSTITUTE(SUBSTITUTE(
TRIM(CLEAN(Table_Text[[#This Row],[Quote]])),
" {","{"),
"{ ","{"),
" }","}"),
"} ","}"),
" [","["),
"[ ","["),
" ]","]"),
"] ","]")</f>
        <v>"topHeading": "Deposit Bond Application - Concierge Service",</v>
      </c>
      <c r="K118" s="26"/>
      <c r="L118" s="50" t="str">
        <f>L19</f>
        <v>Deposit Bond Application - Concierge Service</v>
      </c>
    </row>
    <row r="119" spans="2:12" s="21" customFormat="1" ht="21" customHeight="1">
      <c r="B119" s="165" t="s">
        <v>708</v>
      </c>
      <c r="C119" s="26"/>
      <c r="D119"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9"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declineHeading</v>
      </c>
      <c r="F119" s="25" t="str">
        <f ca="1">IF(Table_Text[[#This Row],[Header]]="Yes","",IF(Table_Text[[#This Row],[Property]]&lt;&gt;"",SUBSTITUTE(Table_Text[[#This Row],[Type]]," ","")&amp;SUBSTITUTE(Table_Text[[#This Row],[Property]]," ",""),""))</f>
        <v>DeclinePageDeclineHeading</v>
      </c>
      <c r="G119"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"declineHeading": {
            "text": "Quote declined"
        },</v>
      </c>
      <c r="H119" s="66" t="str">
        <f ca="1">SUBSTITUTE(SUBSTITUTE(SUBSTITUTE(SUBSTITUTE(SUBSTITUTE(SUBSTITUTE(SUBSTITUTE(SUBSTITUTE(
TRIM(CLEAN(Table_Text[[#This Row],[Config]])),
" {","{"),
"{ ","{"),
" }","}"),
"} ","}"),
" [","["),
"[ ","["),
" ]","]"),
"] ","]")</f>
        <v>"declineHeading":{"text": "Quote declined"},</v>
      </c>
      <c r="I119"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"declineHeading": "Quote declined",</v>
      </c>
      <c r="J119" s="25" t="str">
        <f ca="1">SUBSTITUTE(SUBSTITUTE(SUBSTITUTE(SUBSTITUTE(SUBSTITUTE(SUBSTITUTE(SUBSTITUTE(SUBSTITUTE(
TRIM(CLEAN(Table_Text[[#This Row],[Quote]])),
" {","{"),
"{ ","{"),
" }","}"),
"} ","}"),
" [","["),
"[ ","["),
" ]","]"),
"] ","]")</f>
        <v>"declineHeading": "Quote declined",</v>
      </c>
      <c r="K119" s="26"/>
      <c r="L119" s="171" t="s">
        <v>709</v>
      </c>
    </row>
    <row r="120" spans="2:12" s="21" customFormat="1" ht="21" customHeight="1">
      <c r="B120" s="165" t="s">
        <v>710</v>
      </c>
      <c r="C120" s="26"/>
      <c r="D120"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20"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declineText</v>
      </c>
      <c r="F120" s="25" t="str">
        <f ca="1">IF(Table_Text[[#This Row],[Header]]="Yes","",IF(Table_Text[[#This Row],[Property]]&lt;&gt;"",SUBSTITUTE(Table_Text[[#This Row],[Type]]," ","")&amp;SUBSTITUTE(Table_Text[[#This Row],[Property]]," ",""),""))</f>
        <v>DeclinePageDeclineText</v>
      </c>
      <c r="G120"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"declineText": {
            "text": "However, one of our qualified insurance specialists may be able to recommend a different type of insurance product to provide the cover you need. If this would be of interest, please feel free to contact us today."
        },</v>
      </c>
      <c r="H120" s="66" t="str">
        <f ca="1">SUBSTITUTE(SUBSTITUTE(SUBSTITUTE(SUBSTITUTE(SUBSTITUTE(SUBSTITUTE(SUBSTITUTE(SUBSTITUTE(
TRIM(CLEAN(Table_Text[[#This Row],[Config]])),
" {","{"),
"{ ","{"),
" }","}"),
"} ","}"),
" [","["),
"[ ","["),
" ]","]"),
"] ","]")</f>
        <v>"declineText":{"text": "However, one of our qualified insurance specialists may be able to recommend a different type of insurance product to provide the cover you need. If this would be of interest, please feel free to contact us today."},</v>
      </c>
      <c r="I120"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"declineText": "However, one of our qualified insurance specialists may be able to recommend a different type of insurance product to provide the cover you need. If this would be of interest, please feel free to contact us today.",</v>
      </c>
      <c r="J120" s="25" t="str">
        <f ca="1">SUBSTITUTE(SUBSTITUTE(SUBSTITUTE(SUBSTITUTE(SUBSTITUTE(SUBSTITUTE(SUBSTITUTE(SUBSTITUTE(
TRIM(CLEAN(Table_Text[[#This Row],[Quote]])),
" {","{"),
"{ ","{"),
" }","}"),
"} ","}"),
" [","["),
"[ ","["),
" ]","]"),
"] ","]")</f>
        <v>"declineText": "However, one of our qualified insurance specialists may be able to recommend a different type of insurance product to provide the cover you need. If this would be of interest, please feel free to contact us today.",</v>
      </c>
      <c r="K120" s="26"/>
      <c r="L120" s="171" t="s">
        <v>711</v>
      </c>
    </row>
    <row r="121" spans="2:12" s="21" customFormat="1" ht="21" customHeight="1">
      <c r="B121" s="165" t="s">
        <v>683</v>
      </c>
      <c r="C121" s="26"/>
      <c r="D121" s="26"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21" s="2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21" s="25" t="str">
        <f ca="1">IF(Table_Text[[#This Row],[Header]]="Yes","",IF(Table_Text[[#This Row],[Property]]&lt;&gt;"",SUBSTITUTE(Table_Text[[#This Row],[Type]]," ","")&amp;SUBSTITUTE(Table_Text[[#This Row],[Property]]," ",""),""))</f>
        <v>DeclinePageEnquiryButton</v>
      </c>
      <c r="G121" s="2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121" s="66" t="str">
        <f ca="1">SUBSTITUTE(SUBSTITUTE(SUBSTITUTE(SUBSTITUTE(SUBSTITUTE(SUBSTITUTE(SUBSTITUTE(SUBSTITUTE(
TRIM(CLEAN(Table_Text[[#This Row],[Config]])),
" {","{"),
"{ ","{"),
" }","}"),
"} ","}"),
" [","["),
"[ ","["),
" ]","]"),
"] ","]")</f>
        <v>"enquiryButton":{"text": "Request a call-back", "icon": "glyphicon glyphicon-earphone"}}}</v>
      </c>
      <c r="I121" s="2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21" s="25" t="str">
        <f ca="1">SUBSTITUTE(SUBSTITUTE(SUBSTITUTE(SUBSTITUTE(SUBSTITUTE(SUBSTITUTE(SUBSTITUTE(SUBSTITUTE(
TRIM(CLEAN(Table_Text[[#This Row],[Quote]])),
" {","{"),
"{ ","{"),
" }","}"),
"} ","}"),
" [","["),
"[ ","["),
" ]","]"),
"] ","]")</f>
        <v>"enquiryButton": "Request a call-back"}}</v>
      </c>
      <c r="K121" s="165" t="s">
        <v>685</v>
      </c>
      <c r="L121" s="171" t="s">
        <v>686</v>
      </c>
    </row>
  </sheetData>
  <sheetProtection insertRows="0" deleteRows="0"/>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249977111117893"/>
  </sheetPr>
  <dimension ref="B2:N54"/>
  <sheetViews>
    <sheetView workbookViewId="0">
      <selection activeCell="D28" sqref="D28"/>
    </sheetView>
  </sheetViews>
  <sheetFormatPr defaultColWidth="9.109375" defaultRowHeight="21" customHeight="1"/>
  <cols>
    <col min="1" max="1" width="9.109375" style="3"/>
    <col min="2" max="2" width="42.5546875" style="22" customWidth="1"/>
    <col min="3" max="3" width="27" style="36" customWidth="1"/>
    <col min="4" max="11" width="19.6640625" style="3" customWidth="1"/>
    <col min="12" max="13" width="9.109375" style="3"/>
    <col min="14" max="14" width="20.88671875" style="3" customWidth="1"/>
    <col min="15" max="16384" width="9.109375" style="3"/>
  </cols>
  <sheetData>
    <row r="2" spans="2:11" ht="46.8" thickBot="1">
      <c r="B2" s="23" t="s">
        <v>712</v>
      </c>
      <c r="C2" s="35"/>
      <c r="D2" s="77"/>
      <c r="E2" s="77"/>
      <c r="F2" s="77"/>
      <c r="G2" s="77"/>
      <c r="H2" s="77"/>
      <c r="I2" s="77"/>
      <c r="J2" s="77"/>
      <c r="K2" s="77"/>
    </row>
    <row r="4" spans="2:11" ht="21" customHeight="1" thickBot="1">
      <c r="B4" s="100" t="s">
        <v>951</v>
      </c>
      <c r="C4" s="100"/>
      <c r="D4" s="4"/>
      <c r="E4" s="4"/>
      <c r="F4" s="4"/>
      <c r="G4" s="4"/>
      <c r="H4" s="4"/>
      <c r="I4" s="4"/>
      <c r="J4" s="4"/>
      <c r="K4" s="4"/>
    </row>
    <row r="6" spans="2:11" ht="14.4">
      <c r="B6" t="s">
        <v>7</v>
      </c>
      <c r="C6" t="s">
        <v>80</v>
      </c>
      <c r="D6" t="s">
        <v>952</v>
      </c>
      <c r="E6" t="s">
        <v>953</v>
      </c>
      <c r="F6" t="s">
        <v>954</v>
      </c>
      <c r="G6" s="1" t="s">
        <v>955</v>
      </c>
      <c r="H6" s="1" t="s">
        <v>956</v>
      </c>
      <c r="I6" s="1" t="s">
        <v>957</v>
      </c>
      <c r="J6" s="1" t="s">
        <v>958</v>
      </c>
      <c r="K6" s="1" t="s">
        <v>959</v>
      </c>
    </row>
    <row r="7" spans="2:11" ht="21" customHeight="1">
      <c r="B7" t="s">
        <v>37</v>
      </c>
      <c r="C7"/>
      <c r="D7" s="108" t="str">
        <f>IF(Table_Data_Type_Field_Types[[#This Row],[Repeating]]&lt;&gt;"No",""&amp;Table_Data_Type_Field_Types[[#This Row],[Data Type]],"")</f>
        <v>Text</v>
      </c>
      <c r="E7" t="s">
        <v>37</v>
      </c>
      <c r="F7" t="s">
        <v>78</v>
      </c>
      <c r="G7" s="1" t="s">
        <v>84</v>
      </c>
      <c r="H7" s="1" t="s">
        <v>61</v>
      </c>
      <c r="I7" s="1" t="s">
        <v>79</v>
      </c>
      <c r="J7" s="1" t="s">
        <v>886</v>
      </c>
      <c r="K7" s="1"/>
    </row>
    <row r="8" spans="2:11" ht="21" customHeight="1">
      <c r="B8" t="s">
        <v>65</v>
      </c>
      <c r="C8"/>
      <c r="D8" s="108" t="str">
        <f>IF(Table_Data_Type_Field_Types[[#This Row],[Repeating]]&lt;&gt;"No",""&amp;Table_Data_Type_Field_Types[[#This Row],[Data Type]],"")</f>
        <v>Currency</v>
      </c>
      <c r="E8" t="s">
        <v>65</v>
      </c>
      <c r="F8" s="1" t="s">
        <v>84</v>
      </c>
      <c r="G8" s="1" t="s">
        <v>61</v>
      </c>
      <c r="H8" s="1" t="s">
        <v>79</v>
      </c>
      <c r="I8" s="1" t="s">
        <v>886</v>
      </c>
      <c r="J8" s="1"/>
      <c r="K8" s="1"/>
    </row>
    <row r="9" spans="2:11" ht="21" customHeight="1">
      <c r="B9" t="s">
        <v>64</v>
      </c>
      <c r="C9"/>
      <c r="D9" s="108" t="str">
        <f>IF(Table_Data_Type_Field_Types[[#This Row],[Repeating]]&lt;&gt;"No",""&amp;Table_Data_Type_Field_Types[[#This Row],[Data Type]],"")</f>
        <v>Number</v>
      </c>
      <c r="E9" t="s">
        <v>37</v>
      </c>
      <c r="F9" s="1" t="s">
        <v>84</v>
      </c>
      <c r="G9" s="1" t="s">
        <v>61</v>
      </c>
      <c r="H9" s="1" t="s">
        <v>79</v>
      </c>
      <c r="I9" s="1" t="s">
        <v>886</v>
      </c>
      <c r="J9" s="1"/>
      <c r="K9" s="1"/>
    </row>
    <row r="10" spans="2:11" ht="21" customHeight="1">
      <c r="B10" t="s">
        <v>878</v>
      </c>
      <c r="C10"/>
      <c r="D10" s="108" t="str">
        <f>IF(Table_Data_Type_Field_Types[[#This Row],[Repeating]]&lt;&gt;"No",""&amp;Table_Data_Type_Field_Types[[#This Row],[Data Type]],"")</f>
        <v>Percent</v>
      </c>
      <c r="E10" t="s">
        <v>37</v>
      </c>
      <c r="F10" s="1" t="s">
        <v>84</v>
      </c>
      <c r="G10" s="1" t="s">
        <v>61</v>
      </c>
      <c r="H10" s="1" t="s">
        <v>79</v>
      </c>
      <c r="I10" s="1" t="s">
        <v>886</v>
      </c>
      <c r="J10" s="1"/>
      <c r="K10" s="1"/>
    </row>
    <row r="11" spans="2:11" ht="21" customHeight="1">
      <c r="B11" t="s">
        <v>70</v>
      </c>
      <c r="C11"/>
      <c r="D11" s="108" t="str">
        <f>IF(Table_Data_Type_Field_Types[[#This Row],[Repeating]]&lt;&gt;"No",""&amp;Table_Data_Type_Field_Types[[#This Row],[Data Type]],"")</f>
        <v>Date</v>
      </c>
      <c r="E11" t="s">
        <v>70</v>
      </c>
      <c r="F11" s="1" t="s">
        <v>886</v>
      </c>
      <c r="G11" s="1"/>
      <c r="H11" s="1"/>
      <c r="I11" s="1"/>
      <c r="J11" s="1"/>
      <c r="K11" s="1"/>
    </row>
    <row r="12" spans="2:11" ht="21" customHeight="1">
      <c r="B12" s="1" t="s">
        <v>960</v>
      </c>
      <c r="C12" s="1"/>
      <c r="D12" s="149" t="str">
        <f>IF(Table_Data_Type_Field_Types[[#This Row],[Repeating]]&lt;&gt;"No",""&amp;Table_Data_Type_Field_Types[[#This Row],[Data Type]],"")</f>
        <v>Time</v>
      </c>
      <c r="E12" s="1" t="s">
        <v>37</v>
      </c>
      <c r="F12" s="1" t="s">
        <v>886</v>
      </c>
      <c r="G12" s="1"/>
      <c r="H12" s="1"/>
      <c r="I12" s="1"/>
      <c r="J12" s="1"/>
      <c r="K12" s="1"/>
    </row>
    <row r="13" spans="2:11" ht="21" customHeight="1">
      <c r="B13" t="s">
        <v>80</v>
      </c>
      <c r="C13" t="s">
        <v>67</v>
      </c>
      <c r="D13" s="108" t="str">
        <f>IF(Table_Data_Type_Field_Types[[#This Row],[Repeating]]&lt;&gt;"No",""&amp;Table_Data_Type_Field_Types[[#This Row],[Data Type]],"")</f>
        <v/>
      </c>
      <c r="E13" t="s">
        <v>81</v>
      </c>
      <c r="F13"/>
      <c r="G13" s="1"/>
      <c r="H13" s="1"/>
      <c r="I13" s="1"/>
      <c r="J13" s="1"/>
      <c r="K13" s="1"/>
    </row>
    <row r="14" spans="2:11" ht="21" customHeight="1">
      <c r="B14" t="s">
        <v>713</v>
      </c>
      <c r="C14"/>
      <c r="D14" s="108" t="str">
        <f>IF(Table_Data_Type_Field_Types[[#This Row],[Repeating]]&lt;&gt;"No",""&amp;Table_Data_Type_Field_Types[[#This Row],[Data Type]],"")</f>
        <v>Boolean</v>
      </c>
      <c r="E14" t="s">
        <v>523</v>
      </c>
      <c r="F14" t="s">
        <v>896</v>
      </c>
      <c r="G14" s="1"/>
      <c r="H14" s="1"/>
      <c r="I14" s="1"/>
      <c r="J14" s="1"/>
      <c r="K14" s="1"/>
    </row>
    <row r="15" spans="2:11" ht="21" customHeight="1">
      <c r="B15" t="s">
        <v>74</v>
      </c>
      <c r="C15"/>
      <c r="D15" s="108" t="str">
        <f>IF(Table_Data_Type_Field_Types[[#This Row],[Repeating]]&lt;&gt;"No",""&amp;Table_Data_Type_Field_Types[[#This Row],[Data Type]],"")</f>
        <v>Email</v>
      </c>
      <c r="E15" t="s">
        <v>37</v>
      </c>
      <c r="F15" s="1" t="s">
        <v>886</v>
      </c>
      <c r="G15" s="1"/>
      <c r="H15" s="1"/>
      <c r="I15" s="1"/>
      <c r="J15" s="1"/>
      <c r="K15" s="1"/>
    </row>
    <row r="16" spans="2:11" ht="21" customHeight="1">
      <c r="B16" t="s">
        <v>75</v>
      </c>
      <c r="C16"/>
      <c r="D16" s="108" t="str">
        <f>IF(Table_Data_Type_Field_Types[[#This Row],[Repeating]]&lt;&gt;"No",""&amp;Table_Data_Type_Field_Types[[#This Row],[Data Type]],"")</f>
        <v>Phone</v>
      </c>
      <c r="E16" t="s">
        <v>37</v>
      </c>
      <c r="F16" s="1" t="s">
        <v>886</v>
      </c>
      <c r="G16" s="1"/>
      <c r="H16" s="1"/>
      <c r="I16" s="1"/>
      <c r="J16" s="1"/>
      <c r="K16" s="1"/>
    </row>
    <row r="17" spans="2:14" ht="21" customHeight="1">
      <c r="B17" t="s">
        <v>85</v>
      </c>
      <c r="C17"/>
      <c r="D17" s="108" t="str">
        <f>IF(Table_Data_Type_Field_Types[[#This Row],[Repeating]]&lt;&gt;"No",""&amp;Table_Data_Type_Field_Types[[#This Row],[Data Type]],"")</f>
        <v>Postcode</v>
      </c>
      <c r="E17" t="s">
        <v>37</v>
      </c>
      <c r="F17" s="1" t="s">
        <v>886</v>
      </c>
      <c r="G17" s="1"/>
      <c r="H17" s="1"/>
      <c r="I17" s="1"/>
      <c r="J17" s="1"/>
      <c r="K17" s="1"/>
    </row>
    <row r="18" spans="2:14" ht="21" customHeight="1">
      <c r="B18" t="s">
        <v>714</v>
      </c>
      <c r="C18"/>
      <c r="D18" s="108" t="str">
        <f>IF(Table_Data_Type_Field_Types[[#This Row],[Repeating]]&lt;&gt;"No",""&amp;Table_Data_Type_Field_Types[[#This Row],[Data Type]],"")</f>
        <v>URL</v>
      </c>
      <c r="E18" t="s">
        <v>37</v>
      </c>
      <c r="F18" s="1" t="s">
        <v>886</v>
      </c>
      <c r="G18" s="1"/>
      <c r="H18" s="1"/>
      <c r="I18" s="1"/>
      <c r="J18" s="1"/>
      <c r="K18" s="1"/>
    </row>
    <row r="19" spans="2:14" ht="21" customHeight="1">
      <c r="B19" t="s">
        <v>77</v>
      </c>
      <c r="C19"/>
      <c r="D19" s="108" t="str">
        <f>IF(Table_Data_Type_Field_Types[[#This Row],[Repeating]]&lt;&gt;"No",""&amp;Table_Data_Type_Field_Types[[#This Row],[Data Type]],"")</f>
        <v>ABN</v>
      </c>
      <c r="E19" t="s">
        <v>37</v>
      </c>
      <c r="F19" s="1" t="s">
        <v>886</v>
      </c>
      <c r="G19" s="1"/>
      <c r="H19" s="1"/>
      <c r="I19" s="1"/>
      <c r="J19" s="1"/>
      <c r="K19" s="1"/>
    </row>
    <row r="20" spans="2:14" ht="21" customHeight="1">
      <c r="B20" t="s">
        <v>153</v>
      </c>
      <c r="C20"/>
      <c r="D20" s="108" t="str">
        <f>IF(Table_Data_Type_Field_Types[[#This Row],[Repeating]]&lt;&gt;"No",""&amp;Table_Data_Type_Field_Types[[#This Row],[Data Type]],"")</f>
        <v>Number Plate</v>
      </c>
      <c r="E20" t="s">
        <v>37</v>
      </c>
      <c r="F20" s="1" t="s">
        <v>886</v>
      </c>
      <c r="G20" s="1"/>
      <c r="H20" s="1"/>
      <c r="I20" s="1"/>
      <c r="J20" s="1"/>
      <c r="K20" s="1"/>
    </row>
    <row r="21" spans="2:14" ht="21" customHeight="1">
      <c r="B21" s="1" t="s">
        <v>950</v>
      </c>
      <c r="C21" s="1"/>
      <c r="D21" s="149" t="str">
        <f>IF(Table_Data_Type_Field_Types[[#This Row],[Repeating]]&lt;&gt;"No",""&amp;Table_Data_Type_Field_Types[[#This Row],[Data Type]],"")</f>
        <v>Password</v>
      </c>
      <c r="E21" s="1" t="s">
        <v>950</v>
      </c>
      <c r="F21" s="1"/>
      <c r="G21" s="1"/>
      <c r="H21" s="1"/>
      <c r="I21" s="1"/>
      <c r="J21" s="1"/>
      <c r="K21" s="1"/>
    </row>
    <row r="22" spans="2:14" ht="21" customHeight="1">
      <c r="B22" t="s">
        <v>961</v>
      </c>
      <c r="C22"/>
      <c r="D22" s="108" t="str">
        <f>IF(Table_Data_Type_Field_Types[[#This Row],[Repeating]]&lt;&gt;"No",""&amp;Table_Data_Type_Field_Types[[#This Row],[Data Type]],"")</f>
        <v>Attachment</v>
      </c>
      <c r="E22" t="s">
        <v>961</v>
      </c>
      <c r="F22"/>
      <c r="G22" s="1"/>
      <c r="H22" s="1"/>
      <c r="I22" s="1"/>
      <c r="J22" s="1"/>
      <c r="K22" s="1"/>
    </row>
    <row r="23" spans="2:14" ht="21" customHeight="1">
      <c r="B23" t="s">
        <v>715</v>
      </c>
      <c r="C23"/>
      <c r="D23" s="108" t="str">
        <f>IF(Table_Data_Type_Field_Types[[#This Row],[Repeating]]&lt;&gt;"No",""&amp;Table_Data_Type_Field_Types[[#This Row],[Data Type]],"")</f>
        <v>None</v>
      </c>
      <c r="E23" t="s">
        <v>715</v>
      </c>
      <c r="F23" t="s">
        <v>949</v>
      </c>
      <c r="G23" s="1" t="s">
        <v>962</v>
      </c>
      <c r="H23" s="1"/>
      <c r="I23" s="1"/>
      <c r="J23" s="1"/>
      <c r="K23" s="1"/>
    </row>
    <row r="24" spans="2:14" ht="21" customHeight="1">
      <c r="B24" s="1"/>
      <c r="C24" s="1"/>
      <c r="D24" s="233" t="str">
        <f>IF(Table_Data_Type_Field_Types[[#This Row],[Repeating]]&lt;&gt;"No",""&amp;Table_Data_Type_Field_Types[[#This Row],[Data Type]],"")</f>
        <v/>
      </c>
      <c r="E24" s="1"/>
      <c r="F24" s="1"/>
      <c r="G24" s="1"/>
      <c r="H24" s="1"/>
      <c r="I24" s="1"/>
      <c r="J24" s="1"/>
      <c r="K24" s="1"/>
    </row>
    <row r="26" spans="2:14" ht="21" customHeight="1" thickBot="1">
      <c r="B26" s="100" t="s">
        <v>217</v>
      </c>
      <c r="C26" s="100"/>
      <c r="D26" s="4"/>
      <c r="E26" s="4"/>
      <c r="F26" s="4"/>
      <c r="G26" s="4"/>
      <c r="H26" s="4"/>
      <c r="I26" s="4"/>
      <c r="J26" s="4"/>
      <c r="K26" s="4"/>
    </row>
    <row r="28" spans="2:14" ht="14.4">
      <c r="B28" t="s">
        <v>6</v>
      </c>
    </row>
    <row r="29" spans="2:14" s="22" customFormat="1" ht="29.4" thickBot="1">
      <c r="B29" s="4" t="s">
        <v>716</v>
      </c>
      <c r="C29" s="36"/>
      <c r="D29" s="3"/>
      <c r="E29" s="3"/>
      <c r="F29" s="3"/>
      <c r="G29" s="3"/>
      <c r="H29" s="3"/>
      <c r="I29" s="3"/>
      <c r="J29" s="3"/>
      <c r="K29" s="3"/>
      <c r="L29" s="3"/>
      <c r="M29" s="3"/>
      <c r="N29" s="3"/>
    </row>
    <row r="30" spans="2:14" s="22" customFormat="1" ht="21" customHeight="1">
      <c r="B30" s="1">
        <v>1</v>
      </c>
      <c r="C30" s="36"/>
      <c r="D30" s="3"/>
      <c r="E30" s="3"/>
      <c r="F30" s="3"/>
      <c r="G30" s="3"/>
      <c r="H30" s="3"/>
      <c r="I30" s="3"/>
      <c r="J30" s="3"/>
      <c r="K30" s="3"/>
      <c r="L30" s="3"/>
      <c r="M30" s="3"/>
      <c r="N30" s="3"/>
    </row>
    <row r="31" spans="2:14" s="22" customFormat="1" ht="21" customHeight="1">
      <c r="B31" s="1">
        <v>2</v>
      </c>
      <c r="C31" s="36"/>
      <c r="D31" s="3"/>
      <c r="E31" s="3"/>
      <c r="F31" s="3"/>
      <c r="G31" s="3"/>
      <c r="H31" s="3"/>
      <c r="I31" s="3"/>
      <c r="J31" s="3"/>
      <c r="K31" s="3"/>
      <c r="L31" s="3"/>
      <c r="M31" s="3"/>
      <c r="N31" s="3"/>
    </row>
    <row r="32" spans="2:14" s="22" customFormat="1" ht="21" customHeight="1">
      <c r="B32" s="1">
        <v>3</v>
      </c>
      <c r="C32" s="36"/>
      <c r="D32" s="3"/>
      <c r="E32" s="3"/>
      <c r="F32" s="3"/>
      <c r="G32" s="3"/>
      <c r="H32" s="3"/>
      <c r="I32" s="3"/>
      <c r="J32" s="3"/>
      <c r="K32" s="3"/>
      <c r="L32" s="3"/>
      <c r="M32" s="3"/>
      <c r="N32" s="3"/>
    </row>
    <row r="33" spans="2:14" s="22" customFormat="1" ht="21" customHeight="1">
      <c r="B33" s="1">
        <v>4</v>
      </c>
      <c r="C33" s="36"/>
      <c r="D33" s="3"/>
      <c r="E33" s="3"/>
      <c r="F33" s="3"/>
      <c r="G33" s="3"/>
      <c r="H33" s="3"/>
      <c r="I33" s="3"/>
      <c r="J33" s="3"/>
      <c r="K33" s="3"/>
      <c r="L33" s="3"/>
      <c r="M33" s="3"/>
      <c r="N33" s="3"/>
    </row>
    <row r="34" spans="2:14" s="22" customFormat="1" ht="21" customHeight="1">
      <c r="B34" s="1">
        <v>5</v>
      </c>
      <c r="C34" s="36"/>
      <c r="D34" s="3"/>
      <c r="E34" s="3"/>
      <c r="F34" s="3"/>
      <c r="G34" s="3"/>
      <c r="H34" s="3"/>
      <c r="I34" s="3"/>
      <c r="J34" s="3"/>
      <c r="K34" s="3"/>
      <c r="L34" s="3"/>
      <c r="M34" s="3"/>
      <c r="N34" s="3"/>
    </row>
    <row r="35" spans="2:14" s="22" customFormat="1" ht="21" customHeight="1">
      <c r="B35" s="1">
        <v>6</v>
      </c>
      <c r="C35" s="36"/>
      <c r="D35" s="3"/>
      <c r="E35" s="3"/>
      <c r="F35" s="3"/>
      <c r="G35" s="3"/>
      <c r="H35" s="3"/>
      <c r="I35" s="3"/>
      <c r="J35" s="3"/>
      <c r="K35" s="3"/>
      <c r="L35" s="3"/>
      <c r="M35" s="3"/>
      <c r="N35" s="3"/>
    </row>
    <row r="36" spans="2:14" s="22" customFormat="1" ht="21" customHeight="1">
      <c r="B36" s="1">
        <v>7</v>
      </c>
      <c r="C36" s="36"/>
      <c r="D36" s="3"/>
      <c r="E36" s="3"/>
      <c r="F36" s="3"/>
      <c r="G36" s="3"/>
      <c r="H36" s="3"/>
      <c r="I36" s="3"/>
      <c r="J36" s="3"/>
      <c r="K36" s="3"/>
      <c r="L36" s="3"/>
      <c r="M36" s="3"/>
      <c r="N36" s="3"/>
    </row>
    <row r="37" spans="2:14" s="22" customFormat="1" ht="21" customHeight="1">
      <c r="B37" s="1">
        <v>8</v>
      </c>
      <c r="C37" s="36"/>
      <c r="D37" s="3"/>
      <c r="E37" s="3"/>
      <c r="F37" s="3"/>
      <c r="G37" s="3"/>
      <c r="H37" s="3"/>
      <c r="I37" s="3"/>
      <c r="J37" s="3"/>
      <c r="K37" s="3"/>
      <c r="L37" s="3"/>
      <c r="M37" s="3"/>
      <c r="N37" s="3"/>
    </row>
    <row r="38" spans="2:14" s="22" customFormat="1" ht="21" customHeight="1">
      <c r="B38" s="1">
        <v>9</v>
      </c>
      <c r="C38" s="36"/>
      <c r="D38" s="3"/>
      <c r="E38" s="3"/>
      <c r="F38" s="3"/>
      <c r="G38" s="3"/>
      <c r="H38" s="3"/>
      <c r="I38" s="3"/>
      <c r="J38" s="3"/>
      <c r="K38" s="3"/>
      <c r="L38" s="3"/>
      <c r="M38" s="3"/>
      <c r="N38" s="3"/>
    </row>
    <row r="39" spans="2:14" s="22" customFormat="1" ht="21" customHeight="1">
      <c r="B39" s="1">
        <v>10</v>
      </c>
      <c r="C39" s="36"/>
      <c r="D39" s="3"/>
      <c r="E39" s="3"/>
      <c r="F39" s="3"/>
      <c r="G39" s="3"/>
      <c r="H39" s="3"/>
      <c r="I39" s="3"/>
      <c r="J39" s="3"/>
      <c r="K39" s="3"/>
      <c r="L39" s="3"/>
      <c r="M39" s="3"/>
      <c r="N39" s="3"/>
    </row>
    <row r="40" spans="2:14" s="22" customFormat="1" ht="21" customHeight="1">
      <c r="B40" s="1">
        <v>11</v>
      </c>
      <c r="C40" s="36"/>
      <c r="D40" s="3"/>
      <c r="E40" s="3"/>
      <c r="F40" s="3"/>
      <c r="G40" s="3"/>
      <c r="H40" s="3"/>
      <c r="I40" s="3"/>
      <c r="J40" s="3"/>
      <c r="K40" s="3"/>
      <c r="L40" s="3"/>
      <c r="M40" s="3"/>
      <c r="N40" s="3"/>
    </row>
    <row r="41" spans="2:14" s="22" customFormat="1" ht="21" customHeight="1">
      <c r="B41" s="1">
        <v>12</v>
      </c>
      <c r="C41" s="36"/>
      <c r="D41" s="3"/>
      <c r="E41" s="3"/>
      <c r="F41" s="3"/>
      <c r="G41" s="3"/>
      <c r="H41" s="3"/>
      <c r="I41" s="3"/>
      <c r="J41" s="3"/>
      <c r="K41" s="3"/>
      <c r="L41" s="3"/>
      <c r="M41" s="3"/>
      <c r="N41" s="3"/>
    </row>
    <row r="42" spans="2:14" s="22" customFormat="1" ht="29.4" thickBot="1">
      <c r="B42" s="4" t="s">
        <v>717</v>
      </c>
      <c r="C42" s="36"/>
      <c r="D42" s="3"/>
      <c r="E42" s="3"/>
      <c r="F42" s="3"/>
      <c r="G42" s="3"/>
      <c r="H42" s="3"/>
      <c r="I42" s="3"/>
      <c r="J42" s="3"/>
      <c r="K42" s="3"/>
      <c r="L42" s="3"/>
      <c r="M42" s="3"/>
      <c r="N42" s="3"/>
    </row>
    <row r="43" spans="2:14" s="22" customFormat="1" ht="21" hidden="1" customHeight="1">
      <c r="B43"/>
      <c r="C43" s="36"/>
      <c r="D43" s="3"/>
      <c r="E43" s="3"/>
      <c r="F43" s="3"/>
      <c r="G43" s="3"/>
      <c r="H43" s="3"/>
      <c r="I43" s="3"/>
      <c r="J43" s="3"/>
      <c r="K43" s="3"/>
      <c r="L43" s="3"/>
      <c r="M43" s="3"/>
      <c r="N43" s="3"/>
    </row>
    <row r="44" spans="2:14" s="22" customFormat="1" ht="21" customHeight="1">
      <c r="B44" t="s">
        <v>59</v>
      </c>
      <c r="C44" s="36"/>
      <c r="D44" s="3"/>
      <c r="E44" s="3"/>
      <c r="F44" s="3"/>
      <c r="G44" s="3"/>
      <c r="H44" s="3"/>
      <c r="I44" s="3"/>
      <c r="J44" s="3"/>
      <c r="K44" s="3"/>
      <c r="L44" s="3"/>
      <c r="M44" s="3"/>
      <c r="N44" s="3"/>
    </row>
    <row r="45" spans="2:14" s="22" customFormat="1" ht="21" customHeight="1">
      <c r="B45" t="s">
        <v>67</v>
      </c>
      <c r="C45" s="36"/>
      <c r="D45" s="3"/>
      <c r="E45" s="3"/>
      <c r="F45" s="3"/>
      <c r="G45" s="3"/>
      <c r="H45" s="3"/>
      <c r="I45" s="3"/>
      <c r="J45" s="3"/>
      <c r="K45" s="3"/>
      <c r="L45" s="3"/>
      <c r="M45" s="3"/>
      <c r="N45" s="3"/>
    </row>
    <row r="46" spans="2:14" s="22" customFormat="1" ht="29.4" thickBot="1">
      <c r="B46" s="4" t="s">
        <v>104</v>
      </c>
      <c r="C46" s="36"/>
      <c r="D46" s="3"/>
      <c r="E46" s="3"/>
      <c r="F46" s="3"/>
      <c r="G46" s="3"/>
      <c r="H46" s="3"/>
      <c r="I46" s="3"/>
      <c r="J46" s="3"/>
      <c r="K46" s="3"/>
      <c r="L46" s="3"/>
      <c r="M46" s="3"/>
      <c r="N46" s="3"/>
    </row>
    <row r="47" spans="2:14" ht="21" customHeight="1">
      <c r="B47" s="1" t="s">
        <v>189</v>
      </c>
    </row>
    <row r="48" spans="2:14" ht="21" customHeight="1">
      <c r="B48" s="1" t="s">
        <v>190</v>
      </c>
    </row>
    <row r="49" spans="2:2" ht="21" customHeight="1">
      <c r="B49" s="1" t="s">
        <v>191</v>
      </c>
    </row>
    <row r="50" spans="2:2" ht="21" customHeight="1">
      <c r="B50" s="1" t="s">
        <v>192</v>
      </c>
    </row>
    <row r="51" spans="2:2" ht="29.4" thickBot="1">
      <c r="B51" s="4" t="s">
        <v>106</v>
      </c>
    </row>
    <row r="52" spans="2:2" ht="21" customHeight="1">
      <c r="B52" s="1" t="s">
        <v>193</v>
      </c>
    </row>
    <row r="53" spans="2:2" ht="21" customHeight="1">
      <c r="B53" s="1" t="s">
        <v>194</v>
      </c>
    </row>
    <row r="54" spans="2:2" ht="21" customHeight="1">
      <c r="B54" s="1" t="s">
        <v>195</v>
      </c>
    </row>
  </sheetData>
  <sheetProtection insertRows="0" deleteRows="0"/>
  <pageMargins left="0.7" right="0.7" top="0.75" bottom="0.75" header="0.3" footer="0.3"/>
  <pageSetup paperSize="9" orientation="portrait"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B2:L12"/>
  <sheetViews>
    <sheetView workbookViewId="0"/>
  </sheetViews>
  <sheetFormatPr defaultColWidth="9.109375" defaultRowHeight="21" customHeight="1"/>
  <cols>
    <col min="1" max="1" width="9.109375" style="20"/>
    <col min="2" max="2" width="42.88671875" style="20" customWidth="1"/>
    <col min="3" max="3" width="42.88671875" style="20" hidden="1" customWidth="1"/>
    <col min="4" max="4" width="9.109375" style="20" hidden="1" customWidth="1"/>
    <col min="5" max="6" width="23" style="20" hidden="1" customWidth="1"/>
    <col min="7" max="7" width="21.5546875" style="20" hidden="1" customWidth="1"/>
    <col min="8" max="8" width="54.88671875" style="20" hidden="1" customWidth="1"/>
    <col min="9" max="10" width="50.44140625" style="20" hidden="1" customWidth="1"/>
    <col min="11" max="11" width="47.44140625" style="20" hidden="1" customWidth="1"/>
    <col min="12" max="12" width="28.5546875" style="20" customWidth="1"/>
    <col min="13" max="13" width="21" style="20" customWidth="1"/>
    <col min="14" max="16384" width="9.109375" style="20"/>
  </cols>
  <sheetData>
    <row r="2" spans="2:12" ht="46.8" thickBot="1">
      <c r="B2" s="18" t="s">
        <v>718</v>
      </c>
      <c r="C2" s="18"/>
      <c r="D2" s="18"/>
      <c r="E2" s="18"/>
      <c r="F2" s="18"/>
      <c r="G2" s="18"/>
      <c r="H2" s="18"/>
      <c r="I2" s="18"/>
      <c r="J2" s="18"/>
      <c r="K2" s="18"/>
      <c r="L2" s="18"/>
    </row>
    <row r="4" spans="2:12" ht="21" customHeight="1">
      <c r="B4" s="20" t="s">
        <v>719</v>
      </c>
    </row>
    <row r="6" spans="2:12" ht="14.4">
      <c r="B6" s="15" t="s">
        <v>1</v>
      </c>
      <c r="C6" s="15" t="s">
        <v>2</v>
      </c>
      <c r="D6" s="15" t="s">
        <v>3</v>
      </c>
      <c r="E6" s="15" t="s">
        <v>4</v>
      </c>
      <c r="F6" s="15" t="s">
        <v>5</v>
      </c>
      <c r="G6" s="15" t="s">
        <v>37</v>
      </c>
      <c r="H6" s="15" t="s">
        <v>38</v>
      </c>
      <c r="I6" s="15" t="s">
        <v>617</v>
      </c>
      <c r="J6" s="15" t="s">
        <v>618</v>
      </c>
      <c r="K6" s="15" t="s">
        <v>714</v>
      </c>
      <c r="L6" s="15" t="s">
        <v>6</v>
      </c>
    </row>
    <row r="7" spans="2:12" ht="29.4" thickBot="1">
      <c r="B7" s="14" t="s">
        <v>720</v>
      </c>
      <c r="C7" s="14" t="s">
        <v>59</v>
      </c>
      <c r="D7" s="14"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
      </c>
      <c r="E7" s="14"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policy</v>
      </c>
      <c r="F7" s="14" t="str">
        <f>IF(Table_Policy[[#This Row],[Header]]="Yes","",IF(Table_Policy[[#This Row],[Property]]&lt;&gt;"",SUBSTITUTE(Table_Policy[[#This Row],[Type]]," ","")&amp;SUBSTITUTE(Table_Policy[[#This Row],[Property]]," ",""),""))</f>
        <v/>
      </c>
      <c r="G7" s="14" t="str">
        <f>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7" s="14" t="str">
        <f>IF(OR(Table_Policy[[#This Row],[Header]]="Yes",Table_Policy[[#This Row],[Text]]=""),"",IF(OR(Table_Policy[[#This Row],[Text]]="true",Table_Policy[[#This Row],[Text]]="false",ISNUMBER(Table_Policy[[#This Row],[Text]])),Table_Policy[[#This Row],[Text]],""""&amp;Table_Policy[[#This Row],[Text]]&amp;""""))</f>
        <v/>
      </c>
      <c r="I7" s="14"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"Policy": {</v>
      </c>
      <c r="J7" s="14" t="str">
        <f ca="1">SUBSTITUTE(SUBSTITUTE(SUBSTITUTE(SUBSTITUTE(SUBSTITUTE(SUBSTITUTE(SUBSTITUTE(SUBSTITUTE(
TRIM(CLEAN(Table_Policy[[#This Row],[Quote]])),
" {","{"),
"{ ","{"),
" }","}"),
"} ","}"),
" [","["),
"[ ","["),
" ]","]"),
"] ","]")</f>
        <v>"Policy":{</v>
      </c>
      <c r="K7" s="14" t="str">
        <f>IF(Table_Policy[[#This Row],[Header]]="Yes","",IF(Table_Policy[[#This Row],[Property]]&lt;&gt;"",Table_Policy[[#This Row],[Key]]&amp;"="&amp;SUBSTITUTE(SUBSTITUTE(Table_Policy[[#This Row],[Text]],"&amp;","%26")," ","%20"),""))</f>
        <v/>
      </c>
      <c r="L7" s="14"/>
    </row>
    <row r="8" spans="2:12" s="21" customFormat="1" ht="21" hidden="1" customHeight="1">
      <c r="B8" s="10"/>
      <c r="C8" s="10"/>
      <c r="D8"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8" s="26"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
      </c>
      <c r="F8" s="26" t="str">
        <f>IF(Table_Policy[[#This Row],[Header]]="Yes","",IF(Table_Policy[[#This Row],[Property]]&lt;&gt;"",SUBSTITUTE(Table_Policy[[#This Row],[Type]]," ","")&amp;SUBSTITUTE(Table_Policy[[#This Row],[Property]]," ",""),""))</f>
        <v/>
      </c>
      <c r="G8" s="26"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8" s="26" t="str">
        <f ca="1">IF(OR(Table_Policy[[#This Row],[Header]]="Yes",Table_Policy[[#This Row],[Text]]=""),"",IF(OR(Table_Policy[[#This Row],[Text]]="true",Table_Policy[[#This Row],[Text]]="false",ISNUMBER(Table_Policy[[#This Row],[Text]])),Table_Policy[[#This Row],[Text]],""""&amp;Table_Policy[[#This Row],[Text]]&amp;""""))</f>
        <v/>
      </c>
      <c r="I8" s="26"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c>
      <c r="J8" s="26" t="str">
        <f ca="1">SUBSTITUTE(SUBSTITUTE(SUBSTITUTE(SUBSTITUTE(SUBSTITUTE(SUBSTITUTE(SUBSTITUTE(SUBSTITUTE(
TRIM(CLEAN(Table_Policy[[#This Row],[Quote]])),
" {","{"),
"{ ","{"),
" }","}"),
"} ","}"),
" [","["),
"[ ","["),
" ]","]"),
"] ","]")</f>
        <v/>
      </c>
      <c r="K8" s="26" t="str">
        <f>IF(Table_Policy[[#This Row],[Header]]="Yes","",IF(Table_Policy[[#This Row],[Property]]&lt;&gt;"",Table_Policy[[#This Row],[Key]]&amp;"="&amp;SUBSTITUTE(SUBSTITUTE(Table_Policy[[#This Row],[Text]],"&amp;","%26")," ","%20"),""))</f>
        <v/>
      </c>
      <c r="L8" s="38"/>
    </row>
    <row r="9" spans="2:12" s="21" customFormat="1" ht="21" customHeight="1">
      <c r="B9" s="10" t="s">
        <v>64</v>
      </c>
      <c r="C9" s="10"/>
      <c r="D9"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9" s="10"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number</v>
      </c>
      <c r="F9" s="10" t="str">
        <f ca="1">IF(Table_Policy[[#This Row],[Header]]="Yes","",IF(Table_Policy[[#This Row],[Property]]&lt;&gt;"",SUBSTITUTE(Table_Policy[[#This Row],[Type]]," ","")&amp;SUBSTITUTE(Table_Policy[[#This Row],[Property]]," ",""),""))</f>
        <v>PolicyNumber</v>
      </c>
      <c r="G9" s="10" t="e">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#REF!</v>
      </c>
      <c r="H9" s="10" t="e">
        <f ca="1">IF(OR(Table_Policy[[#This Row],[Header]]="Yes",Table_Policy[[#This Row],[Text]]=""),"",IF(OR(Table_Policy[[#This Row],[Text]]="true",Table_Policy[[#This Row],[Text]]="false",ISNUMBER(Table_Policy[[#This Row],[Text]])),Table_Policy[[#This Row],[Text]],""""&amp;Table_Policy[[#This Row],[Text]]&amp;""""))</f>
        <v>#REF!</v>
      </c>
      <c r="I9" s="26" t="e">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#REF!</v>
      </c>
      <c r="J9" s="26" t="e">
        <f ca="1">SUBSTITUTE(SUBSTITUTE(SUBSTITUTE(SUBSTITUTE(SUBSTITUTE(SUBSTITUTE(SUBSTITUTE(SUBSTITUTE(
TRIM(CLEAN(Table_Policy[[#This Row],[Quote]])),
" {","{"),
"{ ","{"),
" }","}"),
"} ","}"),
" [","["),
"[ ","["),
" ]","]"),
"] ","]")</f>
        <v>#REF!</v>
      </c>
      <c r="K9" s="10" t="e">
        <f ca="1">IF(Table_Policy[[#This Row],[Header]]="Yes","",IF(Table_Policy[[#This Row],[Property]]&lt;&gt;"",Table_Policy[[#This Row],[Key]]&amp;"="&amp;SUBSTITUTE(SUBSTITUTE(Table_Policy[[#This Row],[Text]],"&amp;","%26")," ","%20"),""))</f>
        <v>#REF!</v>
      </c>
      <c r="L9" s="43" t="e">
        <f>'Question Sets'!#REF!</f>
        <v>#REF!</v>
      </c>
    </row>
    <row r="10" spans="2:12" s="21" customFormat="1" ht="21" customHeight="1">
      <c r="B10" s="10" t="s">
        <v>721</v>
      </c>
      <c r="C10" s="10"/>
      <c r="D10"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0" s="10"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issueDate</v>
      </c>
      <c r="F10" s="10" t="str">
        <f ca="1">IF(Table_Policy[[#This Row],[Header]]="Yes","",IF(Table_Policy[[#This Row],[Property]]&lt;&gt;"",SUBSTITUTE(Table_Policy[[#This Row],[Type]]," ","")&amp;SUBSTITUTE(Table_Policy[[#This Row],[Property]]," ",""),""))</f>
        <v>PolicyIssueDate</v>
      </c>
      <c r="G10" s="10" t="e">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#REF!</v>
      </c>
      <c r="H10" s="10" t="e">
        <f ca="1">IF(OR(Table_Policy[[#This Row],[Header]]="Yes",Table_Policy[[#This Row],[Text]]=""),"",IF(OR(Table_Policy[[#This Row],[Text]]="true",Table_Policy[[#This Row],[Text]]="false",ISNUMBER(Table_Policy[[#This Row],[Text]])),Table_Policy[[#This Row],[Text]],""""&amp;Table_Policy[[#This Row],[Text]]&amp;""""))</f>
        <v>#REF!</v>
      </c>
      <c r="I10" s="26" t="e">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#REF!</v>
      </c>
      <c r="J10" s="26" t="e">
        <f ca="1">SUBSTITUTE(SUBSTITUTE(SUBSTITUTE(SUBSTITUTE(SUBSTITUTE(SUBSTITUTE(SUBSTITUTE(SUBSTITUTE(
TRIM(CLEAN(Table_Policy[[#This Row],[Quote]])),
" {","{"),
"{ ","{"),
" }","}"),
"} ","}"),
" [","["),
"[ ","["),
" ]","]"),
"] ","]")</f>
        <v>#REF!</v>
      </c>
      <c r="K10" s="10" t="e">
        <f ca="1">IF(Table_Policy[[#This Row],[Header]]="Yes","",IF(Table_Policy[[#This Row],[Property]]&lt;&gt;"",Table_Policy[[#This Row],[Key]]&amp;"="&amp;SUBSTITUTE(SUBSTITUTE(Table_Policy[[#This Row],[Text]],"&amp;","%26")," ","%20"),""))</f>
        <v>#REF!</v>
      </c>
      <c r="L10" s="43" t="e">
        <f>'Question Sets'!#REF!</f>
        <v>#REF!</v>
      </c>
    </row>
    <row r="11" spans="2:12" s="21" customFormat="1" ht="21" customHeight="1">
      <c r="B11" s="10" t="s">
        <v>722</v>
      </c>
      <c r="C11" s="10"/>
      <c r="D11"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1" s="10"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periodFrom</v>
      </c>
      <c r="F11" s="10" t="str">
        <f ca="1">IF(Table_Policy[[#This Row],[Header]]="Yes","",IF(Table_Policy[[#This Row],[Property]]&lt;&gt;"",SUBSTITUTE(Table_Policy[[#This Row],[Type]]," ","")&amp;SUBSTITUTE(Table_Policy[[#This Row],[Property]]," ",""),""))</f>
        <v>PolicyPeriodFrom</v>
      </c>
      <c r="G11" s="10" t="e">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#REF!</v>
      </c>
      <c r="H11" s="10" t="e">
        <f ca="1">IF(OR(Table_Policy[[#This Row],[Header]]="Yes",Table_Policy[[#This Row],[Text]]=""),"",IF(OR(Table_Policy[[#This Row],[Text]]="true",Table_Policy[[#This Row],[Text]]="false",ISNUMBER(Table_Policy[[#This Row],[Text]])),Table_Policy[[#This Row],[Text]],""""&amp;Table_Policy[[#This Row],[Text]]&amp;""""))</f>
        <v>#REF!</v>
      </c>
      <c r="I11" s="26" t="e">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#REF!</v>
      </c>
      <c r="J11" s="26" t="e">
        <f ca="1">SUBSTITUTE(SUBSTITUTE(SUBSTITUTE(SUBSTITUTE(SUBSTITUTE(SUBSTITUTE(SUBSTITUTE(SUBSTITUTE(
TRIM(CLEAN(Table_Policy[[#This Row],[Quote]])),
" {","{"),
"{ ","{"),
" }","}"),
"} ","}"),
" [","["),
"[ ","["),
" ]","]"),
"] ","]")</f>
        <v>#REF!</v>
      </c>
      <c r="K11" s="10" t="e">
        <f ca="1">IF(Table_Policy[[#This Row],[Header]]="Yes","",IF(Table_Policy[[#This Row],[Property]]&lt;&gt;"",Table_Policy[[#This Row],[Key]]&amp;"="&amp;SUBSTITUTE(SUBSTITUTE(Table_Policy[[#This Row],[Text]],"&amp;","%26")," ","%20"),""))</f>
        <v>#REF!</v>
      </c>
      <c r="L11" s="43" t="e">
        <f>'Question Sets'!#REF!</f>
        <v>#REF!</v>
      </c>
    </row>
    <row r="12" spans="2:12" s="21" customFormat="1" ht="21" customHeight="1">
      <c r="B12" s="10" t="s">
        <v>723</v>
      </c>
      <c r="C12" s="10"/>
      <c r="D12" s="10"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2" s="10"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periodTo</v>
      </c>
      <c r="F12" s="10" t="str">
        <f ca="1">IF(Table_Policy[[#This Row],[Header]]="Yes","",IF(Table_Policy[[#This Row],[Property]]&lt;&gt;"",SUBSTITUTE(Table_Policy[[#This Row],[Type]]," ","")&amp;SUBSTITUTE(Table_Policy[[#This Row],[Property]]," ",""),""))</f>
        <v>PolicyPeriodTo</v>
      </c>
      <c r="G12" s="10" t="e">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#REF!</v>
      </c>
      <c r="H12" s="10" t="e">
        <f ca="1">IF(OR(Table_Policy[[#This Row],[Header]]="Yes",Table_Policy[[#This Row],[Text]]=""),"",IF(OR(Table_Policy[[#This Row],[Text]]="true",Table_Policy[[#This Row],[Text]]="false",ISNUMBER(Table_Policy[[#This Row],[Text]])),Table_Policy[[#This Row],[Text]],""""&amp;Table_Policy[[#This Row],[Text]]&amp;""""))</f>
        <v>#REF!</v>
      </c>
      <c r="I12" s="26" t="e">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#REF!</v>
      </c>
      <c r="J12" s="26" t="e">
        <f ca="1">SUBSTITUTE(SUBSTITUTE(SUBSTITUTE(SUBSTITUTE(SUBSTITUTE(SUBSTITUTE(SUBSTITUTE(SUBSTITUTE(
TRIM(CLEAN(Table_Policy[[#This Row],[Quote]])),
" {","{"),
"{ ","{"),
" }","}"),
"} ","}"),
" [","["),
"[ ","["),
" ]","]"),
"] ","]")</f>
        <v>#REF!</v>
      </c>
      <c r="K12" s="10" t="e">
        <f ca="1">IF(Table_Policy[[#This Row],[Header]]="Yes","",IF(Table_Policy[[#This Row],[Property]]&lt;&gt;"",Table_Policy[[#This Row],[Key]]&amp;"="&amp;SUBSTITUTE(SUBSTITUTE(Table_Policy[[#This Row],[Text]],"&amp;","%26")," ","%20"),""))</f>
        <v>#REF!</v>
      </c>
      <c r="L12" s="75" t="e">
        <f>'Question Sets'!#REF!</f>
        <v>#REF!</v>
      </c>
    </row>
  </sheetData>
  <sheetProtection insertRows="0" deleteRows="0"/>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0.249977111117893"/>
  </sheetPr>
  <dimension ref="B2:BB29"/>
  <sheetViews>
    <sheetView topLeftCell="A13" workbookViewId="0">
      <selection activeCell="D25" sqref="D25"/>
    </sheetView>
  </sheetViews>
  <sheetFormatPr defaultColWidth="9.109375" defaultRowHeight="21" customHeight="1"/>
  <cols>
    <col min="1" max="1" width="9.109375" style="3"/>
    <col min="2" max="2" width="41" style="3" customWidth="1"/>
    <col min="3" max="3" width="38.6640625" style="3" customWidth="1"/>
    <col min="4" max="4" width="14.44140625" style="160" customWidth="1"/>
    <col min="5" max="5" width="9.109375" style="3"/>
    <col min="6" max="6" width="12.5546875" style="3" customWidth="1"/>
    <col min="7" max="16384" width="9.109375" style="3"/>
  </cols>
  <sheetData>
    <row r="2" spans="2:54" ht="46.8" thickBot="1">
      <c r="B2" s="77" t="s">
        <v>724</v>
      </c>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row>
    <row r="4" spans="2:54" ht="29.4" thickBot="1">
      <c r="B4" s="4" t="s">
        <v>725</v>
      </c>
      <c r="C4" s="4"/>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row>
    <row r="6" spans="2:54" ht="14.4">
      <c r="C6" s="6" t="s">
        <v>726</v>
      </c>
      <c r="D6" s="156" t="s">
        <v>111</v>
      </c>
      <c r="E6" s="6" t="s">
        <v>112</v>
      </c>
      <c r="F6" s="6" t="s">
        <v>113</v>
      </c>
      <c r="G6" s="6" t="s">
        <v>114</v>
      </c>
      <c r="H6" s="6" t="s">
        <v>115</v>
      </c>
      <c r="I6" s="6" t="s">
        <v>116</v>
      </c>
      <c r="J6" s="6" t="s">
        <v>117</v>
      </c>
      <c r="K6" s="6" t="s">
        <v>118</v>
      </c>
      <c r="L6" s="6" t="s">
        <v>119</v>
      </c>
      <c r="M6" s="6" t="s">
        <v>120</v>
      </c>
      <c r="N6" s="6" t="s">
        <v>727</v>
      </c>
      <c r="O6" s="6" t="s">
        <v>728</v>
      </c>
      <c r="P6" s="6" t="s">
        <v>729</v>
      </c>
      <c r="Q6" s="6" t="s">
        <v>730</v>
      </c>
      <c r="R6" s="6" t="s">
        <v>731</v>
      </c>
      <c r="S6" s="6" t="s">
        <v>732</v>
      </c>
      <c r="T6" s="6" t="s">
        <v>733</v>
      </c>
      <c r="U6" s="6" t="s">
        <v>734</v>
      </c>
      <c r="V6" s="6" t="s">
        <v>735</v>
      </c>
      <c r="W6" s="6" t="s">
        <v>736</v>
      </c>
      <c r="X6" s="6" t="s">
        <v>737</v>
      </c>
      <c r="Y6" s="6" t="s">
        <v>738</v>
      </c>
      <c r="Z6" s="6" t="s">
        <v>739</v>
      </c>
      <c r="AA6" s="6" t="s">
        <v>740</v>
      </c>
      <c r="AB6" s="6" t="s">
        <v>741</v>
      </c>
      <c r="AC6" s="6" t="s">
        <v>742</v>
      </c>
      <c r="AD6" s="6" t="s">
        <v>743</v>
      </c>
      <c r="AE6" s="6" t="s">
        <v>744</v>
      </c>
      <c r="AF6" s="6" t="s">
        <v>745</v>
      </c>
      <c r="AG6" s="6" t="s">
        <v>746</v>
      </c>
      <c r="AH6" s="6" t="s">
        <v>747</v>
      </c>
      <c r="AI6" s="6" t="s">
        <v>748</v>
      </c>
      <c r="AJ6" s="6" t="s">
        <v>749</v>
      </c>
      <c r="AK6" s="6" t="s">
        <v>750</v>
      </c>
      <c r="AL6" s="6" t="s">
        <v>751</v>
      </c>
      <c r="AM6" s="6" t="s">
        <v>752</v>
      </c>
      <c r="AN6" s="6" t="s">
        <v>753</v>
      </c>
      <c r="AO6" s="6" t="s">
        <v>754</v>
      </c>
      <c r="AP6" s="6" t="s">
        <v>755</v>
      </c>
      <c r="AQ6" s="6" t="s">
        <v>756</v>
      </c>
      <c r="AR6" s="6" t="s">
        <v>757</v>
      </c>
      <c r="AS6" s="6" t="s">
        <v>758</v>
      </c>
      <c r="AT6" s="6" t="s">
        <v>759</v>
      </c>
      <c r="AU6" s="6" t="s">
        <v>760</v>
      </c>
      <c r="AV6" s="6" t="s">
        <v>761</v>
      </c>
      <c r="AW6" s="6" t="s">
        <v>762</v>
      </c>
      <c r="AX6" s="6" t="s">
        <v>763</v>
      </c>
      <c r="AY6" s="6" t="s">
        <v>764</v>
      </c>
      <c r="AZ6" s="6" t="s">
        <v>765</v>
      </c>
      <c r="BA6" s="6" t="s">
        <v>766</v>
      </c>
      <c r="BB6" s="6" t="s">
        <v>767</v>
      </c>
    </row>
    <row r="7" spans="2:54" ht="21" customHeight="1">
      <c r="B7" s="3" t="s">
        <v>768</v>
      </c>
      <c r="C7" s="2" t="s">
        <v>769</v>
      </c>
      <c r="D7" s="157" t="str">
        <f>""""&amp;SUBSTITUTE(_xlfn.TEXTJOIN(""",""",FALSE,Table_Question_Sets[[#All],[Key]])," ","")&amp;""""</f>
        <v>"Key","applicantDetails","","applicantDetailsHeading","applicants","partnerId","externalCustomStyles","textEntry","purchaseDetails","","purchaseDetailsHeading","purchasePrice","depositBondAmount","financeApprovalAmount","additionalSourceOfFunds","additionalSourceOfFundsOther","salePrice","propertyMortgage","brokerName","brokerEmail","supportingDocuments","","supportingDocumentsHeading","photoIdApplicant1","photoIdApplicant2","photoIdApplicant3","photoIdApplicant4","photoIdApplicant5","purchaseContractAttachment","financeApprovalLetterAttachment","additionalSourceOfFundsAttachment","saleContractAttachment","additionalSupportingDocuments","comments","contact","","contactName","contactEmail","contactMobile","personal","","insuredFullName","residentialHeading","residentialAddress","residentialTown","residentialState","residentialPostcode","postalHeading","postalAddress","postalTown","postalState","postalPostcode","disclosure","","disclosureHeading","history","historyDetails","insolvency","insolvencyDetails","declaration","paymentOptions","paymentOption","paymentMethods","","paymentMethodSelect","paymentMethod","creditCardHeading","creditCardNumber","creditCardName","creditCardExpiryDate","creditCardCCV","successPage","","thankYouHeading","thankYouNotes"</v>
      </c>
      <c r="E7" s="149"/>
      <c r="F7" s="149"/>
      <c r="G7" s="149"/>
      <c r="H7" s="149"/>
      <c r="I7" s="149"/>
      <c r="J7" s="149"/>
      <c r="K7" s="150"/>
      <c r="L7" s="150"/>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c r="AQ7" s="150"/>
      <c r="AR7" s="150"/>
      <c r="AS7" s="150"/>
      <c r="AT7" s="150"/>
      <c r="AU7" s="150"/>
      <c r="AV7" s="150"/>
      <c r="AW7" s="150"/>
      <c r="AX7" s="150"/>
      <c r="AY7" s="150"/>
      <c r="AZ7" s="150"/>
      <c r="BA7" s="150"/>
      <c r="BB7" s="2" t="s">
        <v>770</v>
      </c>
    </row>
    <row r="8" spans="2:54" ht="21" customHeight="1">
      <c r="B8" s="3" t="s">
        <v>771</v>
      </c>
      <c r="C8" s="2" t="s">
        <v>772</v>
      </c>
      <c r="D8" s="157" t="str">
        <f>""""&amp;SUBSTITUTE(_xlfn.TEXTJOIN(""",""",FALSE,Table_Repeating_Question_Sets[[#All],[Key]])," ","")&amp;""""</f>
        <v>"Key","applicants","","applicantFirstName","applicantLastName","applicantMobile","applicantEmail","additionalSupportingDocuments","","additionalSupportingDocumentAttachment","repeating3","","repeating4","","repeating5",""</v>
      </c>
      <c r="E8" s="149"/>
      <c r="F8" s="149"/>
      <c r="G8" s="149"/>
      <c r="H8" s="149"/>
      <c r="I8" s="149"/>
      <c r="J8" s="149"/>
      <c r="K8" s="150"/>
      <c r="L8" s="150"/>
      <c r="M8" s="150"/>
      <c r="N8" s="150"/>
      <c r="O8" s="150"/>
      <c r="P8" s="150"/>
      <c r="Q8" s="150"/>
      <c r="R8" s="150"/>
      <c r="S8" s="150"/>
      <c r="T8" s="150"/>
      <c r="U8" s="150"/>
      <c r="V8" s="150"/>
      <c r="W8" s="150"/>
      <c r="X8" s="150"/>
      <c r="Y8" s="150"/>
      <c r="Z8" s="150"/>
      <c r="AA8" s="150"/>
      <c r="AB8" s="150"/>
      <c r="AC8" s="150"/>
      <c r="AD8" s="150"/>
      <c r="AE8" s="150"/>
      <c r="AF8" s="150"/>
      <c r="AG8" s="150"/>
      <c r="AH8" s="150"/>
      <c r="AI8" s="150"/>
      <c r="AJ8" s="150"/>
      <c r="AK8" s="150"/>
      <c r="AL8" s="150"/>
      <c r="AM8" s="150"/>
      <c r="AN8" s="150"/>
      <c r="AO8" s="150"/>
      <c r="AP8" s="150"/>
      <c r="AQ8" s="150"/>
      <c r="AR8" s="150"/>
      <c r="AS8" s="150"/>
      <c r="AT8" s="150"/>
      <c r="AU8" s="150"/>
      <c r="AV8" s="150"/>
      <c r="AW8" s="150"/>
      <c r="AX8" s="150"/>
      <c r="AY8" s="150"/>
      <c r="AZ8" s="150"/>
      <c r="BA8" s="150"/>
      <c r="BB8" s="1" t="s">
        <v>770</v>
      </c>
    </row>
    <row r="9" spans="2:54" ht="21" customHeight="1">
      <c r="B9" s="3" t="s">
        <v>773</v>
      </c>
      <c r="C9" s="2" t="s">
        <v>774</v>
      </c>
      <c r="D9" s="157" t="str">
        <f ca="1">IF(INDIRECT("'Question Sets'!"&amp;SUBSTITUTE(ADDRESS(1,COLUMN(Table_Question_Sets[[#Headers],[Output Config Keys Nested]]),4),"1","")&amp;COLUMN()+1)&lt;&gt;"",INDIRECT("'Question Sets'!"&amp;SUBSTITUTE(ADDRESS(1,COLUMN(Table_Question_Sets[[#Headers],[Output Config Keys Nested]]),4),"1","")&amp;COLUMN()+1),"")</f>
        <v>"applicantDetails":["applicantDetailsHeading","applicants","partnerId","externalCustomStyles","textEntry"],</v>
      </c>
      <c r="E9" s="149" t="str">
        <f ca="1">IF(INDIRECT("'Question Sets'!"&amp;SUBSTITUTE(ADDRESS(1,COLUMN(Table_Question_Sets[[#Headers],[Output Config Keys Nested]]),4),"1","")&amp;COLUMN()+1)&lt;&gt;"",INDIRECT("'Question Sets'!"&amp;SUBSTITUTE(ADDRESS(1,COLUMN(Table_Question_Sets[[#Headers],[Output Config Keys Nested]]),4),"1","")&amp;COLUMN()+1),"")</f>
        <v>"purchaseDetails":["purchaseDetailsHeading","purchasePrice","depositBondAmount","financeApprovalAmount","additionalSourceOfFunds","additionalSourceOfFundsOther","salePrice","propertyMortgage","brokerName","brokerEmail"],</v>
      </c>
      <c r="F9" s="149" t="str">
        <f ca="1">IF(INDIRECT("'Question Sets'!"&amp;SUBSTITUTE(ADDRESS(1,COLUMN(Table_Question_Sets[[#Headers],[Output Config Keys Nested]]),4),"1","")&amp;COLUMN()+1)&lt;&gt;"",INDIRECT("'Question Sets'!"&amp;SUBSTITUTE(ADDRESS(1,COLUMN(Table_Question_Sets[[#Headers],[Output Config Keys Nested]]),4),"1","")&amp;COLUMN()+1),"")</f>
        <v>"supportingDocuments":["supportingDocumentsHeading","photoIdApplicant1","photoIdApplicant2","photoIdApplicant3","photoIdApplicant4","photoIdApplicant5","purchaseContractAttachment","financeApprovalLetterAttachment","additionalSourceOfFundsAttachment","saleContractAttachment","additionalSupportingDocuments","comments"],</v>
      </c>
      <c r="G9" s="149" t="str">
        <f ca="1">IF(INDIRECT("'Question Sets'!"&amp;SUBSTITUTE(ADDRESS(1,COLUMN(Table_Question_Sets[[#Headers],[Output Config Keys Nested]]),4),"1","")&amp;COLUMN()+1)&lt;&gt;"",INDIRECT("'Question Sets'!"&amp;SUBSTITUTE(ADDRESS(1,COLUMN(Table_Question_Sets[[#Headers],[Output Config Keys Nested]]),4),"1","")&amp;COLUMN()+1),"")</f>
        <v>"contact":["contactName","contactEmail","contactMobile"],</v>
      </c>
      <c r="H9" s="149" t="str">
        <f ca="1">IF(INDIRECT("'Question Sets'!"&amp;SUBSTITUTE(ADDRESS(1,COLUMN(Table_Question_Sets[[#Headers],[Output Config Keys Nested]]),4),"1","")&amp;COLUMN()+1)&lt;&gt;"",INDIRECT("'Question Sets'!"&amp;SUBSTITUTE(ADDRESS(1,COLUMN(Table_Question_Sets[[#Headers],[Output Config Keys Nested]]),4),"1","")&amp;COLUMN()+1),"")</f>
        <v>"personal":["insuredFullName","residentialHeading","residentialAddress","residentialTown","residentialState","residentialPostcode","postalHeading","postalAddress","postalTown","postalState","postalPostcode"],</v>
      </c>
      <c r="I9" s="149" t="str">
        <f ca="1">IF(INDIRECT("'Question Sets'!"&amp;SUBSTITUTE(ADDRESS(1,COLUMN(Table_Question_Sets[[#Headers],[Output Config Keys Nested]]),4),"1","")&amp;COLUMN()+1)&lt;&gt;"",INDIRECT("'Question Sets'!"&amp;SUBSTITUTE(ADDRESS(1,COLUMN(Table_Question_Sets[[#Headers],[Output Config Keys Nested]]),4),"1","")&amp;COLUMN()+1),"")</f>
        <v>"disclosure":["disclosureHeading","history","historyDetails","insolvency","insolvencyDetails","declaration"],</v>
      </c>
      <c r="J9" s="149" t="str">
        <f ca="1">IF(INDIRECT("'Question Sets'!"&amp;SUBSTITUTE(ADDRESS(1,COLUMN(Table_Question_Sets[[#Headers],[Output Config Keys Nested]]),4),"1","")&amp;COLUMN()+1)&lt;&gt;"",INDIRECT("'Question Sets'!"&amp;SUBSTITUTE(ADDRESS(1,COLUMN(Table_Question_Sets[[#Headers],[Output Config Keys Nested]]),4),"1","")&amp;COLUMN()+1),"")</f>
        <v>"paymentOptions":["paymentOption"],</v>
      </c>
      <c r="K9" s="149" t="str">
        <f ca="1">IF(INDIRECT("'Question Sets'!"&amp;SUBSTITUTE(ADDRESS(1,COLUMN(Table_Question_Sets[[#Headers],[Output Config Keys Nested]]),4),"1","")&amp;COLUMN()+1)&lt;&gt;"",INDIRECT("'Question Sets'!"&amp;SUBSTITUTE(ADDRESS(1,COLUMN(Table_Question_Sets[[#Headers],[Output Config Keys Nested]]),4),"1","")&amp;COLUMN()+1),"")</f>
        <v>"paymentMethods":["paymentMethodSelect","paymentMethod","creditCardHeading","creditCardNumber","creditCardName","creditCardExpiryDate","creditCardCCV"],</v>
      </c>
      <c r="L9" s="149" t="str">
        <f ca="1">IF(INDIRECT("'Question Sets'!"&amp;SUBSTITUTE(ADDRESS(1,COLUMN(Table_Question_Sets[[#Headers],[Output Config Keys Nested]]),4),"1","")&amp;COLUMN()+1)&lt;&gt;"",INDIRECT("'Question Sets'!"&amp;SUBSTITUTE(ADDRESS(1,COLUMN(Table_Question_Sets[[#Headers],[Output Config Keys Nested]]),4),"1","")&amp;COLUMN()+1),"")</f>
        <v>"successPage":["thankYouHeading","thankYouNotes"],</v>
      </c>
      <c r="M9" s="149" t="str">
        <f ca="1">IF(INDIRECT("'Question Sets'!"&amp;SUBSTITUTE(ADDRESS(1,COLUMN(Table_Question_Sets[[#Headers],[Output Config Keys Nested]]),4),"1","")&amp;COLUMN()+1)&lt;&gt;"",INDIRECT("'Question Sets'!"&amp;SUBSTITUTE(ADDRESS(1,COLUMN(Table_Question_Sets[[#Headers],[Output Config Keys Nested]]),4),"1","")&amp;COLUMN()+1),"")</f>
        <v/>
      </c>
      <c r="N9" s="149" t="str">
        <f ca="1">IF(INDIRECT("'Question Sets'!"&amp;SUBSTITUTE(ADDRESS(1,COLUMN(Table_Question_Sets[[#Headers],[Output Config Keys Nested]]),4),"1","")&amp;COLUMN()+1)&lt;&gt;"",INDIRECT("'Question Sets'!"&amp;SUBSTITUTE(ADDRESS(1,COLUMN(Table_Question_Sets[[#Headers],[Output Config Keys Nested]]),4),"1","")&amp;COLUMN()+1),"")</f>
        <v/>
      </c>
      <c r="O9" s="149" t="str">
        <f ca="1">IF(INDIRECT("'Question Sets'!"&amp;SUBSTITUTE(ADDRESS(1,COLUMN(Table_Question_Sets[[#Headers],[Output Config Keys Nested]]),4),"1","")&amp;COLUMN()+1)&lt;&gt;"",INDIRECT("'Question Sets'!"&amp;SUBSTITUTE(ADDRESS(1,COLUMN(Table_Question_Sets[[#Headers],[Output Config Keys Nested]]),4),"1","")&amp;COLUMN()+1),"")</f>
        <v/>
      </c>
      <c r="P9" s="149" t="str">
        <f ca="1">IF(INDIRECT("'Question Sets'!"&amp;SUBSTITUTE(ADDRESS(1,COLUMN(Table_Question_Sets[[#Headers],[Output Config Keys Nested]]),4),"1","")&amp;COLUMN()+1)&lt;&gt;"",INDIRECT("'Question Sets'!"&amp;SUBSTITUTE(ADDRESS(1,COLUMN(Table_Question_Sets[[#Headers],[Output Config Keys Nested]]),4),"1","")&amp;COLUMN()+1),"")</f>
        <v/>
      </c>
      <c r="Q9" s="149" t="str">
        <f ca="1">IF(INDIRECT("'Question Sets'!"&amp;SUBSTITUTE(ADDRESS(1,COLUMN(Table_Question_Sets[[#Headers],[Output Config Keys Nested]]),4),"1","")&amp;COLUMN()+1)&lt;&gt;"",INDIRECT("'Question Sets'!"&amp;SUBSTITUTE(ADDRESS(1,COLUMN(Table_Question_Sets[[#Headers],[Output Config Keys Nested]]),4),"1","")&amp;COLUMN()+1),"")</f>
        <v/>
      </c>
      <c r="R9" s="149" t="str">
        <f ca="1">IF(INDIRECT("'Question Sets'!"&amp;SUBSTITUTE(ADDRESS(1,COLUMN(Table_Question_Sets[[#Headers],[Output Config Keys Nested]]),4),"1","")&amp;COLUMN()+1)&lt;&gt;"",INDIRECT("'Question Sets'!"&amp;SUBSTITUTE(ADDRESS(1,COLUMN(Table_Question_Sets[[#Headers],[Output Config Keys Nested]]),4),"1","")&amp;COLUMN()+1),"")</f>
        <v/>
      </c>
      <c r="S9" s="149" t="str">
        <f ca="1">IF(INDIRECT("'Question Sets'!"&amp;SUBSTITUTE(ADDRESS(1,COLUMN(Table_Question_Sets[[#Headers],[Output Config Keys Nested]]),4),"1","")&amp;COLUMN()+1)&lt;&gt;"",INDIRECT("'Question Sets'!"&amp;SUBSTITUTE(ADDRESS(1,COLUMN(Table_Question_Sets[[#Headers],[Output Config Keys Nested]]),4),"1","")&amp;COLUMN()+1),"")</f>
        <v/>
      </c>
      <c r="T9" s="149" t="str">
        <f ca="1">IF(INDIRECT("'Question Sets'!"&amp;SUBSTITUTE(ADDRESS(1,COLUMN(Table_Question_Sets[[#Headers],[Output Config Keys Nested]]),4),"1","")&amp;COLUMN()+1)&lt;&gt;"",INDIRECT("'Question Sets'!"&amp;SUBSTITUTE(ADDRESS(1,COLUMN(Table_Question_Sets[[#Headers],[Output Config Keys Nested]]),4),"1","")&amp;COLUMN()+1),"")</f>
        <v/>
      </c>
      <c r="U9" s="149" t="str">
        <f ca="1">IF(INDIRECT("'Question Sets'!"&amp;SUBSTITUTE(ADDRESS(1,COLUMN(Table_Question_Sets[[#Headers],[Output Config Keys Nested]]),4),"1","")&amp;COLUMN()+1)&lt;&gt;"",INDIRECT("'Question Sets'!"&amp;SUBSTITUTE(ADDRESS(1,COLUMN(Table_Question_Sets[[#Headers],[Output Config Keys Nested]]),4),"1","")&amp;COLUMN()+1),"")</f>
        <v/>
      </c>
      <c r="V9" s="149" t="str">
        <f ca="1">IF(INDIRECT("'Question Sets'!"&amp;SUBSTITUTE(ADDRESS(1,COLUMN(Table_Question_Sets[[#Headers],[Output Config Keys Nested]]),4),"1","")&amp;COLUMN()+1)&lt;&gt;"",INDIRECT("'Question Sets'!"&amp;SUBSTITUTE(ADDRESS(1,COLUMN(Table_Question_Sets[[#Headers],[Output Config Keys Nested]]),4),"1","")&amp;COLUMN()+1),"")</f>
        <v/>
      </c>
      <c r="W9" s="149" t="str">
        <f ca="1">IF(INDIRECT("'Question Sets'!"&amp;SUBSTITUTE(ADDRESS(1,COLUMN(Table_Question_Sets[[#Headers],[Output Config Keys Nested]]),4),"1","")&amp;COLUMN()+1)&lt;&gt;"",INDIRECT("'Question Sets'!"&amp;SUBSTITUTE(ADDRESS(1,COLUMN(Table_Question_Sets[[#Headers],[Output Config Keys Nested]]),4),"1","")&amp;COLUMN()+1),"")</f>
        <v/>
      </c>
      <c r="X9" s="149" t="str">
        <f ca="1">IF(INDIRECT("'Question Sets'!"&amp;SUBSTITUTE(ADDRESS(1,COLUMN(Table_Question_Sets[[#Headers],[Output Config Keys Nested]]),4),"1","")&amp;COLUMN()+1)&lt;&gt;"",INDIRECT("'Question Sets'!"&amp;SUBSTITUTE(ADDRESS(1,COLUMN(Table_Question_Sets[[#Headers],[Output Config Keys Nested]]),4),"1","")&amp;COLUMN()+1),"")</f>
        <v/>
      </c>
      <c r="Y9" s="149" t="str">
        <f ca="1">IF(INDIRECT("'Question Sets'!"&amp;SUBSTITUTE(ADDRESS(1,COLUMN(Table_Question_Sets[[#Headers],[Output Config Keys Nested]]),4),"1","")&amp;COLUMN()+1)&lt;&gt;"",INDIRECT("'Question Sets'!"&amp;SUBSTITUTE(ADDRESS(1,COLUMN(Table_Question_Sets[[#Headers],[Output Config Keys Nested]]),4),"1","")&amp;COLUMN()+1),"")</f>
        <v/>
      </c>
      <c r="Z9" s="149" t="str">
        <f ca="1">IF(INDIRECT("'Question Sets'!"&amp;SUBSTITUTE(ADDRESS(1,COLUMN(Table_Question_Sets[[#Headers],[Output Config Keys Nested]]),4),"1","")&amp;COLUMN()+1)&lt;&gt;"",INDIRECT("'Question Sets'!"&amp;SUBSTITUTE(ADDRESS(1,COLUMN(Table_Question_Sets[[#Headers],[Output Config Keys Nested]]),4),"1","")&amp;COLUMN()+1),"")</f>
        <v/>
      </c>
      <c r="AA9" s="149" t="str">
        <f ca="1">IF(INDIRECT("'Question Sets'!"&amp;SUBSTITUTE(ADDRESS(1,COLUMN(Table_Question_Sets[[#Headers],[Output Config Keys Nested]]),4),"1","")&amp;COLUMN()+1)&lt;&gt;"",INDIRECT("'Question Sets'!"&amp;SUBSTITUTE(ADDRESS(1,COLUMN(Table_Question_Sets[[#Headers],[Output Config Keys Nested]]),4),"1","")&amp;COLUMN()+1),"")</f>
        <v/>
      </c>
      <c r="AB9" s="149" t="str">
        <f ca="1">IF(INDIRECT("'Question Sets'!"&amp;SUBSTITUTE(ADDRESS(1,COLUMN(Table_Question_Sets[[#Headers],[Output Config Keys Nested]]),4),"1","")&amp;COLUMN()+1)&lt;&gt;"",INDIRECT("'Question Sets'!"&amp;SUBSTITUTE(ADDRESS(1,COLUMN(Table_Question_Sets[[#Headers],[Output Config Keys Nested]]),4),"1","")&amp;COLUMN()+1),"")</f>
        <v/>
      </c>
      <c r="AC9" s="149" t="str">
        <f ca="1">IF(INDIRECT("'Question Sets'!"&amp;SUBSTITUTE(ADDRESS(1,COLUMN(Table_Question_Sets[[#Headers],[Output Config Keys Nested]]),4),"1","")&amp;COLUMN()+1)&lt;&gt;"",INDIRECT("'Question Sets'!"&amp;SUBSTITUTE(ADDRESS(1,COLUMN(Table_Question_Sets[[#Headers],[Output Config Keys Nested]]),4),"1","")&amp;COLUMN()+1),"")</f>
        <v/>
      </c>
      <c r="AD9" s="149" t="str">
        <f ca="1">IF(INDIRECT("'Question Sets'!"&amp;SUBSTITUTE(ADDRESS(1,COLUMN(Table_Question_Sets[[#Headers],[Output Config Keys Nested]]),4),"1","")&amp;COLUMN()+1)&lt;&gt;"",INDIRECT("'Question Sets'!"&amp;SUBSTITUTE(ADDRESS(1,COLUMN(Table_Question_Sets[[#Headers],[Output Config Keys Nested]]),4),"1","")&amp;COLUMN()+1),"")</f>
        <v/>
      </c>
      <c r="AE9" s="149" t="str">
        <f ca="1">IF(INDIRECT("'Question Sets'!"&amp;SUBSTITUTE(ADDRESS(1,COLUMN(Table_Question_Sets[[#Headers],[Output Config Keys Nested]]),4),"1","")&amp;COLUMN()+1)&lt;&gt;"",INDIRECT("'Question Sets'!"&amp;SUBSTITUTE(ADDRESS(1,COLUMN(Table_Question_Sets[[#Headers],[Output Config Keys Nested]]),4),"1","")&amp;COLUMN()+1),"")</f>
        <v/>
      </c>
      <c r="AF9" s="149" t="str">
        <f ca="1">IF(INDIRECT("'Question Sets'!"&amp;SUBSTITUTE(ADDRESS(1,COLUMN(Table_Question_Sets[[#Headers],[Output Config Keys Nested]]),4),"1","")&amp;COLUMN()+1)&lt;&gt;"",INDIRECT("'Question Sets'!"&amp;SUBSTITUTE(ADDRESS(1,COLUMN(Table_Question_Sets[[#Headers],[Output Config Keys Nested]]),4),"1","")&amp;COLUMN()+1),"")</f>
        <v/>
      </c>
      <c r="AG9" s="149" t="str">
        <f ca="1">IF(INDIRECT("'Question Sets'!"&amp;SUBSTITUTE(ADDRESS(1,COLUMN(Table_Question_Sets[[#Headers],[Output Config Keys Nested]]),4),"1","")&amp;COLUMN()+1)&lt;&gt;"",INDIRECT("'Question Sets'!"&amp;SUBSTITUTE(ADDRESS(1,COLUMN(Table_Question_Sets[[#Headers],[Output Config Keys Nested]]),4),"1","")&amp;COLUMN()+1),"")</f>
        <v/>
      </c>
      <c r="AH9" s="149" t="str">
        <f ca="1">IF(INDIRECT("'Question Sets'!"&amp;SUBSTITUTE(ADDRESS(1,COLUMN(Table_Question_Sets[[#Headers],[Output Config Keys Nested]]),4),"1","")&amp;COLUMN()+1)&lt;&gt;"",INDIRECT("'Question Sets'!"&amp;SUBSTITUTE(ADDRESS(1,COLUMN(Table_Question_Sets[[#Headers],[Output Config Keys Nested]]),4),"1","")&amp;COLUMN()+1),"")</f>
        <v/>
      </c>
      <c r="AI9" s="149" t="str">
        <f ca="1">IF(INDIRECT("'Question Sets'!"&amp;SUBSTITUTE(ADDRESS(1,COLUMN(Table_Question_Sets[[#Headers],[Output Config Keys Nested]]),4),"1","")&amp;COLUMN()+1)&lt;&gt;"",INDIRECT("'Question Sets'!"&amp;SUBSTITUTE(ADDRESS(1,COLUMN(Table_Question_Sets[[#Headers],[Output Config Keys Nested]]),4),"1","")&amp;COLUMN()+1),"")</f>
        <v/>
      </c>
      <c r="AJ9" s="149" t="str">
        <f ca="1">IF(INDIRECT("'Question Sets'!"&amp;SUBSTITUTE(ADDRESS(1,COLUMN(Table_Question_Sets[[#Headers],[Output Config Keys Nested]]),4),"1","")&amp;COLUMN()+1)&lt;&gt;"",INDIRECT("'Question Sets'!"&amp;SUBSTITUTE(ADDRESS(1,COLUMN(Table_Question_Sets[[#Headers],[Output Config Keys Nested]]),4),"1","")&amp;COLUMN()+1),"")</f>
        <v/>
      </c>
      <c r="AK9" s="149" t="str">
        <f ca="1">IF(INDIRECT("'Question Sets'!"&amp;SUBSTITUTE(ADDRESS(1,COLUMN(Table_Question_Sets[[#Headers],[Output Config Keys Nested]]),4),"1","")&amp;COLUMN()+1)&lt;&gt;"",INDIRECT("'Question Sets'!"&amp;SUBSTITUTE(ADDRESS(1,COLUMN(Table_Question_Sets[[#Headers],[Output Config Keys Nested]]),4),"1","")&amp;COLUMN()+1),"")</f>
        <v/>
      </c>
      <c r="AL9" s="149" t="str">
        <f ca="1">IF(INDIRECT("'Question Sets'!"&amp;SUBSTITUTE(ADDRESS(1,COLUMN(Table_Question_Sets[[#Headers],[Output Config Keys Nested]]),4),"1","")&amp;COLUMN()+1)&lt;&gt;"",INDIRECT("'Question Sets'!"&amp;SUBSTITUTE(ADDRESS(1,COLUMN(Table_Question_Sets[[#Headers],[Output Config Keys Nested]]),4),"1","")&amp;COLUMN()+1),"")</f>
        <v/>
      </c>
      <c r="AM9" s="149" t="str">
        <f ca="1">IF(INDIRECT("'Question Sets'!"&amp;SUBSTITUTE(ADDRESS(1,COLUMN(Table_Question_Sets[[#Headers],[Output Config Keys Nested]]),4),"1","")&amp;COLUMN()+1)&lt;&gt;"",INDIRECT("'Question Sets'!"&amp;SUBSTITUTE(ADDRESS(1,COLUMN(Table_Question_Sets[[#Headers],[Output Config Keys Nested]]),4),"1","")&amp;COLUMN()+1),"")</f>
        <v/>
      </c>
      <c r="AN9" s="149" t="str">
        <f ca="1">IF(INDIRECT("'Question Sets'!"&amp;SUBSTITUTE(ADDRESS(1,COLUMN(Table_Question_Sets[[#Headers],[Output Config Keys Nested]]),4),"1","")&amp;COLUMN()+1)&lt;&gt;"",INDIRECT("'Question Sets'!"&amp;SUBSTITUTE(ADDRESS(1,COLUMN(Table_Question_Sets[[#Headers],[Output Config Keys Nested]]),4),"1","")&amp;COLUMN()+1),"")</f>
        <v/>
      </c>
      <c r="AO9" s="149" t="str">
        <f ca="1">IF(INDIRECT("'Question Sets'!"&amp;SUBSTITUTE(ADDRESS(1,COLUMN(Table_Question_Sets[[#Headers],[Output Config Keys Nested]]),4),"1","")&amp;COLUMN()+1)&lt;&gt;"",INDIRECT("'Question Sets'!"&amp;SUBSTITUTE(ADDRESS(1,COLUMN(Table_Question_Sets[[#Headers],[Output Config Keys Nested]]),4),"1","")&amp;COLUMN()+1),"")</f>
        <v/>
      </c>
      <c r="AP9" s="149" t="str">
        <f ca="1">IF(INDIRECT("'Question Sets'!"&amp;SUBSTITUTE(ADDRESS(1,COLUMN(Table_Question_Sets[[#Headers],[Output Config Keys Nested]]),4),"1","")&amp;COLUMN()+1)&lt;&gt;"",INDIRECT("'Question Sets'!"&amp;SUBSTITUTE(ADDRESS(1,COLUMN(Table_Question_Sets[[#Headers],[Output Config Keys Nested]]),4),"1","")&amp;COLUMN()+1),"")</f>
        <v/>
      </c>
      <c r="AQ9" s="149" t="str">
        <f ca="1">IF(INDIRECT("'Question Sets'!"&amp;SUBSTITUTE(ADDRESS(1,COLUMN(Table_Question_Sets[[#Headers],[Output Config Keys Nested]]),4),"1","")&amp;COLUMN()+1)&lt;&gt;"",INDIRECT("'Question Sets'!"&amp;SUBSTITUTE(ADDRESS(1,COLUMN(Table_Question_Sets[[#Headers],[Output Config Keys Nested]]),4),"1","")&amp;COLUMN()+1),"")</f>
        <v/>
      </c>
      <c r="AR9" s="149" t="str">
        <f ca="1">IF(INDIRECT("'Question Sets'!"&amp;SUBSTITUTE(ADDRESS(1,COLUMN(Table_Question_Sets[[#Headers],[Output Config Keys Nested]]),4),"1","")&amp;COLUMN()+1)&lt;&gt;"",INDIRECT("'Question Sets'!"&amp;SUBSTITUTE(ADDRESS(1,COLUMN(Table_Question_Sets[[#Headers],[Output Config Keys Nested]]),4),"1","")&amp;COLUMN()+1),"")</f>
        <v/>
      </c>
      <c r="AS9" s="149" t="str">
        <f ca="1">IF(INDIRECT("'Question Sets'!"&amp;SUBSTITUTE(ADDRESS(1,COLUMN(Table_Question_Sets[[#Headers],[Output Config Keys Nested]]),4),"1","")&amp;COLUMN()+1)&lt;&gt;"",INDIRECT("'Question Sets'!"&amp;SUBSTITUTE(ADDRESS(1,COLUMN(Table_Question_Sets[[#Headers],[Output Config Keys Nested]]),4),"1","")&amp;COLUMN()+1),"")</f>
        <v/>
      </c>
      <c r="AT9" s="149" t="str">
        <f ca="1">IF(INDIRECT("'Question Sets'!"&amp;SUBSTITUTE(ADDRESS(1,COLUMN(Table_Question_Sets[[#Headers],[Output Config Keys Nested]]),4),"1","")&amp;COLUMN()+1)&lt;&gt;"",INDIRECT("'Question Sets'!"&amp;SUBSTITUTE(ADDRESS(1,COLUMN(Table_Question_Sets[[#Headers],[Output Config Keys Nested]]),4),"1","")&amp;COLUMN()+1),"")</f>
        <v/>
      </c>
      <c r="AU9" s="149" t="str">
        <f ca="1">IF(INDIRECT("'Question Sets'!"&amp;SUBSTITUTE(ADDRESS(1,COLUMN(Table_Question_Sets[[#Headers],[Output Config Keys Nested]]),4),"1","")&amp;COLUMN()+1)&lt;&gt;"",INDIRECT("'Question Sets'!"&amp;SUBSTITUTE(ADDRESS(1,COLUMN(Table_Question_Sets[[#Headers],[Output Config Keys Nested]]),4),"1","")&amp;COLUMN()+1),"")</f>
        <v/>
      </c>
      <c r="AV9" s="149" t="str">
        <f ca="1">IF(INDIRECT("'Question Sets'!"&amp;SUBSTITUTE(ADDRESS(1,COLUMN(Table_Question_Sets[[#Headers],[Output Config Keys Nested]]),4),"1","")&amp;COLUMN()+1)&lt;&gt;"",INDIRECT("'Question Sets'!"&amp;SUBSTITUTE(ADDRESS(1,COLUMN(Table_Question_Sets[[#Headers],[Output Config Keys Nested]]),4),"1","")&amp;COLUMN()+1),"")</f>
        <v/>
      </c>
      <c r="AW9" s="149" t="str">
        <f ca="1">IF(INDIRECT("'Question Sets'!"&amp;SUBSTITUTE(ADDRESS(1,COLUMN(Table_Question_Sets[[#Headers],[Output Config Keys Nested]]),4),"1","")&amp;COLUMN()+1)&lt;&gt;"",INDIRECT("'Question Sets'!"&amp;SUBSTITUTE(ADDRESS(1,COLUMN(Table_Question_Sets[[#Headers],[Output Config Keys Nested]]),4),"1","")&amp;COLUMN()+1),"")</f>
        <v/>
      </c>
      <c r="AX9" s="149" t="str">
        <f ca="1">IF(INDIRECT("'Question Sets'!"&amp;SUBSTITUTE(ADDRESS(1,COLUMN(Table_Question_Sets[[#Headers],[Output Config Keys Nested]]),4),"1","")&amp;COLUMN()+1)&lt;&gt;"",INDIRECT("'Question Sets'!"&amp;SUBSTITUTE(ADDRESS(1,COLUMN(Table_Question_Sets[[#Headers],[Output Config Keys Nested]]),4),"1","")&amp;COLUMN()+1),"")</f>
        <v/>
      </c>
      <c r="AY9" s="149" t="str">
        <f ca="1">IF(INDIRECT("'Question Sets'!"&amp;SUBSTITUTE(ADDRESS(1,COLUMN(Table_Question_Sets[[#Headers],[Output Config Keys Nested]]),4),"1","")&amp;COLUMN()+1)&lt;&gt;"",INDIRECT("'Question Sets'!"&amp;SUBSTITUTE(ADDRESS(1,COLUMN(Table_Question_Sets[[#Headers],[Output Config Keys Nested]]),4),"1","")&amp;COLUMN()+1),"")</f>
        <v/>
      </c>
      <c r="AZ9" s="149" t="str">
        <f ca="1">IF(INDIRECT("'Question Sets'!"&amp;SUBSTITUTE(ADDRESS(1,COLUMN(Table_Question_Sets[[#Headers],[Output Config Keys Nested]]),4),"1","")&amp;COLUMN()+1)&lt;&gt;"",INDIRECT("'Question Sets'!"&amp;SUBSTITUTE(ADDRESS(1,COLUMN(Table_Question_Sets[[#Headers],[Output Config Keys Nested]]),4),"1","")&amp;COLUMN()+1),"")</f>
        <v/>
      </c>
      <c r="BA9" s="149" t="str">
        <f ca="1">IF(INDIRECT("'Question Sets'!"&amp;SUBSTITUTE(ADDRESS(1,COLUMN(Table_Question_Sets[[#Headers],[Output Config Keys Nested]]),4),"1","")&amp;COLUMN()+1)&lt;&gt;"",INDIRECT("'Question Sets'!"&amp;SUBSTITUTE(ADDRESS(1,COLUMN(Table_Question_Sets[[#Headers],[Output Config Keys Nested]]),4),"1","")&amp;COLUMN()+1),"")</f>
        <v/>
      </c>
      <c r="BB9" s="6" t="s">
        <v>775</v>
      </c>
    </row>
    <row r="10" spans="2:54" ht="21" customHeight="1">
      <c r="B10" s="3" t="s">
        <v>776</v>
      </c>
      <c r="C10" s="2" t="s">
        <v>777</v>
      </c>
      <c r="D10" s="157"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"applicants":["applicantFirstName","applicantLastName","applicantMobile","applicantEmail"],</v>
      </c>
      <c r="E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"additionalSupportingDocuments":["additionalSupportingDocumentAttachment"],</v>
      </c>
      <c r="F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"repeating3":[],</v>
      </c>
      <c r="G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"repeating4":[],</v>
      </c>
      <c r="H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"repeating5":[],</v>
      </c>
      <c r="I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J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K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L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M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N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O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P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Q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R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S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T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U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V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W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X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Y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Z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A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B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C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D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E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F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G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H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I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J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K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L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M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N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O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P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Q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R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S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T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U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V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W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X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Y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Z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A10" s="149"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B10" s="6" t="s">
        <v>775</v>
      </c>
    </row>
    <row r="11" spans="2:54" ht="21" customHeight="1">
      <c r="B11" s="3" t="s">
        <v>778</v>
      </c>
      <c r="C11" s="2" t="s">
        <v>779</v>
      </c>
      <c r="D11" s="157" t="str">
        <f>_xlfn.TEXTJOIN(",",TRUE,Table_Question_Sets[Summary Key Mapping])</f>
        <v/>
      </c>
      <c r="E11" s="149"/>
      <c r="F11" s="149"/>
      <c r="G11" s="149"/>
      <c r="H11" s="149"/>
      <c r="I11" s="149"/>
      <c r="J11" s="149"/>
      <c r="K11" s="150"/>
      <c r="L11" s="150"/>
      <c r="M11" s="150"/>
      <c r="N11" s="150"/>
      <c r="O11" s="150"/>
      <c r="P11" s="150"/>
      <c r="Q11" s="150"/>
      <c r="R11" s="150"/>
      <c r="S11" s="150"/>
      <c r="T11" s="150"/>
      <c r="U11" s="150"/>
      <c r="V11" s="150"/>
      <c r="W11" s="150"/>
      <c r="X11" s="150"/>
      <c r="Y11" s="150"/>
      <c r="Z11" s="150"/>
      <c r="AA11" s="150"/>
      <c r="AB11" s="150"/>
      <c r="AC11" s="150"/>
      <c r="AD11" s="150"/>
      <c r="AE11" s="150"/>
      <c r="AF11" s="150"/>
      <c r="AG11" s="150"/>
      <c r="AH11" s="150"/>
      <c r="AI11" s="150"/>
      <c r="AJ11" s="150"/>
      <c r="AK11" s="150"/>
      <c r="AL11" s="150"/>
      <c r="AM11" s="150"/>
      <c r="AN11" s="150"/>
      <c r="AO11" s="150"/>
      <c r="AP11" s="150"/>
      <c r="AQ11" s="150"/>
      <c r="AR11" s="150"/>
      <c r="AS11" s="150"/>
      <c r="AT11" s="150"/>
      <c r="AU11" s="150"/>
      <c r="AV11" s="150"/>
      <c r="AW11" s="150"/>
      <c r="AX11" s="150"/>
      <c r="AY11" s="150"/>
      <c r="AZ11" s="150"/>
      <c r="BA11" s="150"/>
      <c r="BB11" s="6" t="s">
        <v>775</v>
      </c>
    </row>
    <row r="12" spans="2:54" ht="21" customHeight="1">
      <c r="B12" s="3" t="s">
        <v>820</v>
      </c>
      <c r="C12" s="1" t="s">
        <v>821</v>
      </c>
      <c r="D12" s="157" t="str">
        <f>_xlfn.TEXTJOIN(",",TRUE,Table_Question_Sets[Config Workflow Roles])</f>
        <v>"customerName":"contactName","customerEmail":"contactEmail","customerMobile":"contactMobile"</v>
      </c>
      <c r="E12" s="149"/>
      <c r="F12" s="149"/>
      <c r="G12" s="149"/>
      <c r="H12" s="149"/>
      <c r="I12" s="149"/>
      <c r="J12" s="149"/>
      <c r="K12" s="150"/>
      <c r="L12" s="150"/>
      <c r="M12" s="150"/>
      <c r="N12" s="150"/>
      <c r="O12" s="150"/>
      <c r="P12" s="150"/>
      <c r="Q12" s="150"/>
      <c r="R12" s="150"/>
      <c r="S12" s="150"/>
      <c r="T12" s="150"/>
      <c r="U12" s="150"/>
      <c r="V12" s="150"/>
      <c r="W12" s="150"/>
      <c r="X12" s="150"/>
      <c r="Y12" s="150"/>
      <c r="Z12" s="150"/>
      <c r="AA12" s="150"/>
      <c r="AB12" s="150"/>
      <c r="AC12" s="150"/>
      <c r="AD12" s="150"/>
      <c r="AE12" s="150"/>
      <c r="AF12" s="150"/>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6" t="s">
        <v>775</v>
      </c>
    </row>
    <row r="13" spans="2:54" ht="21" customHeight="1">
      <c r="B13" s="3" t="s">
        <v>975</v>
      </c>
      <c r="C13" s="2" t="s">
        <v>976</v>
      </c>
      <c r="D13" s="157" t="str">
        <f>_xlfn.TEXTJOIN(",",TRUE,Table_Question_Sets[Config Private Fields])</f>
        <v/>
      </c>
      <c r="E13" s="149"/>
      <c r="F13" s="149"/>
      <c r="G13" s="149"/>
      <c r="H13" s="149"/>
      <c r="I13" s="149"/>
      <c r="J13" s="149"/>
      <c r="K13" s="150"/>
      <c r="L13" s="150"/>
      <c r="M13" s="150"/>
      <c r="N13" s="150"/>
      <c r="O13" s="150"/>
      <c r="P13" s="150"/>
      <c r="Q13" s="150"/>
      <c r="R13" s="150"/>
      <c r="S13" s="150"/>
      <c r="T13" s="150"/>
      <c r="U13" s="150"/>
      <c r="V13" s="150"/>
      <c r="W13" s="150"/>
      <c r="X13" s="150"/>
      <c r="Y13" s="150"/>
      <c r="Z13" s="150"/>
      <c r="AA13" s="150"/>
      <c r="AB13" s="150"/>
      <c r="AC13" s="150"/>
      <c r="AD13" s="150"/>
      <c r="AE13" s="150"/>
      <c r="AF13" s="150"/>
      <c r="AG13" s="150"/>
      <c r="AH13" s="150"/>
      <c r="AI13" s="150"/>
      <c r="AJ13" s="150"/>
      <c r="AK13" s="150"/>
      <c r="AL13" s="150"/>
      <c r="AM13" s="150"/>
      <c r="AN13" s="150"/>
      <c r="AO13" s="150"/>
      <c r="AP13" s="150"/>
      <c r="AQ13" s="150"/>
      <c r="AR13" s="150"/>
      <c r="AS13" s="150"/>
      <c r="AT13" s="150"/>
      <c r="AU13" s="150"/>
      <c r="AV13" s="150"/>
      <c r="AW13" s="150"/>
      <c r="AX13" s="150"/>
      <c r="AY13" s="150"/>
      <c r="AZ13" s="150"/>
      <c r="BA13" s="150"/>
      <c r="BB13" s="6" t="s">
        <v>770</v>
      </c>
    </row>
    <row r="14" spans="2:54" ht="21" customHeight="1">
      <c r="B14" s="3" t="s">
        <v>197</v>
      </c>
      <c r="C14" s="2" t="s">
        <v>780</v>
      </c>
      <c r="D14" s="158" t="str">
        <f ca="1">IF(INDIRECT("'Triggers'!"&amp;SUBSTITUTE(ADDRESS(1,COLUMN(Table_Triggers[[#Headers],[Output Config]]),4),"1","")&amp;COLUMN()+1)&lt;&gt;"",INDIRECT("'Triggers'!"&amp;SUBSTITUTE(ADDRESS(1,COLUMN(Table_Triggers[[#Headers],[Output Config]]),4),"1","")&amp;COLUMN()+1),"")</f>
        <v>"softReferral":{"history": "","insolvency": ""},</v>
      </c>
      <c r="E14" t="str">
        <f ca="1">IF(INDIRECT("'Triggers'!"&amp;SUBSTITUTE(ADDRESS(1,COLUMN(Table_Triggers[[#Headers],[Output Config]]),4),"1","")&amp;COLUMN()+1)&lt;&gt;"",INDIRECT("'Triggers'!"&amp;SUBSTITUTE(ADDRESS(1,COLUMN(Table_Triggers[[#Headers],[Output Config]]),4),"1","")&amp;COLUMN()+1),"")</f>
        <v>"hardReferral":{},</v>
      </c>
      <c r="F14" t="str">
        <f ca="1">IF(INDIRECT("'Triggers'!"&amp;SUBSTITUTE(ADDRESS(1,COLUMN(Table_Triggers[[#Headers],[Output Config]]),4),"1","")&amp;COLUMN()+1)&lt;&gt;"",INDIRECT("'Triggers'!"&amp;SUBSTITUTE(ADDRESS(1,COLUMN(Table_Triggers[[#Headers],[Output Config]]),4),"1","")&amp;COLUMN()+1),"")</f>
        <v>"decline":{},</v>
      </c>
      <c r="G14" t="str">
        <f ca="1">IF(INDIRECT("'Triggers'!"&amp;SUBSTITUTE(ADDRESS(1,COLUMN(Table_Triggers[[#Headers],[Output Config]]),4),"1","")&amp;COLUMN()+1)&lt;&gt;"",INDIRECT("'Triggers'!"&amp;SUBSTITUTE(ADDRESS(1,COLUMN(Table_Triggers[[#Headers],[Output Config]]),4),"1","")&amp;COLUMN()+1),"")</f>
        <v>"error":{"noCoverSelected": ""},</v>
      </c>
      <c r="H14" t="str">
        <f ca="1">IF(INDIRECT("'Triggers'!"&amp;SUBSTITUTE(ADDRESS(1,COLUMN(Table_Triggers[[#Headers],[Output Config]]),4),"1","")&amp;COLUMN()+1)&lt;&gt;"",INDIRECT("'Triggers'!"&amp;SUBSTITUTE(ADDRESS(1,COLUMN(Table_Triggers[[#Headers],[Output Config]]),4),"1","")&amp;COLUMN()+1),"")</f>
        <v/>
      </c>
      <c r="I14" t="str">
        <f ca="1">IF(INDIRECT("'Triggers'!"&amp;SUBSTITUTE(ADDRESS(1,COLUMN(Table_Triggers[[#Headers],[Output Config]]),4),"1","")&amp;COLUMN()+1)&lt;&gt;"",INDIRECT("'Triggers'!"&amp;SUBSTITUTE(ADDRESS(1,COLUMN(Table_Triggers[[#Headers],[Output Config]]),4),"1","")&amp;COLUMN()+1),"")</f>
        <v/>
      </c>
      <c r="J14" t="str">
        <f ca="1">IF(INDIRECT("'Triggers'!"&amp;SUBSTITUTE(ADDRESS(1,COLUMN(Table_Triggers[[#Headers],[Output Config]]),4),"1","")&amp;COLUMN()+1)&lt;&gt;"",INDIRECT("'Triggers'!"&amp;SUBSTITUTE(ADDRESS(1,COLUMN(Table_Triggers[[#Headers],[Output Config]]),4),"1","")&amp;COLUMN()+1),"")</f>
        <v/>
      </c>
      <c r="K14" t="str">
        <f ca="1">IF(INDIRECT("'Triggers'!"&amp;SUBSTITUTE(ADDRESS(1,COLUMN(Table_Triggers[[#Headers],[Output Config]]),4),"1","")&amp;COLUMN()+1)&lt;&gt;"",INDIRECT("'Triggers'!"&amp;SUBSTITUTE(ADDRESS(1,COLUMN(Table_Triggers[[#Headers],[Output Config]]),4),"1","")&amp;COLUMN()+1),"")</f>
        <v/>
      </c>
      <c r="L14" t="str">
        <f ca="1">IF(INDIRECT("'Triggers'!"&amp;SUBSTITUTE(ADDRESS(1,COLUMN(Table_Triggers[[#Headers],[Output Config]]),4),"1","")&amp;COLUMN()+1)&lt;&gt;"",INDIRECT("'Triggers'!"&amp;SUBSTITUTE(ADDRESS(1,COLUMN(Table_Triggers[[#Headers],[Output Config]]),4),"1","")&amp;COLUMN()+1),"")</f>
        <v/>
      </c>
      <c r="M14" t="str">
        <f ca="1">IF(INDIRECT("'Triggers'!"&amp;SUBSTITUTE(ADDRESS(1,COLUMN(Table_Triggers[[#Headers],[Output Config]]),4),"1","")&amp;COLUMN()+1)&lt;&gt;"",INDIRECT("'Triggers'!"&amp;SUBSTITUTE(ADDRESS(1,COLUMN(Table_Triggers[[#Headers],[Output Config]]),4),"1","")&amp;COLUMN()+1),"")</f>
        <v/>
      </c>
      <c r="N14" t="str">
        <f ca="1">IF(INDIRECT("'Triggers'!"&amp;SUBSTITUTE(ADDRESS(1,COLUMN(Table_Triggers[[#Headers],[Output Config]]),4),"1","")&amp;COLUMN()+1)&lt;&gt;"",INDIRECT("'Triggers'!"&amp;SUBSTITUTE(ADDRESS(1,COLUMN(Table_Triggers[[#Headers],[Output Config]]),4),"1","")&amp;COLUMN()+1),"")</f>
        <v/>
      </c>
      <c r="O14" t="str">
        <f ca="1">IF(INDIRECT("'Triggers'!"&amp;SUBSTITUTE(ADDRESS(1,COLUMN(Table_Triggers[[#Headers],[Output Config]]),4),"1","")&amp;COLUMN()+1)&lt;&gt;"",INDIRECT("'Triggers'!"&amp;SUBSTITUTE(ADDRESS(1,COLUMN(Table_Triggers[[#Headers],[Output Config]]),4),"1","")&amp;COLUMN()+1),"")</f>
        <v/>
      </c>
      <c r="P14" t="str">
        <f ca="1">IF(INDIRECT("'Triggers'!"&amp;SUBSTITUTE(ADDRESS(1,COLUMN(Table_Triggers[[#Headers],[Output Config]]),4),"1","")&amp;COLUMN()+1)&lt;&gt;"",INDIRECT("'Triggers'!"&amp;SUBSTITUTE(ADDRESS(1,COLUMN(Table_Triggers[[#Headers],[Output Config]]),4),"1","")&amp;COLUMN()+1),"")</f>
        <v/>
      </c>
      <c r="Q14" t="str">
        <f ca="1">IF(INDIRECT("'Triggers'!"&amp;SUBSTITUTE(ADDRESS(1,COLUMN(Table_Triggers[[#Headers],[Output Config]]),4),"1","")&amp;COLUMN()+1)&lt;&gt;"",INDIRECT("'Triggers'!"&amp;SUBSTITUTE(ADDRESS(1,COLUMN(Table_Triggers[[#Headers],[Output Config]]),4),"1","")&amp;COLUMN()+1),"")</f>
        <v/>
      </c>
      <c r="R14" t="str">
        <f ca="1">IF(INDIRECT("'Triggers'!"&amp;SUBSTITUTE(ADDRESS(1,COLUMN(Table_Triggers[[#Headers],[Output Config]]),4),"1","")&amp;COLUMN()+1)&lt;&gt;"",INDIRECT("'Triggers'!"&amp;SUBSTITUTE(ADDRESS(1,COLUMN(Table_Triggers[[#Headers],[Output Config]]),4),"1","")&amp;COLUMN()+1),"")</f>
        <v/>
      </c>
      <c r="S14" t="str">
        <f ca="1">IF(INDIRECT("'Triggers'!"&amp;SUBSTITUTE(ADDRESS(1,COLUMN(Table_Triggers[[#Headers],[Output Config]]),4),"1","")&amp;COLUMN()+1)&lt;&gt;"",INDIRECT("'Triggers'!"&amp;SUBSTITUTE(ADDRESS(1,COLUMN(Table_Triggers[[#Headers],[Output Config]]),4),"1","")&amp;COLUMN()+1),"")</f>
        <v/>
      </c>
      <c r="T14" t="str">
        <f ca="1">IF(INDIRECT("'Triggers'!"&amp;SUBSTITUTE(ADDRESS(1,COLUMN(Table_Triggers[[#Headers],[Output Config]]),4),"1","")&amp;COLUMN()+1)&lt;&gt;"",INDIRECT("'Triggers'!"&amp;SUBSTITUTE(ADDRESS(1,COLUMN(Table_Triggers[[#Headers],[Output Config]]),4),"1","")&amp;COLUMN()+1),"")</f>
        <v/>
      </c>
      <c r="U14" t="str">
        <f ca="1">IF(INDIRECT("'Triggers'!"&amp;SUBSTITUTE(ADDRESS(1,COLUMN(Table_Triggers[[#Headers],[Output Config]]),4),"1","")&amp;COLUMN()+1)&lt;&gt;"",INDIRECT("'Triggers'!"&amp;SUBSTITUTE(ADDRESS(1,COLUMN(Table_Triggers[[#Headers],[Output Config]]),4),"1","")&amp;COLUMN()+1),"")</f>
        <v/>
      </c>
      <c r="V14" t="str">
        <f ca="1">IF(INDIRECT("'Triggers'!"&amp;SUBSTITUTE(ADDRESS(1,COLUMN(Table_Triggers[[#Headers],[Output Config]]),4),"1","")&amp;COLUMN()+1)&lt;&gt;"",INDIRECT("'Triggers'!"&amp;SUBSTITUTE(ADDRESS(1,COLUMN(Table_Triggers[[#Headers],[Output Config]]),4),"1","")&amp;COLUMN()+1),"")</f>
        <v/>
      </c>
      <c r="W14" t="str">
        <f ca="1">IF(INDIRECT("'Triggers'!"&amp;SUBSTITUTE(ADDRESS(1,COLUMN(Table_Triggers[[#Headers],[Output Config]]),4),"1","")&amp;COLUMN()+1)&lt;&gt;"",INDIRECT("'Triggers'!"&amp;SUBSTITUTE(ADDRESS(1,COLUMN(Table_Triggers[[#Headers],[Output Config]]),4),"1","")&amp;COLUMN()+1),"")</f>
        <v/>
      </c>
      <c r="X14" t="str">
        <f ca="1">IF(INDIRECT("'Triggers'!"&amp;SUBSTITUTE(ADDRESS(1,COLUMN(Table_Triggers[[#Headers],[Output Config]]),4),"1","")&amp;COLUMN()+1)&lt;&gt;"",INDIRECT("'Triggers'!"&amp;SUBSTITUTE(ADDRESS(1,COLUMN(Table_Triggers[[#Headers],[Output Config]]),4),"1","")&amp;COLUMN()+1),"")</f>
        <v/>
      </c>
      <c r="Y14" t="str">
        <f ca="1">IF(INDIRECT("'Triggers'!"&amp;SUBSTITUTE(ADDRESS(1,COLUMN(Table_Triggers[[#Headers],[Output Config]]),4),"1","")&amp;COLUMN()+1)&lt;&gt;"",INDIRECT("'Triggers'!"&amp;SUBSTITUTE(ADDRESS(1,COLUMN(Table_Triggers[[#Headers],[Output Config]]),4),"1","")&amp;COLUMN()+1),"")</f>
        <v/>
      </c>
      <c r="Z14" t="str">
        <f ca="1">IF(INDIRECT("'Triggers'!"&amp;SUBSTITUTE(ADDRESS(1,COLUMN(Table_Triggers[[#Headers],[Output Config]]),4),"1","")&amp;COLUMN()+1)&lt;&gt;"",INDIRECT("'Triggers'!"&amp;SUBSTITUTE(ADDRESS(1,COLUMN(Table_Triggers[[#Headers],[Output Config]]),4),"1","")&amp;COLUMN()+1),"")</f>
        <v/>
      </c>
      <c r="AA14" t="str">
        <f ca="1">IF(INDIRECT("'Triggers'!"&amp;SUBSTITUTE(ADDRESS(1,COLUMN(Table_Triggers[[#Headers],[Output Config]]),4),"1","")&amp;COLUMN()+1)&lt;&gt;"",INDIRECT("'Triggers'!"&amp;SUBSTITUTE(ADDRESS(1,COLUMN(Table_Triggers[[#Headers],[Output Config]]),4),"1","")&amp;COLUMN()+1),"")</f>
        <v/>
      </c>
      <c r="AB14" t="str">
        <f ca="1">IF(INDIRECT("'Triggers'!"&amp;SUBSTITUTE(ADDRESS(1,COLUMN(Table_Triggers[[#Headers],[Output Config]]),4),"1","")&amp;COLUMN()+1)&lt;&gt;"",INDIRECT("'Triggers'!"&amp;SUBSTITUTE(ADDRESS(1,COLUMN(Table_Triggers[[#Headers],[Output Config]]),4),"1","")&amp;COLUMN()+1),"")</f>
        <v/>
      </c>
      <c r="AC14" t="str">
        <f ca="1">IF(INDIRECT("'Triggers'!"&amp;SUBSTITUTE(ADDRESS(1,COLUMN(Table_Triggers[[#Headers],[Output Config]]),4),"1","")&amp;COLUMN()+1)&lt;&gt;"",INDIRECT("'Triggers'!"&amp;SUBSTITUTE(ADDRESS(1,COLUMN(Table_Triggers[[#Headers],[Output Config]]),4),"1","")&amp;COLUMN()+1),"")</f>
        <v/>
      </c>
      <c r="AD14" t="str">
        <f ca="1">IF(INDIRECT("'Triggers'!"&amp;SUBSTITUTE(ADDRESS(1,COLUMN(Table_Triggers[[#Headers],[Output Config]]),4),"1","")&amp;COLUMN()+1)&lt;&gt;"",INDIRECT("'Triggers'!"&amp;SUBSTITUTE(ADDRESS(1,COLUMN(Table_Triggers[[#Headers],[Output Config]]),4),"1","")&amp;COLUMN()+1),"")</f>
        <v/>
      </c>
      <c r="AE14" t="str">
        <f ca="1">IF(INDIRECT("'Triggers'!"&amp;SUBSTITUTE(ADDRESS(1,COLUMN(Table_Triggers[[#Headers],[Output Config]]),4),"1","")&amp;COLUMN()+1)&lt;&gt;"",INDIRECT("'Triggers'!"&amp;SUBSTITUTE(ADDRESS(1,COLUMN(Table_Triggers[[#Headers],[Output Config]]),4),"1","")&amp;COLUMN()+1),"")</f>
        <v/>
      </c>
      <c r="AF14" t="str">
        <f ca="1">IF(INDIRECT("'Triggers'!"&amp;SUBSTITUTE(ADDRESS(1,COLUMN(Table_Triggers[[#Headers],[Output Config]]),4),"1","")&amp;COLUMN()+1)&lt;&gt;"",INDIRECT("'Triggers'!"&amp;SUBSTITUTE(ADDRESS(1,COLUMN(Table_Triggers[[#Headers],[Output Config]]),4),"1","")&amp;COLUMN()+1),"")</f>
        <v/>
      </c>
      <c r="AG14" t="str">
        <f ca="1">IF(INDIRECT("'Triggers'!"&amp;SUBSTITUTE(ADDRESS(1,COLUMN(Table_Triggers[[#Headers],[Output Config]]),4),"1","")&amp;COLUMN()+1)&lt;&gt;"",INDIRECT("'Triggers'!"&amp;SUBSTITUTE(ADDRESS(1,COLUMN(Table_Triggers[[#Headers],[Output Config]]),4),"1","")&amp;COLUMN()+1),"")</f>
        <v/>
      </c>
      <c r="AH14" t="str">
        <f ca="1">IF(INDIRECT("'Triggers'!"&amp;SUBSTITUTE(ADDRESS(1,COLUMN(Table_Triggers[[#Headers],[Output Config]]),4),"1","")&amp;COLUMN()+1)&lt;&gt;"",INDIRECT("'Triggers'!"&amp;SUBSTITUTE(ADDRESS(1,COLUMN(Table_Triggers[[#Headers],[Output Config]]),4),"1","")&amp;COLUMN()+1),"")</f>
        <v/>
      </c>
      <c r="AI14" t="str">
        <f ca="1">IF(INDIRECT("'Triggers'!"&amp;SUBSTITUTE(ADDRESS(1,COLUMN(Table_Triggers[[#Headers],[Output Config]]),4),"1","")&amp;COLUMN()+1)&lt;&gt;"",INDIRECT("'Triggers'!"&amp;SUBSTITUTE(ADDRESS(1,COLUMN(Table_Triggers[[#Headers],[Output Config]]),4),"1","")&amp;COLUMN()+1),"")</f>
        <v/>
      </c>
      <c r="AJ14" t="str">
        <f ca="1">IF(INDIRECT("'Triggers'!"&amp;SUBSTITUTE(ADDRESS(1,COLUMN(Table_Triggers[[#Headers],[Output Config]]),4),"1","")&amp;COLUMN()+1)&lt;&gt;"",INDIRECT("'Triggers'!"&amp;SUBSTITUTE(ADDRESS(1,COLUMN(Table_Triggers[[#Headers],[Output Config]]),4),"1","")&amp;COLUMN()+1),"")</f>
        <v/>
      </c>
      <c r="AK14" t="str">
        <f ca="1">IF(INDIRECT("'Triggers'!"&amp;SUBSTITUTE(ADDRESS(1,COLUMN(Table_Triggers[[#Headers],[Output Config]]),4),"1","")&amp;COLUMN()+1)&lt;&gt;"",INDIRECT("'Triggers'!"&amp;SUBSTITUTE(ADDRESS(1,COLUMN(Table_Triggers[[#Headers],[Output Config]]),4),"1","")&amp;COLUMN()+1),"")</f>
        <v/>
      </c>
      <c r="AL14" t="str">
        <f ca="1">IF(INDIRECT("'Triggers'!"&amp;SUBSTITUTE(ADDRESS(1,COLUMN(Table_Triggers[[#Headers],[Output Config]]),4),"1","")&amp;COLUMN()+1)&lt;&gt;"",INDIRECT("'Triggers'!"&amp;SUBSTITUTE(ADDRESS(1,COLUMN(Table_Triggers[[#Headers],[Output Config]]),4),"1","")&amp;COLUMN()+1),"")</f>
        <v/>
      </c>
      <c r="AM14" t="str">
        <f ca="1">IF(INDIRECT("'Triggers'!"&amp;SUBSTITUTE(ADDRESS(1,COLUMN(Table_Triggers[[#Headers],[Output Config]]),4),"1","")&amp;COLUMN()+1)&lt;&gt;"",INDIRECT("'Triggers'!"&amp;SUBSTITUTE(ADDRESS(1,COLUMN(Table_Triggers[[#Headers],[Output Config]]),4),"1","")&amp;COLUMN()+1),"")</f>
        <v/>
      </c>
      <c r="AN14" t="str">
        <f ca="1">IF(INDIRECT("'Triggers'!"&amp;SUBSTITUTE(ADDRESS(1,COLUMN(Table_Triggers[[#Headers],[Output Config]]),4),"1","")&amp;COLUMN()+1)&lt;&gt;"",INDIRECT("'Triggers'!"&amp;SUBSTITUTE(ADDRESS(1,COLUMN(Table_Triggers[[#Headers],[Output Config]]),4),"1","")&amp;COLUMN()+1),"")</f>
        <v/>
      </c>
      <c r="AO14" t="str">
        <f ca="1">IF(INDIRECT("'Triggers'!"&amp;SUBSTITUTE(ADDRESS(1,COLUMN(Table_Triggers[[#Headers],[Output Config]]),4),"1","")&amp;COLUMN()+1)&lt;&gt;"",INDIRECT("'Triggers'!"&amp;SUBSTITUTE(ADDRESS(1,COLUMN(Table_Triggers[[#Headers],[Output Config]]),4),"1","")&amp;COLUMN()+1),"")</f>
        <v/>
      </c>
      <c r="AP14" t="str">
        <f ca="1">IF(INDIRECT("'Triggers'!"&amp;SUBSTITUTE(ADDRESS(1,COLUMN(Table_Triggers[[#Headers],[Output Config]]),4),"1","")&amp;COLUMN()+1)&lt;&gt;"",INDIRECT("'Triggers'!"&amp;SUBSTITUTE(ADDRESS(1,COLUMN(Table_Triggers[[#Headers],[Output Config]]),4),"1","")&amp;COLUMN()+1),"")</f>
        <v/>
      </c>
      <c r="AQ14" t="str">
        <f ca="1">IF(INDIRECT("'Triggers'!"&amp;SUBSTITUTE(ADDRESS(1,COLUMN(Table_Triggers[[#Headers],[Output Config]]),4),"1","")&amp;COLUMN()+1)&lt;&gt;"",INDIRECT("'Triggers'!"&amp;SUBSTITUTE(ADDRESS(1,COLUMN(Table_Triggers[[#Headers],[Output Config]]),4),"1","")&amp;COLUMN()+1),"")</f>
        <v/>
      </c>
      <c r="AR14" t="str">
        <f ca="1">IF(INDIRECT("'Triggers'!"&amp;SUBSTITUTE(ADDRESS(1,COLUMN(Table_Triggers[[#Headers],[Output Config]]),4),"1","")&amp;COLUMN()+1)&lt;&gt;"",INDIRECT("'Triggers'!"&amp;SUBSTITUTE(ADDRESS(1,COLUMN(Table_Triggers[[#Headers],[Output Config]]),4),"1","")&amp;COLUMN()+1),"")</f>
        <v/>
      </c>
      <c r="AS14" t="str">
        <f ca="1">IF(INDIRECT("'Triggers'!"&amp;SUBSTITUTE(ADDRESS(1,COLUMN(Table_Triggers[[#Headers],[Output Config]]),4),"1","")&amp;COLUMN()+1)&lt;&gt;"",INDIRECT("'Triggers'!"&amp;SUBSTITUTE(ADDRESS(1,COLUMN(Table_Triggers[[#Headers],[Output Config]]),4),"1","")&amp;COLUMN()+1),"")</f>
        <v/>
      </c>
      <c r="AT14" t="str">
        <f ca="1">IF(INDIRECT("'Triggers'!"&amp;SUBSTITUTE(ADDRESS(1,COLUMN(Table_Triggers[[#Headers],[Output Config]]),4),"1","")&amp;COLUMN()+1)&lt;&gt;"",INDIRECT("'Triggers'!"&amp;SUBSTITUTE(ADDRESS(1,COLUMN(Table_Triggers[[#Headers],[Output Config]]),4),"1","")&amp;COLUMN()+1),"")</f>
        <v/>
      </c>
      <c r="AU14" t="str">
        <f ca="1">IF(INDIRECT("'Triggers'!"&amp;SUBSTITUTE(ADDRESS(1,COLUMN(Table_Triggers[[#Headers],[Output Config]]),4),"1","")&amp;COLUMN()+1)&lt;&gt;"",INDIRECT("'Triggers'!"&amp;SUBSTITUTE(ADDRESS(1,COLUMN(Table_Triggers[[#Headers],[Output Config]]),4),"1","")&amp;COLUMN()+1),"")</f>
        <v/>
      </c>
      <c r="AV14" t="str">
        <f ca="1">IF(INDIRECT("'Triggers'!"&amp;SUBSTITUTE(ADDRESS(1,COLUMN(Table_Triggers[[#Headers],[Output Config]]),4),"1","")&amp;COLUMN()+1)&lt;&gt;"",INDIRECT("'Triggers'!"&amp;SUBSTITUTE(ADDRESS(1,COLUMN(Table_Triggers[[#Headers],[Output Config]]),4),"1","")&amp;COLUMN()+1),"")</f>
        <v/>
      </c>
      <c r="AW14" t="str">
        <f ca="1">IF(INDIRECT("'Triggers'!"&amp;SUBSTITUTE(ADDRESS(1,COLUMN(Table_Triggers[[#Headers],[Output Config]]),4),"1","")&amp;COLUMN()+1)&lt;&gt;"",INDIRECT("'Triggers'!"&amp;SUBSTITUTE(ADDRESS(1,COLUMN(Table_Triggers[[#Headers],[Output Config]]),4),"1","")&amp;COLUMN()+1),"")</f>
        <v/>
      </c>
      <c r="AX14" t="str">
        <f ca="1">IF(INDIRECT("'Triggers'!"&amp;SUBSTITUTE(ADDRESS(1,COLUMN(Table_Triggers[[#Headers],[Output Config]]),4),"1","")&amp;COLUMN()+1)&lt;&gt;"",INDIRECT("'Triggers'!"&amp;SUBSTITUTE(ADDRESS(1,COLUMN(Table_Triggers[[#Headers],[Output Config]]),4),"1","")&amp;COLUMN()+1),"")</f>
        <v/>
      </c>
      <c r="AY14" t="str">
        <f ca="1">IF(INDIRECT("'Triggers'!"&amp;SUBSTITUTE(ADDRESS(1,COLUMN(Table_Triggers[[#Headers],[Output Config]]),4),"1","")&amp;COLUMN()+1)&lt;&gt;"",INDIRECT("'Triggers'!"&amp;SUBSTITUTE(ADDRESS(1,COLUMN(Table_Triggers[[#Headers],[Output Config]]),4),"1","")&amp;COLUMN()+1),"")</f>
        <v/>
      </c>
      <c r="AZ14" t="str">
        <f ca="1">IF(INDIRECT("'Triggers'!"&amp;SUBSTITUTE(ADDRESS(1,COLUMN(Table_Triggers[[#Headers],[Output Config]]),4),"1","")&amp;COLUMN()+1)&lt;&gt;"",INDIRECT("'Triggers'!"&amp;SUBSTITUTE(ADDRESS(1,COLUMN(Table_Triggers[[#Headers],[Output Config]]),4),"1","")&amp;COLUMN()+1),"")</f>
        <v/>
      </c>
      <c r="BA14" t="str">
        <f ca="1">IF(INDIRECT("'Triggers'!"&amp;SUBSTITUTE(ADDRESS(1,COLUMN(Table_Triggers[[#Headers],[Output Config]]),4),"1","")&amp;COLUMN()+1)&lt;&gt;"",INDIRECT("'Triggers'!"&amp;SUBSTITUTE(ADDRESS(1,COLUMN(Table_Triggers[[#Headers],[Output Config]]),4),"1","")&amp;COLUMN()+1),"")</f>
        <v/>
      </c>
      <c r="BB14" s="6" t="s">
        <v>775</v>
      </c>
    </row>
    <row r="15" spans="2:54" ht="21" customHeight="1">
      <c r="B15" s="3" t="s">
        <v>781</v>
      </c>
      <c r="C15" s="151" t="s">
        <v>782</v>
      </c>
      <c r="D15" s="157" t="str">
        <f ca="1">_xlfn.TEXTJOIN("",TRUE,Table_Text[Config Min])</f>
        <v>"organisation":{"name":{"text": "Deposit Assure"},"address":{"text": "123 Spring Street"},"town":{"text": "Melbourne"},"state":{"text": "VIC"},"postcode":{"text": "3000"},"ABN":{"text": "12 456 789 456"},"AFSL":{"text": "TBA"},"phone":{"text": "TBA"},"email":{"text": "TBA"},"website":{"text": "www.company.com.au"}},"product":{"title":{"text": "Deposit Bond Application - Concierge Service"},"description":{"text": "N/A"},"carrier":{"text": "TBA"}},"sidebar":{"incompleteHeader":{"text": "Answer a few simple questions to get an instant quote online."},"incompleteLabel":{"text": "Need Assistance?"},"incompleteMessage":{"text": "Call 13 13 13 (Weekdays 8:30am-5:30pm)"},"premiumEstimateHeader":{"text": "We have calculated an estimated premium based on the information provided so far."},"premiumEstimateLabel":{"text": "Your Estimate"},"premiumEstimateMessage":{"text": "To calculate your final premium please complete the remaining questions."},"premiumCompleteHeader":{"text": "We have calculated a premium based on the information you have provided."},"premiumCompleteLabel":{"text": "Your Premium"},"premiumCompleteMessage":{"text": "To finalise your quote please complete the remaining questions and follow the prompts."},"bindingQuoteHeader":{"text": "We have finalised your quote using the information provided."},"bindingQuoteLabel":{"text": "Your Quote"},"bindingQuoteMessage":{"text": "To proceed with your quote please enter your payment details and follow the prompts."},"paymentDetailsCompleteHeader":{"text": "We have finalised your quote using the information provided."},"paymentDetailsCompleteLabel":{"text": "Your Quote"},"paymentDetailsCompleteMessage":{"text": "To complete your purchase please read and agree to our terms and conditions."},"legalTermsAcceptedHeader":{"text": "We have finalised your quote using the information provided."},"legalTermsAcceptedLabel":{"text": "Your Quote"},"legalTermsAcceptedMessage":{"text": "To complete your purchase please follow the prompts."},"softReferralHeader":{"text": "We cannot complete you purchase online."},"softReferralLabel":{"text": "Quote Referral"},"softReferralMessageDefault":{"text": "Unfortunately we are unable to complete your purchase online based on your selections."},"softReferralMessageAppendix":{"text": "However, if you enter your contact details one of our qualified insurance experts will assist you in completing your purchase offline."},"hardReferralHeader":{"text": "We cannot generate your quote online."},"hardReferralLabel":{"text": "Quote Referral"},"hardReferralMessageDefault":{"text": "Unfortunately our online channel cannot provide you with a quote based of your selections."},"hardReferralMessageAppendix":{"text": "However, if you enter your contact details one of our qualified insurance experts will assist you in completing your purchase offline."},"declineHeader":{"text": "We cannot generate your quote."},"declineLabel":{"text": "Quote Declined"},"declineMessageDefault":{"text": "Unfortunately you are ineligible to purchase this insurance product based on your selections."},"declineMessageAppendix":{"text": "However, if you enter your contact details one of our qualified insurance experts will assist you in exploring alternative insurance products that may suit your situation."},"errorHeader":{"text": "We cannot generate your quote online."},"errorLabel":{"text": "Calculation Error"},"errorMessageDefault":{"text": "Unfortunately our online channel cannot provide you with a quote based of your selections."},"errorMessageAppendix":{"text": "However, if you enter your contact details one of our qualified insurance experts will assist you in completing your purchase offline."},"summaryLabel":{"text": "Quote Summary"}},"formElements":{"helpMessageLabel":{"text": "What doest this mean and why is it important?"},"repeatingAddItemButton":{"text": "Add", "icon": "glyphicon glyphicon-plus"},"repeatingRemoveItemButton":{"text": "Remove", "icon": "glyphicon glyphicon-remove"}},"sidebarPanels":{"test1Header":{"text": "Header 1"},"test1Body":{"text": "&lt;p&gt;Some HTML content&lt;/p&gt;"},"test1Footer":{"text": "Footer 1"}},"workflow":{"step1":{"tabLabel":{"text": "Concierge"},"topHeading":{"text": "Deposit Bond Application - Concierge Service"},"ratingHeading":{"text": "Applicant Details"},"contactHeading":{"text": "Contact Details"},"nextButton":{"text": "Submit Concierge Request", "icon": "glyphicon glyphicon-arrow-right"},"enquiryButton":{"text": "Request a call-back", "icon": "glyphicon glyphicon-earphone"}},"step2":{"tabLabel":{"text": "Your details"},"topHeading":{"text": "Deposit Bond Application - Concierge Service"},"nextButton":{"text": "Next", "icon": "glyphicon glyphicon-arrow-right"},"backButton":{"text": "Back", "icon": "glyphicon glyphicon-arrow-left"},"enquiryButton":{"text": "Request a call-back", "icon": "glyphicon glyphicon-earphone"}},"step3":{"tabLabel":{"text": "Duty of disclosure"},"topHeading":{"text": "Deposit Bond Application - Concierge Service"},"nextButton":{"text": "Next", "icon": "glyphicon glyphicon-arrow-right"},"backButton":{"text": "Back", "icon": "glyphicon glyphicon-arrow-left"},"enquiryButton":{"text": "Request a call-back", "icon": "glyphicon glyphicon-earphone"}},"step4":{"tabLabel":{"text": "Payment Options"},"topHeading":{"text": "Deposit Bond Application - Concierge Service"},"nextButton":{"text": "Complete purchase", "icon": "fa fa-check"},"backButton":{"text": "Back", "icon": "glyphicon glyphicon-arrow-left"},"enquiryButton":{"text": "Request a call-back", "icon": "glyphicon glyphicon-earphone"}},"successPage":{"topHeading":{"text": " "},"successHeading":{"text": "Application Submitted"}},"enquiryPage":{"topHeading":{"text": "Deposit Bond Application - Concierge Service"},"enquiryHeading":{"text": "Call-back requested"},"enquiryText":{"text": "Thank you for registering your interest. Your details have been passed on to one of our qualified insurance specialists, who will contact you shortly and assist you in obtaining the right cover."},"backButton":{"text": "Return to your quote", "icon": "glyphicon glyphicon-arrow-left"}},"referralPage":{"topHeading":{"text": "Deposit Bond Application - Concierge Service"},"referralHeading":{"text": "Quote Referred"},"referralText":{"text": "However, your details have been passed on to one of our qualified insurance specialists, who will contact you shortly and assist you in obtaining the right cover."}},"declinePage":{"topHeading":{"text": "Deposit Bond Application - Concierge Service"},"declineHeading":{"text": "Quote declined"},"declineText":{"text": "However, one of our qualified insurance specialists may be able to recommend a different type of insurance product to provide the cover you need. If this would be of interest, please feel free to contact us today."},"enquiryButton":{"text": "Request a call-back", "icon": "glyphicon glyphicon-earphone"}}}</v>
      </c>
      <c r="E15" s="149"/>
      <c r="F15" s="149"/>
      <c r="G15" s="149"/>
      <c r="H15" s="149"/>
      <c r="I15" s="149"/>
      <c r="J15" s="149"/>
      <c r="K15" s="108"/>
      <c r="L15" s="108"/>
      <c r="M15" s="108"/>
      <c r="N15" s="10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08"/>
      <c r="AX15" s="108"/>
      <c r="AY15" s="108"/>
      <c r="AZ15" s="108"/>
      <c r="BA15" s="108"/>
      <c r="BB15" s="6" t="s">
        <v>775</v>
      </c>
    </row>
    <row r="16" spans="2:54" ht="21" customHeight="1">
      <c r="B16" s="3" t="s">
        <v>209</v>
      </c>
      <c r="C16" s="2" t="s">
        <v>783</v>
      </c>
      <c r="D16" s="157" t="str">
        <f ca="1">_xlfn.TEXTJOIN("",TRUE,Table_Settings[Config Min])</f>
        <v>"permissions":{"productionDomains": "www.website.com","stagingDomains": "staging.website.com","developmentDomains": "dev.website.com"},"financial":{"commissionRate": 0.2,"serviceFeeOnceOff": 0,"serviceFeePremiumPercent": 0},"styling":{"googleFonts":{"headings": "Montserrat","bodyText": "Nunito","labels": "Nunito"},"fontWeight":{"headings": 400,"bodyText": 300,"labels": 700},"primaryColours":{"background1": "#FFFFFF","background2": "#f5f8fc","background3": "#d9e1e8","foreground1": "#1d1c1c","foreground2": "#4e4e4f","accent1": "#777777","accent2": "#777777","borders": "#c8c8c8"},"other":{"tooltipIcon": "fa-question-circle","defaultBorderRadius": "3px","scrollDurationMultiplier": 1,"sidebarWidth": 250,"sidebarPaymentOptions": false,"smallDeviceMargin": 0,"offsetTopXS": 86,"offsetTopSM": 86,"offsetTopMD": 100,"offsetTopLG": 100,"offsetTopXL": 100}}</v>
      </c>
      <c r="E16" s="149"/>
      <c r="F16" s="149"/>
      <c r="G16" s="149"/>
      <c r="H16" s="149"/>
      <c r="I16" s="149"/>
      <c r="J16" s="149"/>
      <c r="K16" s="108"/>
      <c r="L16" s="108"/>
      <c r="M16" s="108"/>
      <c r="N16" s="10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c r="AZ16" s="108"/>
      <c r="BA16" s="108"/>
      <c r="BB16" s="6" t="s">
        <v>775</v>
      </c>
    </row>
    <row r="17" spans="2:54" ht="21" customHeight="1">
      <c r="B17" s="3" t="s">
        <v>318</v>
      </c>
      <c r="C17" s="2" t="s">
        <v>784</v>
      </c>
      <c r="D17" s="152" t="str">
        <f>"""css"":"""&amp;
_xlfn.TEXTJOIN("",TRUE,Table_Styles[Config Min])&amp;
"#section-column{margin-right:"&amp;(Settings_Styling_Other_Sidebar_Width+20)&amp;"px}"&amp;
"#sidebar-column{width:"&amp;Settings_Styling_Other_Sidebar_Width&amp;"px}"&amp;
".input-group *:first-child .form-control{border-top-left-radius:"&amp;Settings_Styling_Other_Default_Border_Radius&amp;";border-bottom-left-radius:"&amp;Settings_Styling_Other_Default_Border_Radius&amp;";}"&amp;
".input-group *:last-child .form-control{border-top-right-radius:"&amp;Settings_Styling_Other_Default_Border_Radius&amp;";border-bottom-right-radius:"&amp;Settings_Styling_Other_Default_Border_Radius&amp;";}"&amp;
"@media(max-width:768px){"&amp;
"#sidebar-column{width:auto}"&amp;
"#section-column{margin-right:0}"&amp;
"body{margin-left:0;margin-right:0}"&amp;
"article{padding-left:"&amp;Settings_Styling_Other_Small_Device_Margin&amp;"px;padding-right:"&amp;Settings_Styling_Other_Small_Device_Margin&amp;"px}"&amp;
"nav#footer-actions{padding-left:"&amp;Settings_Styling_Other_Small_Device_Margin&amp;"px;padding-right:"&amp;Settings_Styling_Other_Small_Device_Margin&amp;"px}"&amp;
"#sidebar .body{margin-bottom:0}"&amp;
"h1{margin-left:"&amp;Settings_Styling_Other_Small_Device_Margin&amp;"px;margin-right:"&amp;Settings_Styling_Other_Small_Device_Margin&amp;"px}"&amp;
"}"&amp;
"@media(min-width:769px){"&amp;
"h1{margin-left:0;margin-right:0}"&amp;
"}"&amp;
"#sidebar #calculation.state-softReferral .header{background:"&amp;Colour_Soft_Referral&amp;"}"&amp;
"#sidebar #calculation.state-hardReferral .header{background:"&amp;Colour_Hard_Referral&amp;"}"&amp;
"#sidebar #calculation.state-decline .header{background:"&amp;Colour_Decline&amp;"}"&amp;
"#sidebar #calculation .header:before{border-right: 10px solid "&amp;Settings_Styling_Sidebar_Header_Background_Colour&amp;"}"&amp;
"#sidebar #calculation.state-softReferral .header:before{border-right: 10px solid "&amp;Colour_Soft_Referral&amp;"}"&amp;
"#sidebar #calculation.state-hardReferral .header:before{border-right: 10px solid "&amp;Colour_Hard_Referral&amp;"}"&amp;
"#sidebar #calculation.state-decline .header:before{border-right: 10px solid "&amp;Colour_Decline&amp;"}"&amp;
"#sidebar #calculation .arrow:after{border-top: 10px solid "&amp;Settings_Styling_Sidebar_Header_Background_Colour&amp;"}"&amp;
"#sidebar #calculation.state-softReferral .arrow:after{border-top: 10px solid "&amp;Colour_Soft_Referral&amp;"}"&amp;
"#sidebar #calculation.state-hardReferral .arrow:after{border-top: 10px solid "&amp;Colour_Hard_Referral&amp;"}"&amp;
"#sidebar #calculation.state-decline .arrow:after{border-top: 10px solid "&amp;Colour_Decline&amp;"}"&amp;
".popover.top&gt;.arrow:after{border-top-color:"&amp;Settings_Styling_Other_Tooltip_Panel_Background_Colour&amp;"}"&amp;
".popover.top&gt;.arrow{border-top-color:"&amp;Settings_Styling_Other_Tooltip_Panel_Border&amp;"}"&amp;
""","</f>
        <v>"css":"body{font-family:'Nunito';font-size:15px;font-weight:300;color:#1d1c1c;margin-right:0;margin-bottom:15px;margin-left:0;padding-right:5px;padding-left:5px}h1{font-family:'Montserrat';font-size:45px;font-weight:400;color:#1d1c1c;margin-top:40px;margin-right:30px;margin-bottom:40px;margin-left:30px}aside#sidebar{font-family:'Nunito';font-weight:300}article{background:#ffffff;margin-bottom:30px;padding-top:0;padding-right:0;padding-bottom:0;padding-left:0}section h2{font-family:'Montserrat';font-size:30px;font-weight:400;margin-top:10px;margin-bottom:0}section h3{font-family:'Montserrat';font-size:24px;font-weight:400;margin-top:20px;margin-bottom:0}section h4{font-family:'Montserrat';font-size:20px;font-weight:400;margin-top:0;margin-bottom:0}section p{font-family:'Nunito';font-size:15px;font-weight:300;margin-top:5px;margin-bottom:5px}formly-field .form-group{margin-top:10px;margin-bottom:10px}formly-field .field-content{margin-bottom:15px}formly-field label{font-family:'Nunito';font-size:16px;font-weight:700;color:#1d1c1c}formly-field .question{margin-top:0px;margin-bottom:15px}formly-field small.text-muted{font-family:'Nunito';font-size:13px;font-weight:300;color:#4e4e4f}formly-field .form-control{font-family:'Nunito';font-size:15px;font-weight:300;color:#1d1c1c;background:#f5f8fc;border:1px solid #c8c8c8;border-radius:3px;padding-top:13px;padding-right:12px;padding-bottom:13px;padding-left:12px}formly-field span.input-group-addon{color:#4e4e4f;background:#d9e1e8;border:1px solid #c8c8c8;border-radius:3px}formly-field .form-control.ng-valid.ng-touched{border-left:7px solid #4a9049}formly-field .form-control.ng-invalid.ng-touched{border-left:7px solid #b33345 !important}formly-field .form-control.ng-pending.ng-touched{border-left:7px solid #d9e1e8}formly-field .form-control[disabled]{background:#f6f8fd}formly-field formly-validation-message{font-family:'Nunito';font-size:13px;font-weight:300;color:#b33345}formly-field textarea{font-family:'Nunito'}formly-field div.terms-and-conditions{font-family:'Nunito';font-size:12px;background:#FFFFFF;padding-top:20px;padding-right:25px;padding-bottom:15px;padding-left:10px;height:300px}formly-field div.terms-and-conditions p{margin-left:15px}formly-field div.terms-and-conditions ol{padding-left:30px}formly-field .content-field{margin-bottom:-15px}formly-field div.btn-group{margin-bottom:-10px}formly-field label.btn,formly-field label.btn:hover,formly-field label.btn:active{font-family:'Nunito';font-size:14px;font-weight:700;color:#1d1c1c;background:#FFFFFF;border:1px solid #c8c8c8;border-radius:3px;margin-right:7px;margin-bottom:10px;margin-left:0;padding-top:12px;padding-right:18px;padding-bottom:12px;padding-left:18px}formly-field label.btn.selected,formly-field label.btn.selected:hover,formly-field label.selected:active{color:#FFFFFF;background:#d9e1e8;border:1px solid #c8c8c8}formly-field label .btn-icon{font-size:25px;margin-top:3px}formly-field label .btn-icon .sm{font-size:18px;top:-4px}formly-field label .btn-icon .md{font-size:25px;top:-2px}formly-field label .btn-icon .lg{font-size:30px}formly-field .repeating-question-set{margin-top:30px}formly-field .repeating .btn.btn-repeating{font-family:'Nunito';font-size:14px;font-weight:300;border-radius:3px;padding-top:15px;padding-right:20px;padding-bottom:15px;padding-left:20px}formly-field .repeating .btn.btn-add-item{color:#FFFFFF;background:#777777;border:none;margin-top:20px}formly-field .repeating .btn.btn-add-item:hover{color:#FFFFFF;background:#777777;border:none}formly-field .repeating .btn.btn-add-item:active{color:#FFFFFF;background:#777777;border:none}formly-field .repeating .btn.btn-add-item .btn-icon{font-size:14px;margin-top:-4px;margin-right:5px;margin-left:2px;top:1px}formly-field .repeating .btn.btn-remove-item{color:#FFFFFF;background:#AAAAAA;border:none;margin-top:25px}formly-field .repeating .btn.btn-remove-item:hover{color:#FFFFFF;background:#AAAAAA;border:none}formly-field .repeating .btn.btn-remove-item:active{color:#FFFFFF;background:#999999;border:none}formly-field .repeating .btn.btn-remove-item .btn-icon{font-size:16px;color:#FFFFFF;margin-top:-4px;margin-right:5px;top:2px}.ui-datepicker.ui-widget.ui-widget-content{background:#FFFFFF;border:none;border-radius:3px;padding-top:5px;padding-right:5px;padding-bottom:5px;padding-left:4px}.ui-datepicker .ui-datepicker-header{background:#f5f8fc;border:none;border-radius:3px;margin-top:1px;margin-right:1px;margin-bottom:1px;margin-left:2px}.ui-datepicker .ui-datepicker-title select,.ui-datepicker select.ui-datepicker-month,.ui-datepicker select.ui-datepicker-year{font-family:'Nunito';font-size:13px;font-weight:300;color:#1d1c1c;background:#FFFFFF;border:none;border-radius:3px;margin-top:2px;margin-right:2px;margin-bottom:2px;margin-left:2px;width:40%}.ui-datepicker .ui-datepicker-calendar th{font-family:'Nunito';font-size:14px;font-weight:700;color:#1d1c1c}.ui-widget-content .ui-state-default{font-family:'Nunito';font-size:13px;font-weight:300;color:#1d1c1c;background:#f5f8fc;border:none;padding-right:4px;padding-bottom:3px}.ui-widget-content .ui-state-hover{color:#1d1c1c;background:#d9e1e8;border:none}.ui-widget-content .ui-state-highlight{color:#FFFFFF;background:#4e4e4f;border:none}.ui-widget-content .ui-state-active{color:#FFFFFF;background:#777777;border:none}formly-field radio-field{margin-top:10px}formly-field .radio label{font-family:'Nunito';font-size:15px;font-weight:300;color:#1d1c1c;margin-bottom:3px;margin-left:10px}formly-field .radio input[type=radio] ~ .check{background:#f5f8fc;border:1px solid #c8c8c8;border-radius:100%;margin-top:2px;width:16px;height:16px}formly-field .radio input[type=radio]:checked ~ .check .inside{background:#4e4e4f;border-radius:100%;margin-top:3px;margin-left:3px;width:8px;height:8px}formly-field .checkbox label{font-family:'Nunito';font-size:15px;font-weight:300;color:#1d1c1c;margin-left:10px}formly-field .checkbox input[type=checkbox] ~ .check{background:#FFFFFF;width:17px;height:17px;top:2px}formly-field .checkbox input[type=checkbox] ~ .check .inside{font-size:13px;color:#777777;margin-top:1px;margin-left:2px}formly-field .file-upload button{font-size:14px;font-weight:300;color:#FFFFFF;background:#777777;border:none;border-radius:3px;margin-top:-5px;margin-right:12px;margin-bottom:5px;margin-left:-4px;padding-top:6px;padding-right:12px;padding-bottom:5px;padding-left:12px}.tooltip-icon{font-size:14px;color:#777777}.popover{background:#FFFFFF;border:none;border-radius:3px;padding-top:6px;padding-right:6px;padding-bottom:6px;padding-left:6px}.popover-title{font-family:'Nunito';font-size:14px;font-weight:700;color:#1d1c1c;background:#f5f8fc;border:none;border-radius:3px;padding-top:10px;padding-right:10px;padding-bottom:10px;padding-left:10px}.popover-content{font-family:'Nunito';font-size:14px;font-weight:300;color:#1d1c1c;padding-top:10px;padding-right:10px;padding-bottom:10px;padding-left:10px}nav .btn-icon{font-size:16px;margin-top:-4px;margin-right:5px}nav .btn{font-family:'Nunito';font-size:14px;font-weight:300;border-radius:3px;padding-top:18px;padding-right:30px;padding-bottom:18px;padding-left:30px}nav .btn.btn-primary{color:#FFFFFF;background:#777777;border:1px solid #777777}nav .btn.btn-primary:hover{color:#FFFFFF;background:#777777;border:1px solid #777777}nav .btn.btn-primary:active{color:#FFFFFF;background:#777777;border:1px solid #777777}nav .btn.btn-secondary{color:#1d1c1c;background:#ffffff;border:1px solid #c8c8c8}nav .btn.btn-secondary:hover{color:#1d1c1c;background:#ffffff;border:1px solid #c8c8c8}nav .btn.btn-secondary:active{color:#1d1c1c;background:#ffffff;border:1px solid #c8c8c8}nav#progress-bar h4{font-family:'Montserrat';font-size:24px;font-weight:400;margin-top:30px;margin-bottom:3px;padding-bottom:10px}nav#progress-bar h4.active{color:#1d1c1c;border-bottom:4px solid #777777}nav#progress-bar h4.inactive{color:#d6dce0;border-bottom:4px solid #e4eaee;display:none;}#sidebar .header{font-family:'Nunito';font-weight:300;color:#FFFFFF;background:#777777;padding-top:20px;padding-right:20px;padding-bottom:20px;padding-left:20px}#sidebar .body{font-family:'Nunito';font-weight:300;color:#1d1c1c;background:#f5f8fc;border:1px solid #c8c8c8;padding-top:20px;padding-right:20px;padding-bottom:20px;padding-left:20px;border-top:0}#sidebar .footer{font-family:'Nunito';font-weight:300;color:#1d1c1c;background:#1d1c1c;padding-top:20px;padding-right:20px;padding-bottom:20px;padding-left:20px;border-top:1px solid #4e4e4f}#sidebar .body h3{font-family:'Nunito';font-size:16px;font-weight:700;color:#1d1c1c;margin-top:0;margin-bottom:5px}#sidebar .body .message{font-family:'Nunito';font-size:14px;font-weight:300;color:#1d1c1c;margin-top:0;margin-bottom:0}#sidebar .body .price{height:62px}#sidebar .body .price .dollars{font-family:'Montserrat';font-size:45px;font-weight:400;color:#1d1c1c;margin-top:0;margin-bottom:0}#sidebar .body .price .cents{font-family:'Montserrat';font-size:15px;font-weight:700;color:#1d1c1c;margin-left:-13px}#sidebar .loader{color:#1d1c1c;margin-top:15px}#sidebar buttons-field label.btn{font-family:'Nunito';font-size:13px;font-weight:700;color:#FFFFFF;background:none;padding-top:4px;padding-right:2px;padding-bottom:4px;padding-left:2px}#sidebar buttons-field label.btn.selected{color:#FFFFFF;background:#777777;padding-right:8px;padding-left:8px}#sidebar .body .summary{margin-top:15px}#sidebar .body .summary h4{font-family:'Nunito';font-size:15px;font-weight:700;color:#1d1c1c;margin-top:0;margin-bottom:10px}#sidebar .body .summary .key{font-family:'Nunito';font-size:13px;font-weight:700;color:#1d1c1c;padding-right:3px}#sidebar .body .summary .value{font-family:'Nunito';font-size:13px;font-weight:300;color:#1d1c1c}#sidebar .body nav .btn{margin-top:20px;padding-top:13px;padding-bottom:13px;width:100%}#sidebar .header nav{margin-top:10px}#sidebar .header nav .btn{margin-top:10px;padding-top:10px;padding-right:20px;padding-bottom:10px;padding-left:20px}#sidebar .header nav .btn.btn-primary{color:#1d1c1c;background:#FFFFFF}#sidebar .header nav .btn.btn-secondary{color:#1d1c1c;background:#FFFFFF}nav#footer-actions{margin-top:20px}nav#footer-actions .btn{margin-right:15px;margin-bottom:15px}#section-column{margin-right:270px}#sidebar-column{width:250px}.input-group *:first-child .form-control{border-top-left-radius:3px;border-bottom-left-radius:3px;}.input-group *:last-child .form-control{border-top-right-radius:3px;border-bottom-right-radius:3px;}@media(max-width:768px){#sidebar-column{width:auto}#section-column{margin-right:0}body{margin-left:0;margin-right:0}article{padding-left:0px;padding-right:0px}nav#footer-actions{padding-left:0px;padding-right:0px}#sidebar .body{margin-bottom:0}h1{margin-left:0px;margin-right:0px}}@media(min-width:769px){h1{margin-left:0;margin-right:0}}#sidebar #calculation.state-softReferral .header{background:#818181}#sidebar #calculation.state-hardReferral .header{background:#5a5a5a}#sidebar #calculation.state-decline .header{background:#5a5a5a}#sidebar #calculation .header:before{border-right: 10px solid #777777}#sidebar #calculation.state-softReferral .header:before{border-right: 10px solid #818181}#sidebar #calculation.state-hardReferral .header:before{border-right: 10px solid #5a5a5a}#sidebar #calculation.state-decline .header:before{border-right: 10px solid #5a5a5a}#sidebar #calculation .arrow:after{border-top: 10px solid #777777}#sidebar #calculation.state-softReferral .arrow:after{border-top: 10px solid #818181}#sidebar #calculation.state-hardReferral .arrow:after{border-top: 10px solid #5a5a5a}#sidebar #calculation.state-decline .arrow:after{border-top: 10px solid #5a5a5a}.popover.top&gt;.arrow:after{border-top-color:#FFFFFF}.popover.top&gt;.arrow{border-top-color:none}",</v>
      </c>
      <c r="E17" s="149" t="str">
        <f ca="1">"""fonts"":["&amp;
_xlfn.TEXTJOIN(",",TRUE,Table_Styles[Config Font])&amp;
"]"</f>
        <v>"fonts":[{"fontFamily":"Nunito","fontWeight":300},{"fontFamily":"Montserrat","fontWeight":400},{"fontFamily":"Nunito","fontWeight":700},{"fontFamily":"Montserrat","fontWeight":700}]</v>
      </c>
      <c r="F17" s="149"/>
      <c r="G17" s="149"/>
      <c r="H17" s="149"/>
      <c r="I17" s="149"/>
      <c r="J17" s="149"/>
      <c r="K17" s="108"/>
      <c r="L17" s="108"/>
      <c r="M17" s="108"/>
      <c r="N17" s="10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2" t="s">
        <v>775</v>
      </c>
    </row>
    <row r="18" spans="2:54" ht="21" customHeight="1">
      <c r="B18" s="3" t="s">
        <v>0</v>
      </c>
      <c r="C18" s="6" t="s">
        <v>785</v>
      </c>
      <c r="D18" s="158" t="str">
        <f ca="1">IF(INDIRECT("'Question Sets'!"&amp;SUBSTITUTE(ADDRESS(1,COLUMN(Table_Question_Sets[[#Headers],[Output Config]]),4),"1","")&amp;COLUMN()+1)&lt;&gt;"",INDIRECT("'Question Sets'!"&amp;SUBSTITUTE(ADDRESS(1,COLUMN(Table_Question_Sets[[#Headers],[Output Config]]),4),"1","")&amp;COLUMN()+1),"")</f>
        <v>"applicantDetails":[{"className": "row","fieldGroup":[{"key": "applicantDetailsHeading","type": "content-field","className":"col-xs-12","templateOptions":{"content":{"heading2":"Applicant Details"}},"validators": {"validation": Validators.compose([])}},{"key": "applicants","type": "repeating-field","className":"col-xs-12","templateOptions":{"minQuantity":"1","maxQuantity":"5","questionSet":"applicantDetails","repeatingFieldSetName":"Applicant","repeatingFieldSetHeadingType":"h3","content":{},},"validators": {"validation": Validators.compose([])}},{"key": "partnerId","type": "hidden-field","className":"col-xs-6","templateOptions":{"calculatedValue":"stringContains(referrerUrl(), 'aussie') ? 'aussie' : stringContains(referrerUrl(), 'planaustralia') ? 'planaustralia' : stringContains(referrerUrl(), 'smartline') ? 'smartline' : stringContains(referrerUrl(), 'connective') ? 'connective' : stringContains(referrerUrl(), 'afg') ? 'afg' : stringContains(referrerUrl(), 'astutefinancial') ? 'astutefinancial' : stringContains(referrerUrl(), 'fastlend') ? 'fastlend' : stringContains(referrerUrl(), 'mortgagechoice') ? 'mortgagechoice' : stringContains(referrerUrl(), 'vowfinancial') ? 'vowfinancial' : stringContains(referrerUrl(), 'customequity') ? 'customequity' : stringContains(referrerUrl(), 'unitybank') ? 'unitybank' : 'void'"},"validators": {"validation": Validators.compose([])},"expressionProperties": { "templateOptions.disabled": "true"}},{"key": "externalCustomStyles","type": "content-field","className":"col-xs-6","templateOptions":{"content":{"customHTML":"&lt;link rel='stylesheet' href='https://depositassure.ubind.com.au/partners/%{ partnerId }%/%{ partnerId }%.css'&gt;"}},"validators": {"validation": Validators.compose([])}},{"key": "textEntry","type": "input-field","className":"col-xs-12","templateOptions":{"calculatedValue":"hostName(referrerUrl())","label":"hostname"},"validators": {"validation": Validators.compose([])},"expressionProperties": { "templateOptions.disabled": "true"}}]}],</v>
      </c>
      <c r="E18" t="str">
        <f ca="1">IF(INDIRECT("'Question Sets'!"&amp;SUBSTITUTE(ADDRESS(1,COLUMN(Table_Question_Sets[[#Headers],[Output Config]]),4),"1","")&amp;COLUMN()+1)&lt;&gt;"",INDIRECT("'Question Sets'!"&amp;SUBSTITUTE(ADDRESS(1,COLUMN(Table_Question_Sets[[#Headers],[Output Config]]),4),"1","")&amp;COLUMN()+1),"")</f>
        <v>"purchaseDetails":[{"className": "row","fieldGroup":[{"key": "purchaseDetailsHeading","type": "content-field","className":"col-xs-12","templateOptions":{"content":{"heading2":"Purchase Details "}},"validators": {"validation": Validators.compose([])}},{"key": "purchasePrice","type": "input-field","className":"col-xs-12 col-sm-6","templateOptions":{"label":"Purchase price","formatTextInput":"currency","addonLeft":{"class":"fa fa-usd"}},"validators": {"validation": Validators.compose([ValidationService.isCurrency(), ValidationService.maxDecimals(2)])}},{"key": "depositBondAmount","type": "input-field","className":"col-xs-12 col-sm-6","templateOptions":{"label":"Deposit bond amount","formatTextInput":"currency","addonLeft":{"class":"fa fa-usd"}},"validators": {"validation": Validators.compose([ValidationService.isCurrency(), ValidationService.maxDecimals(2), ValidationService.customExpression('fieldValue == \'\' || (number(fieldValue) &lt;= (number(purchasePrice) * 0.1))','The maximum deposit bond amoount can only be 10% of the purchase price.')])}},{"key": "financeApprovalAmount","type": "input-field","className":"col-xs-12 col-sm-6","templateOptions":{"defaultValue":"0","label":"Finance approval amount","formatTextInput":"currency","addonLeft":{"class":"fa fa-usd"}},"validators": {"validation": Validators.compose([ValidationService.isCurrency(), ValidationService.maxDecimals(2)])}},{"key": "additionalSourceOfFunds","type": "select-field","className":"col-xs-12 col-sm-6","templateOptions":{"options":[{"label":"Gift","value":"Gift"},{"label":"Sale of property","value":"Sale of property"},{"label":"Court Order","value":"Court Order"},{"label":"Other","value":"Other"}],"label":"Additional source of funds?","placeholder":"-- Select --"},"validators": {"validation": Validators.compose([])}},{"key": "additionalSourceOfFundsOther","type": "textarea-field","className":"col-xs-12 col-sm-12","templateOptions":{"label":"Comments","question":"Please specify additional source of funds","hideCondition":"additionalSourceOfFunds != 'Other'"},"validators": {"validation": Validators.compose([])}},{"key": "salePrice","type": "input-field","className":"col-xs-12 col-sm-6","templateOptions":{"label":"Sale price","formatTextInput":"currency","addonLeft":{"class":"fa fa-usd"},"hideCondition":"additionalSourceOfFunds != 'Sale of property'"},"validators": {"validation": Validators.compose([ValidationService.required('true', 'additionalSourceOfFunds != \'Sale of property\''), ValidationService.isCurrency(), ValidationService.maxDecimals(2)])}},{"key": "propertyMortgage","type": "input-field","className":"col-xs-12 col-sm-6","templateOptions":{"label":"Mortgage on property (if applicable)","formatTextInput":"currency","addonLeft":{"class":"fa fa-usd"},"hideCondition":"additionalSourceOfFunds != 'Sale of property'"},"validators": {"validation": Validators.compose([ValidationService.isCurrency(), ValidationService.maxDecimals(2)])}},{"key": "brokerName","type": "input-field","className":"col-xs-12 col-sm-6","templateOptions":{"label":"Broker name"},"validators": {"validation": Validators.compose([])}},{"key": "brokerEmail","type": "input-field","className":"col-xs-12 col-sm-6","templateOptions":{"label":"Broker email"},"validators": {"validation": Validators.compose([ValidationService.required('true', ''), ValidationService.isEmail()])}}]}],</v>
      </c>
      <c r="F18" t="str">
        <f ca="1">IF(INDIRECT("'Question Sets'!"&amp;SUBSTITUTE(ADDRESS(1,COLUMN(Table_Question_Sets[[#Headers],[Output Config]]),4),"1","")&amp;COLUMN()+1)&lt;&gt;"",INDIRECT("'Question Sets'!"&amp;SUBSTITUTE(ADDRESS(1,COLUMN(Table_Question_Sets[[#Headers],[Output Config]]),4),"1","")&amp;COLUMN()+1),"")</f>
        <v>"supportingDocuments":[{"className": "row","fieldGroup":[{"key": "supportingDocumentsHeading","type": "content-field","className":"col-xs-12","templateOptions":{"content":{"heading2":"Supporting Documents","paragraph":"Please upload the following documents to support your application."}},"validators": {"validation": Validators.compose([])}},]},{"className": "row","fieldGroup": [{"key": "photoIdApplicant1","type": "attachment-field","className":"col-xs-12","templateOptions":{"question":"Please upload a copy of the photo ID of additional applicant 1:","content":{"heading3":"Photo ID - Applicant 1"},"hideCondition":"countRepeating(applicants) &lt; 1"},"validators": {"validation": Validators.compose([ValidationService.customExpression('photoIdApplicant1 == \'\' || fileSizeBytes(photoIdApplicant1) &lt;= 4194304','Uploaded file is too large Maximum upload limit per file is 4MB')])}},]},{"className": "row","fieldGroup": [{"key": "photoIdApplicant2","type": "attachment-field","className":"col-xs-12","templateOptions":{"question":"Please upload a copy of the photo ID of additional applicant 2:","content":{"heading3":"Photo ID - Applicant 2"},"hideCondition":"countRepeating(applicants) &lt; 2"},"validators": {"validation": Validators.compose([ValidationService.customExpression('photoIdApplicant2 == \'\' || fileSizeBytes(photoIdApplicant2) &lt;= 4194304','Uploaded file is too large Maximum upload limit per file is 4MB')])}},]},{"className": "row","fieldGroup": [{"key": "photoIdApplicant3","type": "attachment-field","className":"col-xs-12","templateOptions":{"question":"Please upload a copy of the photo ID of additional applicant 3:","content":{"heading3":"Photo ID - Applicant 3"},"hideCondition":"countRepeating(applicants) &lt; 3"},"validators": {"validation": Validators.compose([ValidationService.customExpression('photoIdApplicant3 == \'\' || fileSizeBytes(photoIdApplicant3) &lt;= 4194304','Uploaded file is too large Maximum upload limit per file is 4MB')])}},]},{"className": "row","fieldGroup": [{"key": "photoIdApplicant4","type": "attachment-field","className":"col-xs-12","templateOptions":{"question":"Please upload a copy of the photo ID of additional applicant 4:","content":{"heading3":"Photo ID - Applicant 4"},"hideCondition":"countRepeating(applicants) &lt; 4"},"validators": {"validation": Validators.compose([ValidationService.customExpression('photoIdApplicant4 == \'\' || fileSizeBytes(photoIdApplicant4) &lt;= 4194304','Uploaded file is too large Maximum upload limit per file is 4MB')])}},]},{"className": "row","fieldGroup": [{"key": "photoIdApplicant5","type": "attachment-field","className":"col-xs-12","templateOptions":{"question":"Please upload a copy of the photo ID of additional applicant 5:","content":{"heading3":"Photo ID - Applicant 5"},"hideCondition":"countRepeating(applicants) &lt; 5"},"validators": {"validation": Validators.compose([ValidationService.customExpression('photoIdApplicant5 == \'\' || fileSizeBytes(photoIdApplicant5) &lt;= 4194304','Uploaded file is too large Maximum upload limit per file is 4MB')])}},]},{"className": "row","fieldGroup": [{"key": "purchaseContractAttachment","type": "attachment-field","className":"col-xs-12","templateOptions":{"question":"Please upload a copy of your contract of sale for the property you are purchasing:","content":{"heading3":"Purchase contract"}},"validators": {"validation": Validators.compose([ValidationService.customExpression('purchaseContractAttachment == \'\' || fileSizeBytes(purchaseContractAttachment) &lt;= 4194304','Uploaded file is too large Maximum upload limit per file is 4MB')])}},]},{"className": "row","fieldGroup": [{"key": "financeApprovalLetterAttachment","type": "attachment-field","className":"col-xs-12","templateOptions":{"question":"Please upload a copy of your finance approval letter:","content":{"heading3":"Finance approval letter"},"hideCondition":"number(financeApprovalAmount) &lt;= 0"},"validators": {"validation": Validators.compose([ValidationService.customExpression('financeApprovalLetterAttachment == \'\' || fileSizeBytes(financeApprovalLetterAttachment) &lt;= 4194304','Uploaded file is too large Maximum upload limit per file is 4MB')])}},]},{"className": "row","fieldGroup": [{"key": "additionalSourceOfFundsAttachment","type": "attachment-field","className":"col-xs-12","templateOptions":{"question":"Please upload a copy of the documentation associated with your additional source of funds:","content":{"heading3":"Additional source of funds"},"hideCondition":"additionalSourceOfFunds == null || additionalSourceOfFunds == '' || additionalSourceOfFunds == 'Not Applicable'"},"validators": {"validation": Validators.compose([ValidationService.customExpression('additionalSourceOfFundsAttachment == \'\' || fileSizeBytes(additionalSourceOfFundsAttachment) &lt;= 4194304','Uploaded file is too large Maximum upload limit per file is 4MB')])}},]},{"className": "row","fieldGroup": [{"key": "saleContractAttachment","type": "attachment-field","className":"col-xs-12","templateOptions":{"question":"Please upload a copy of your contract of sale for the property you are selling:","content":{"heading3":"Sale contract"},"hideCondition":"additionalSourceOfFunds != 'Sale of property'"},"validators": {"validation": Validators.compose([ValidationService.customExpression('saleContractAttachment == \'\' || fileSizeBytes(saleContractAttachment) &lt;= 4194304','Uploaded file is too large Maximum upload limit per file is 4MB')])}},]},{"className": "row","fieldGroup": [{"key": "additionalSupportingDocuments","type": "repeating-field","className":"col-xs-12","templateOptions":{"minQuantity":"0","maxQuantity":"5","questionSet":"supportingDocuments","repeatingFieldSetName":"Additional Supporting Document","repeatingFieldSetHeadingType":"h3","content":{},},"validators": {"validation": Validators.compose([])}},{"key": "comments","type": "textarea-field","className":"col-xs-12 col-sm-12","templateOptions":{"content":{"heading3":"Comments"},"hideCondition":"additionalSourceOfFunds == null || additionalSourceOfFunds == '' || additionalSourceOfFunds == 'Not Applicable'"},"validators": {"validation": Validators.compose([])}}]}],</v>
      </c>
      <c r="G18" t="str">
        <f ca="1">IF(INDIRECT("'Question Sets'!"&amp;SUBSTITUTE(ADDRESS(1,COLUMN(Table_Question_Sets[[#Headers],[Output Config]]),4),"1","")&amp;COLUMN()+1)&lt;&gt;"",INDIRECT("'Question Sets'!"&amp;SUBSTITUTE(ADDRESS(1,COLUMN(Table_Question_Sets[[#Headers],[Output Config]]),4),"1","")&amp;COLUMN()+1),"")</f>
        <v>"contact":[{"className": "row","fieldGroup":[{"key": "contactName","type": "input-field","className":"col-xs-12 col-md-6","templateOptions":{"label":"Your name"},"validators": {"validation": Validators.compose([ValidationService.required('true', '')])}},{"key": "contactEmail","type": "input-field","className":"col-xs-12 col-md-6","templateOptions":{"label":"Email"},"validators": {"validation": Validators.compose([ValidationService.isEmail()])}},{"key": "contactMobile","type": "input-field","className":"col-xs-12 col-md-6","templateOptions":{"label":"Mobile","formatTextInput":"phoneNumber","addonLeft":{"class":"fa fa-phone"}},"validators": {"validation": Validators.compose([ValidationService.required('true', ''), ValidationService.isPhoneNumber()])}}]}],</v>
      </c>
      <c r="H18" t="str">
        <f ca="1">IF(INDIRECT("'Question Sets'!"&amp;SUBSTITUTE(ADDRESS(1,COLUMN(Table_Question_Sets[[#Headers],[Output Config]]),4),"1","")&amp;COLUMN()+1)&lt;&gt;"",INDIRECT("'Question Sets'!"&amp;SUBSTITUTE(ADDRESS(1,COLUMN(Table_Question_Sets[[#Headers],[Output Config]]),4),"1","")&amp;COLUMN()+1),"")</f>
        <v>"personal":[{"className": "row","fieldGroup":[{"key": "insuredFullName","type": "input-field","className":"col-xs-12 col-md-6","templateOptions":{"label":"Full name of the insured"},"validators": {"validation": Validators.compose([ValidationService.required('true', '')])}},{"key": "residentialHeading","type": "content-field","className":"col-xs-12","templateOptions":{"content":{"heading2":"Residential Address"}},"validators": {"validation": Validators.compose([])}},{"key": "residentialAddress","type": "input-field","className":"col-xs-12 col-sm-12 col-md-5","templateOptions":{"label":"Street address"},"validators": {"validation": Validators.compose([ValidationService.required('true', '')])}},{"key": "residentialTown","type": "input-field","className":"col-xs-12 col-sm-6 col-md-3","templateOptions":{"label":"Suburb"},"validators": {"validation": Validators.compose([ValidationService.required('true', '')])}},{"key": "residentialState","type": "select-field","className":"col-xs-6 col-sm-3 col-md-2","templateOptions":{"calculatedValue":"ratingState","options":[{"label":"ACT","value":"ACT"},{"label":"NSW","value":"NSW"},{"label":"NT","value":"NT"},{"label":"QLD","value":"QLD"},{"label":"SA","value":"SA"},{"label":"TAS","value":"TAS"},{"label":"VIC","value":"VIC"},{"label":"WA","value":"WA"}],"label":"State","placeholder":"Select"},"validators": {"validation": Validators.compose([ValidationService.required('true', '')])},"expressionProperties": { "templateOptions.disabled": "true"}},{"key": "residentialPostcode","type": "input-field","className":"col-xs-6 col-sm-3 col-md-2","templateOptions":{"label":"Postcode"},"validators": {"validation": Validators.compose([ValidationService.required('true', ''), ValidationService.isPostcode(), ValidationService.customExpression('postcodeInState(fieldValue, ratingState)', 'The postcode entered does not match the selected state')])}},{"key": "postalHeading","type": "content-field","className":"col-xs-12","templateOptions":{"content":{"heading2":"Postal Address","paragraph":"Please enter if different from your residential address."}},"validators": {"validation": Validators.compose([])}},{"key": "postalAddress","type": "input-field","className":"col-xs-12 col-sm-12 col-md-5","templateOptions":{"label":"Street address"},"validators": {"validation": Validators.compose([])}},{"key": "postalTown","type": "input-field","className":"col-xs-12 col-sm-6 col-md-3","templateOptions":{"label":"Suburb"},"validators": {"validation": Validators.compose([])}},{"key": "postalState","type": "select-field","className":"col-xs-6 col-sm-3 col-md-2","templateOptions":{"options":[{"label":"ACT","value":"ACT"},{"label":"NSW","value":"NSW"},{"label":"NT","value":"NT"},{"label":"QLD","value":"QLD"},{"label":"SA","value":"SA"},{"label":"TAS","value":"TAS"},{"label":"VIC","value":"VIC"},{"label":"WA","value":"WA"}],"label":"State","placeholder":"Select"},"validators": {"validation": Validators.compose([])}},{"key": "postalPostcode","type": "input-field","className":"col-xs-6 col-sm-3 col-md-2","templateOptions":{"label":"Postcode"},"validators": {"validation": Validators.compose([ValidationService.isPostcode()])}}]}],</v>
      </c>
      <c r="I18" t="str">
        <f ca="1">IF(INDIRECT("'Question Sets'!"&amp;SUBSTITUTE(ADDRESS(1,COLUMN(Table_Question_Sets[[#Headers],[Output Config]]),4),"1","")&amp;COLUMN()+1)&lt;&gt;"",INDIRECT("'Question Sets'!"&amp;SUBSTITUTE(ADDRESS(1,COLUMN(Table_Question_Sets[[#Headers],[Output Config]]),4),"1","")&amp;COLUMN()+1),"")</f>
        <v>"disclosure":[{"className": "row","fieldGroup":[{"key": "disclosureHeading","type": "content-field","className":"col-xs-12","templateOptions":{"content":{"heading2":"Duty of Disclosure"}},"validators": {"validation": Validators.compose([])}},{"key": "history","type": "radio-field","className":"col-xs-12 col-sm-12 col-md-12 col-lg-12","templateOptions":{"assumedValue":"No","options":[{"value":"Yes","key":"Yes"},{"value":"No","key":"No"}],"question":"In the last 5 years, have you been convicted of any criminal offence, made any insurance claims, suffered and losses which would have been covered under the proposed insurance policy(s), had any insurance declined or cancelled, application rejected, renewal refused, claim rejected, special conditions imposed or excesses imposed by an insurer? ","content":{"heading3":"History"}},"validators":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"insolvency","type": "radio-field","className":"col-xs-12 col-sm-12 col-md-12 col-lg-12","templateOptions":{"assumedValue":"No","options":[{"value":"Yes","key":"Yes"},{"value":"No","key":"No"}],"question":"Are you currently or have you previously been declared bankrupt or been involved in a company or business which became insolvent or subject to any form of insolvency administration?","content":{"heading3":"Insolvency"}},"validators": {"validation": Validators.compose([ValidationService.required('true', '')])}},{"key": "insolvencyDetails","type": "textarea-field","className":"col-xs-12","templateOptions":{"question":"Please provide all relevant details:","hideCondition":"insolvency != 'Yes'"},"validators": {"validation": Validators.compose([ValidationService.required('true', 'insolvency != \'Yes\'')])}},{"key": "declaration","type": "radio-field","className":"col-xs-12 col-sm-12 col-md-12 col-lg-12","templateOptions":{"assumedValue":"Yes","options":[{"value":"Yes","key":"Yes"},{"value":"No","key":"No"}],"label":"Do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  I/we also acknowledge my insurance application may be declined and/or special conditions or increased premiums imposed."}},"validators": {"validation": Validators.compose([ValidationService.required('true', ''), ValidationService.acceptedDeclaration()])}}]}],</v>
      </c>
      <c r="J18" t="str">
        <f ca="1">IF(INDIRECT("'Question Sets'!"&amp;SUBSTITUTE(ADDRESS(1,COLUMN(Table_Question_Sets[[#Headers],[Output Config]]),4),"1","")&amp;COLUMN()+1)&lt;&gt;"",INDIRECT("'Question Sets'!"&amp;SUBSTITUTE(ADDRESS(1,COLUMN(Table_Question_Sets[[#Headers],[Output Config]]),4),"1","")&amp;COLUMN()+1),"")</f>
        <v>"paymentOptions":[{"className": "row","fieldGroup":[{"key": "paymentOption","type": "buttons-field","className":"col-xs-12","templateOptions":{"defaultValue":"'Monthly'","assumedValue":"Monthly","options":[{"value":"Yearly","key":"Yearly","hideCondition":"false"},{"value":"Monthly","key":"Monthly","hideCondition":"false"},{"value":"Fortnightly","key":"Fortnightly","hideCondition":"true"},{"value":"Weekly","key":"Weekly","hideCondition":"true"}],"label":"Select payment option","content":{"heading2":"Payment Options"}},"validators": {"validation": Validators.compose([ValidationService.required('true', '')])}}]}],</v>
      </c>
      <c r="K18" t="str">
        <f ca="1">IF(INDIRECT("'Question Sets'!"&amp;SUBSTITUTE(ADDRESS(1,COLUMN(Table_Question_Sets[[#Headers],[Output Config]]),4),"1","")&amp;COLUMN()+1)&lt;&gt;"",INDIRECT("'Question Sets'!"&amp;SUBSTITUTE(ADDRESS(1,COLUMN(Table_Question_Sets[[#Headers],[Output Config]]),4),"1","")&amp;COLUMN()+1),"")</f>
        <v>"paymentMethods":[{"className": "row","fieldGroup":[{"key": "paymentMethodSelect","type": "radio-field","className":"col-xs-12","templateOptions":{"assumedValue":"Pay now with credit card","options":[{"value":"Pay now with credit card","key":"Pay now with credit card","hideCondition":"paymentOption == 'Fortnightly' || paymentOption == 'Weekly'"},{"value":"Send me an invoice","key":"Send me an invoice","hideCondition":"paymentOption == 'Fortnightly' || paymentOption == 'Weekly'"}],"label":"How would you like to pay?","content":{"paragraph":"You have the option to pay for your policy online today using credit card, or we can send you an invoice with other payment options (including cheque and EFT) that you can pay within 14 days."}},"validators": {"validation": Validators.compose([ValidationService.required('true', '')])}},{"key": "paymentMethod","type": "hidden-field","className":"col-xs-12 col-md-6","templateOptions":{"calculatedValue":"paymentMethodSelect != '' ? paymentMethodSelect : 'Pay now with credit card'"},"validators": {"validation": Validators.compose([])},"expressionProperties": { "templateOptions.disabled": "true"}},{"key": "creditCardHeading","type": "content-field","className":"col-xs-12","templateOptions":{"content":{"heading2":"Credit Card Payment"},"hideCondition":"paymentMethodSelect != 'Pay now with credit card' "},"validators": {"validation": Validators.compose([])}},{"key": "creditCardNumber","type": "input-field","className":"col-xs-12 col-md-6","templateOptions":{"label":"Card number","placeholder":"_ _ _ _   _ _ _ _   _ _ _ _   _ _ _ _","hideCondition":"paymentMethodSelect != 'Pay now with credit card' "},"validators": {"validation": Validators.compose([ValidationService.required('true', 'paymentMethodSelect != \'Pay now with credit card\' '), ValidationService.isCreditCardNumber()])}},{"key": "creditCardName","type": "input-field","className":"col-xs-12 col-sm-6","templateOptions":{"label":"Name on card","hideCondition":"paymentMethodSelect != 'Pay now with credit card' "},"validators": {"validation": Validators.compose([ValidationService.required('true', 'paymentMethodSelect != \'Pay now with credit card\' '), ValidationService.isName()])}},{"key": "creditCardExpiryDate","type": "input-field","className":"col-xs-6 col-sm-3","templateOptions":{"label":"Expiry date","placeholder":"_ _ / _ _","hideCondition":"paymentMethodSelect != 'Pay now with credit card' "},"validators": {"validation": Validators.compose([ValidationService.required('true', 'paymentMethodSelect != \'Pay now with credit card\' '), ValidationService.isExpiryDate()])}},{"key": "creditCardCCV","type": "input-field","className":"col-xs-6 col-sm-3","templateOptions":{"label":"CCV","placeholder":"_ _ _","hideCondition":"paymentMethodSelect != 'Pay now with credit card' "},"validators": {"validation": Validators.compose([ValidationService.required('true', 'paymentMethodSelect != \'Pay now with credit card\' '), ValidationService.isCCV()])}}]}],</v>
      </c>
      <c r="L18" t="str">
        <f ca="1">IF(INDIRECT("'Question Sets'!"&amp;SUBSTITUTE(ADDRESS(1,COLUMN(Table_Question_Sets[[#Headers],[Output Config]]),4),"1","")&amp;COLUMN()+1)&lt;&gt;"",INDIRECT("'Question Sets'!"&amp;SUBSTITUTE(ADDRESS(1,COLUMN(Table_Question_Sets[[#Headers],[Output Config]]),4),"1","")&amp;COLUMN()+1),"")</f>
        <v>"successPage":[{"className": "row","fieldGroup":[{"key": "thankYouHeading","type": "content-field","className":"col-xs-12","templateOptions":{"content":{"customHTML":"&lt;section id='intro' class='dark-bg pb-4'&gt;&lt;div class='container'&gt; &lt;div class='row justify-content-center text-center'&gt;&lt;div class='col col-md-10'&gt; &lt;h2&gt;Thank you for referring to Deposit Assure&amp;#39;s Concierge team.&lt;/h2&gt; &lt;/div&gt; &lt;/div&gt; &lt;/div&gt;&lt;/section&gt;"}},"validators": {"validation": Validators.compose([])}},{"key": "thankYouNotes","type": "content-field","className":"col-xs-12","templateOptions":{"content":{"customHTML":"&lt;section id='thank-you'&gt; &lt;div class='container'&gt; &lt;div class='row'&gt;&lt;div class='col'&gt;&lt;p&gt;&lt;b&gt;Next steps:&lt;/b&gt;&lt;/p&gt;&lt;ol&gt;&lt;li&gt;The team will prepare the deposit bond application on your behalf;&lt;/li&gt;&lt;li&gt;The application will be emailed to your client for  signing with Docusign;&lt;/li&gt;&lt;li&gt;Once the application is signed, we can have an approval within 1 business hour.&lt;/li&gt;&lt;/ol&gt;&lt;p&gt;Payment for the deposit bond fee: &lt;/p&gt;&lt;p&gt;Your client will receive a link to pay for the deposit bond fee by credit card or debit card.  If for any reason the deposit bond is not approved, Deposit Assure will refund the full fee back to your client.&lt;/p&gt;&lt;p&gt;If you have any queries, please email &lt;a href='mailto:bonds@depositassure.com.au'&gt;bonds@depositassure.com.au&lt;/a&gt;&lt;/p&gt;&lt;p&gt;Thank you for your support and referral,&lt;/p&gt;&lt;p&gt;Deposit Assure - Concierge Team  &lt;/p&gt;&lt;/div&gt;&lt;/div&gt; &lt;/div&gt;&lt;/section&gt;"}},"validators": {"validation": Validators.compose([])}}]}],</v>
      </c>
      <c r="M18" t="str">
        <f ca="1">IF(INDIRECT("'Question Sets'!"&amp;SUBSTITUTE(ADDRESS(1,COLUMN(Table_Question_Sets[[#Headers],[Output Config]]),4),"1","")&amp;COLUMN()+1)&lt;&gt;"",INDIRECT("'Question Sets'!"&amp;SUBSTITUTE(ADDRESS(1,COLUMN(Table_Question_Sets[[#Headers],[Output Config]]),4),"1","")&amp;COLUMN()+1),"")</f>
        <v/>
      </c>
      <c r="N18" t="str">
        <f ca="1">IF(INDIRECT("'Question Sets'!"&amp;SUBSTITUTE(ADDRESS(1,COLUMN(Table_Question_Sets[[#Headers],[Output Config]]),4),"1","")&amp;COLUMN()+1)&lt;&gt;"",INDIRECT("'Question Sets'!"&amp;SUBSTITUTE(ADDRESS(1,COLUMN(Table_Question_Sets[[#Headers],[Output Config]]),4),"1","")&amp;COLUMN()+1),"")</f>
        <v/>
      </c>
      <c r="O18" t="str">
        <f ca="1">IF(INDIRECT("'Question Sets'!"&amp;SUBSTITUTE(ADDRESS(1,COLUMN(Table_Question_Sets[[#Headers],[Output Config]]),4),"1","")&amp;COLUMN()+1)&lt;&gt;"",INDIRECT("'Question Sets'!"&amp;SUBSTITUTE(ADDRESS(1,COLUMN(Table_Question_Sets[[#Headers],[Output Config]]),4),"1","")&amp;COLUMN()+1),"")</f>
        <v/>
      </c>
      <c r="P18" t="str">
        <f ca="1">IF(INDIRECT("'Question Sets'!"&amp;SUBSTITUTE(ADDRESS(1,COLUMN(Table_Question_Sets[[#Headers],[Output Config]]),4),"1","")&amp;COLUMN()+1)&lt;&gt;"",INDIRECT("'Question Sets'!"&amp;SUBSTITUTE(ADDRESS(1,COLUMN(Table_Question_Sets[[#Headers],[Output Config]]),4),"1","")&amp;COLUMN()+1),"")</f>
        <v/>
      </c>
      <c r="Q18" t="str">
        <f ca="1">IF(INDIRECT("'Question Sets'!"&amp;SUBSTITUTE(ADDRESS(1,COLUMN(Table_Question_Sets[[#Headers],[Output Config]]),4),"1","")&amp;COLUMN()+1)&lt;&gt;"",INDIRECT("'Question Sets'!"&amp;SUBSTITUTE(ADDRESS(1,COLUMN(Table_Question_Sets[[#Headers],[Output Config]]),4),"1","")&amp;COLUMN()+1),"")</f>
        <v/>
      </c>
      <c r="R18" t="str">
        <f ca="1">IF(INDIRECT("'Question Sets'!"&amp;SUBSTITUTE(ADDRESS(1,COLUMN(Table_Question_Sets[[#Headers],[Output Config]]),4),"1","")&amp;COLUMN()+1)&lt;&gt;"",INDIRECT("'Question Sets'!"&amp;SUBSTITUTE(ADDRESS(1,COLUMN(Table_Question_Sets[[#Headers],[Output Config]]),4),"1","")&amp;COLUMN()+1),"")</f>
        <v/>
      </c>
      <c r="S18" t="str">
        <f ca="1">IF(INDIRECT("'Question Sets'!"&amp;SUBSTITUTE(ADDRESS(1,COLUMN(Table_Question_Sets[[#Headers],[Output Config]]),4),"1","")&amp;COLUMN()+1)&lt;&gt;"",INDIRECT("'Question Sets'!"&amp;SUBSTITUTE(ADDRESS(1,COLUMN(Table_Question_Sets[[#Headers],[Output Config]]),4),"1","")&amp;COLUMN()+1),"")</f>
        <v/>
      </c>
      <c r="T18" t="str">
        <f ca="1">IF(INDIRECT("'Question Sets'!"&amp;SUBSTITUTE(ADDRESS(1,COLUMN(Table_Question_Sets[[#Headers],[Output Config]]),4),"1","")&amp;COLUMN()+1)&lt;&gt;"",INDIRECT("'Question Sets'!"&amp;SUBSTITUTE(ADDRESS(1,COLUMN(Table_Question_Sets[[#Headers],[Output Config]]),4),"1","")&amp;COLUMN()+1),"")</f>
        <v/>
      </c>
      <c r="U18" t="str">
        <f ca="1">IF(INDIRECT("'Question Sets'!"&amp;SUBSTITUTE(ADDRESS(1,COLUMN(Table_Question_Sets[[#Headers],[Output Config]]),4),"1","")&amp;COLUMN()+1)&lt;&gt;"",INDIRECT("'Question Sets'!"&amp;SUBSTITUTE(ADDRESS(1,COLUMN(Table_Question_Sets[[#Headers],[Output Config]]),4),"1","")&amp;COLUMN()+1),"")</f>
        <v/>
      </c>
      <c r="V18" t="str">
        <f ca="1">IF(INDIRECT("'Question Sets'!"&amp;SUBSTITUTE(ADDRESS(1,COLUMN(Table_Question_Sets[[#Headers],[Output Config]]),4),"1","")&amp;COLUMN()+1)&lt;&gt;"",INDIRECT("'Question Sets'!"&amp;SUBSTITUTE(ADDRESS(1,COLUMN(Table_Question_Sets[[#Headers],[Output Config]]),4),"1","")&amp;COLUMN()+1),"")</f>
        <v/>
      </c>
      <c r="W18" t="str">
        <f ca="1">IF(INDIRECT("'Question Sets'!"&amp;SUBSTITUTE(ADDRESS(1,COLUMN(Table_Question_Sets[[#Headers],[Output Config]]),4),"1","")&amp;COLUMN()+1)&lt;&gt;"",INDIRECT("'Question Sets'!"&amp;SUBSTITUTE(ADDRESS(1,COLUMN(Table_Question_Sets[[#Headers],[Output Config]]),4),"1","")&amp;COLUMN()+1),"")</f>
        <v/>
      </c>
      <c r="X18" t="str">
        <f ca="1">IF(INDIRECT("'Question Sets'!"&amp;SUBSTITUTE(ADDRESS(1,COLUMN(Table_Question_Sets[[#Headers],[Output Config]]),4),"1","")&amp;COLUMN()+1)&lt;&gt;"",INDIRECT("'Question Sets'!"&amp;SUBSTITUTE(ADDRESS(1,COLUMN(Table_Question_Sets[[#Headers],[Output Config]]),4),"1","")&amp;COLUMN()+1),"")</f>
        <v/>
      </c>
      <c r="Y18" t="str">
        <f ca="1">IF(INDIRECT("'Question Sets'!"&amp;SUBSTITUTE(ADDRESS(1,COLUMN(Table_Question_Sets[[#Headers],[Output Config]]),4),"1","")&amp;COLUMN()+1)&lt;&gt;"",INDIRECT("'Question Sets'!"&amp;SUBSTITUTE(ADDRESS(1,COLUMN(Table_Question_Sets[[#Headers],[Output Config]]),4),"1","")&amp;COLUMN()+1),"")</f>
        <v/>
      </c>
      <c r="Z18" t="str">
        <f ca="1">IF(INDIRECT("'Question Sets'!"&amp;SUBSTITUTE(ADDRESS(1,COLUMN(Table_Question_Sets[[#Headers],[Output Config]]),4),"1","")&amp;COLUMN()+1)&lt;&gt;"",INDIRECT("'Question Sets'!"&amp;SUBSTITUTE(ADDRESS(1,COLUMN(Table_Question_Sets[[#Headers],[Output Config]]),4),"1","")&amp;COLUMN()+1),"")</f>
        <v/>
      </c>
      <c r="AA18" t="str">
        <f ca="1">IF(INDIRECT("'Question Sets'!"&amp;SUBSTITUTE(ADDRESS(1,COLUMN(Table_Question_Sets[[#Headers],[Output Config]]),4),"1","")&amp;COLUMN()+1)&lt;&gt;"",INDIRECT("'Question Sets'!"&amp;SUBSTITUTE(ADDRESS(1,COLUMN(Table_Question_Sets[[#Headers],[Output Config]]),4),"1","")&amp;COLUMN()+1),"")</f>
        <v/>
      </c>
      <c r="AB18" t="str">
        <f ca="1">IF(INDIRECT("'Question Sets'!"&amp;SUBSTITUTE(ADDRESS(1,COLUMN(Table_Question_Sets[[#Headers],[Output Config]]),4),"1","")&amp;COLUMN()+1)&lt;&gt;"",INDIRECT("'Question Sets'!"&amp;SUBSTITUTE(ADDRESS(1,COLUMN(Table_Question_Sets[[#Headers],[Output Config]]),4),"1","")&amp;COLUMN()+1),"")</f>
        <v/>
      </c>
      <c r="AC18" t="str">
        <f ca="1">IF(INDIRECT("'Question Sets'!"&amp;SUBSTITUTE(ADDRESS(1,COLUMN(Table_Question_Sets[[#Headers],[Output Config]]),4),"1","")&amp;COLUMN()+1)&lt;&gt;"",INDIRECT("'Question Sets'!"&amp;SUBSTITUTE(ADDRESS(1,COLUMN(Table_Question_Sets[[#Headers],[Output Config]]),4),"1","")&amp;COLUMN()+1),"")</f>
        <v/>
      </c>
      <c r="AD18" t="str">
        <f ca="1">IF(INDIRECT("'Question Sets'!"&amp;SUBSTITUTE(ADDRESS(1,COLUMN(Table_Question_Sets[[#Headers],[Output Config]]),4),"1","")&amp;COLUMN()+1)&lt;&gt;"",INDIRECT("'Question Sets'!"&amp;SUBSTITUTE(ADDRESS(1,COLUMN(Table_Question_Sets[[#Headers],[Output Config]]),4),"1","")&amp;COLUMN()+1),"")</f>
        <v/>
      </c>
      <c r="AE18" t="str">
        <f ca="1">IF(INDIRECT("'Question Sets'!"&amp;SUBSTITUTE(ADDRESS(1,COLUMN(Table_Question_Sets[[#Headers],[Output Config]]),4),"1","")&amp;COLUMN()+1)&lt;&gt;"",INDIRECT("'Question Sets'!"&amp;SUBSTITUTE(ADDRESS(1,COLUMN(Table_Question_Sets[[#Headers],[Output Config]]),4),"1","")&amp;COLUMN()+1),"")</f>
        <v/>
      </c>
      <c r="AF18" t="str">
        <f ca="1">IF(INDIRECT("'Question Sets'!"&amp;SUBSTITUTE(ADDRESS(1,COLUMN(Table_Question_Sets[[#Headers],[Output Config]]),4),"1","")&amp;COLUMN()+1)&lt;&gt;"",INDIRECT("'Question Sets'!"&amp;SUBSTITUTE(ADDRESS(1,COLUMN(Table_Question_Sets[[#Headers],[Output Config]]),4),"1","")&amp;COLUMN()+1),"")</f>
        <v/>
      </c>
      <c r="AG18" t="str">
        <f ca="1">IF(INDIRECT("'Question Sets'!"&amp;SUBSTITUTE(ADDRESS(1,COLUMN(Table_Question_Sets[[#Headers],[Output Config]]),4),"1","")&amp;COLUMN()+1)&lt;&gt;"",INDIRECT("'Question Sets'!"&amp;SUBSTITUTE(ADDRESS(1,COLUMN(Table_Question_Sets[[#Headers],[Output Config]]),4),"1","")&amp;COLUMN()+1),"")</f>
        <v/>
      </c>
      <c r="AH18" t="str">
        <f ca="1">IF(INDIRECT("'Question Sets'!"&amp;SUBSTITUTE(ADDRESS(1,COLUMN(Table_Question_Sets[[#Headers],[Output Config]]),4),"1","")&amp;COLUMN()+1)&lt;&gt;"",INDIRECT("'Question Sets'!"&amp;SUBSTITUTE(ADDRESS(1,COLUMN(Table_Question_Sets[[#Headers],[Output Config]]),4),"1","")&amp;COLUMN()+1),"")</f>
        <v/>
      </c>
      <c r="AI18" t="str">
        <f ca="1">IF(INDIRECT("'Question Sets'!"&amp;SUBSTITUTE(ADDRESS(1,COLUMN(Table_Question_Sets[[#Headers],[Output Config]]),4),"1","")&amp;COLUMN()+1)&lt;&gt;"",INDIRECT("'Question Sets'!"&amp;SUBSTITUTE(ADDRESS(1,COLUMN(Table_Question_Sets[[#Headers],[Output Config]]),4),"1","")&amp;COLUMN()+1),"")</f>
        <v/>
      </c>
      <c r="AJ18" t="str">
        <f ca="1">IF(INDIRECT("'Question Sets'!"&amp;SUBSTITUTE(ADDRESS(1,COLUMN(Table_Question_Sets[[#Headers],[Output Config]]),4),"1","")&amp;COLUMN()+1)&lt;&gt;"",INDIRECT("'Question Sets'!"&amp;SUBSTITUTE(ADDRESS(1,COLUMN(Table_Question_Sets[[#Headers],[Output Config]]),4),"1","")&amp;COLUMN()+1),"")</f>
        <v/>
      </c>
      <c r="AK18" t="str">
        <f ca="1">IF(INDIRECT("'Question Sets'!"&amp;SUBSTITUTE(ADDRESS(1,COLUMN(Table_Question_Sets[[#Headers],[Output Config]]),4),"1","")&amp;COLUMN()+1)&lt;&gt;"",INDIRECT("'Question Sets'!"&amp;SUBSTITUTE(ADDRESS(1,COLUMN(Table_Question_Sets[[#Headers],[Output Config]]),4),"1","")&amp;COLUMN()+1),"")</f>
        <v/>
      </c>
      <c r="AL18" t="str">
        <f ca="1">IF(INDIRECT("'Question Sets'!"&amp;SUBSTITUTE(ADDRESS(1,COLUMN(Table_Question_Sets[[#Headers],[Output Config]]),4),"1","")&amp;COLUMN()+1)&lt;&gt;"",INDIRECT("'Question Sets'!"&amp;SUBSTITUTE(ADDRESS(1,COLUMN(Table_Question_Sets[[#Headers],[Output Config]]),4),"1","")&amp;COLUMN()+1),"")</f>
        <v/>
      </c>
      <c r="AM18" t="str">
        <f ca="1">IF(INDIRECT("'Question Sets'!"&amp;SUBSTITUTE(ADDRESS(1,COLUMN(Table_Question_Sets[[#Headers],[Output Config]]),4),"1","")&amp;COLUMN()+1)&lt;&gt;"",INDIRECT("'Question Sets'!"&amp;SUBSTITUTE(ADDRESS(1,COLUMN(Table_Question_Sets[[#Headers],[Output Config]]),4),"1","")&amp;COLUMN()+1),"")</f>
        <v/>
      </c>
      <c r="AN18" t="str">
        <f ca="1">IF(INDIRECT("'Question Sets'!"&amp;SUBSTITUTE(ADDRESS(1,COLUMN(Table_Question_Sets[[#Headers],[Output Config]]),4),"1","")&amp;COLUMN()+1)&lt;&gt;"",INDIRECT("'Question Sets'!"&amp;SUBSTITUTE(ADDRESS(1,COLUMN(Table_Question_Sets[[#Headers],[Output Config]]),4),"1","")&amp;COLUMN()+1),"")</f>
        <v/>
      </c>
      <c r="AO18" t="str">
        <f ca="1">IF(INDIRECT("'Question Sets'!"&amp;SUBSTITUTE(ADDRESS(1,COLUMN(Table_Question_Sets[[#Headers],[Output Config]]),4),"1","")&amp;COLUMN()+1)&lt;&gt;"",INDIRECT("'Question Sets'!"&amp;SUBSTITUTE(ADDRESS(1,COLUMN(Table_Question_Sets[[#Headers],[Output Config]]),4),"1","")&amp;COLUMN()+1),"")</f>
        <v/>
      </c>
      <c r="AP18" t="str">
        <f ca="1">IF(INDIRECT("'Question Sets'!"&amp;SUBSTITUTE(ADDRESS(1,COLUMN(Table_Question_Sets[[#Headers],[Output Config]]),4),"1","")&amp;COLUMN()+1)&lt;&gt;"",INDIRECT("'Question Sets'!"&amp;SUBSTITUTE(ADDRESS(1,COLUMN(Table_Question_Sets[[#Headers],[Output Config]]),4),"1","")&amp;COLUMN()+1),"")</f>
        <v/>
      </c>
      <c r="AQ18" t="str">
        <f ca="1">IF(INDIRECT("'Question Sets'!"&amp;SUBSTITUTE(ADDRESS(1,COLUMN(Table_Question_Sets[[#Headers],[Output Config]]),4),"1","")&amp;COLUMN()+1)&lt;&gt;"",INDIRECT("'Question Sets'!"&amp;SUBSTITUTE(ADDRESS(1,COLUMN(Table_Question_Sets[[#Headers],[Output Config]]),4),"1","")&amp;COLUMN()+1),"")</f>
        <v/>
      </c>
      <c r="AR18" t="str">
        <f ca="1">IF(INDIRECT("'Question Sets'!"&amp;SUBSTITUTE(ADDRESS(1,COLUMN(Table_Question_Sets[[#Headers],[Output Config]]),4),"1","")&amp;COLUMN()+1)&lt;&gt;"",INDIRECT("'Question Sets'!"&amp;SUBSTITUTE(ADDRESS(1,COLUMN(Table_Question_Sets[[#Headers],[Output Config]]),4),"1","")&amp;COLUMN()+1),"")</f>
        <v/>
      </c>
      <c r="AS18" t="str">
        <f ca="1">IF(INDIRECT("'Question Sets'!"&amp;SUBSTITUTE(ADDRESS(1,COLUMN(Table_Question_Sets[[#Headers],[Output Config]]),4),"1","")&amp;COLUMN()+1)&lt;&gt;"",INDIRECT("'Question Sets'!"&amp;SUBSTITUTE(ADDRESS(1,COLUMN(Table_Question_Sets[[#Headers],[Output Config]]),4),"1","")&amp;COLUMN()+1),"")</f>
        <v/>
      </c>
      <c r="AT18" t="str">
        <f ca="1">IF(INDIRECT("'Question Sets'!"&amp;SUBSTITUTE(ADDRESS(1,COLUMN(Table_Question_Sets[[#Headers],[Output Config]]),4),"1","")&amp;COLUMN()+1)&lt;&gt;"",INDIRECT("'Question Sets'!"&amp;SUBSTITUTE(ADDRESS(1,COLUMN(Table_Question_Sets[[#Headers],[Output Config]]),4),"1","")&amp;COLUMN()+1),"")</f>
        <v/>
      </c>
      <c r="AU18" t="str">
        <f ca="1">IF(INDIRECT("'Question Sets'!"&amp;SUBSTITUTE(ADDRESS(1,COLUMN(Table_Question_Sets[[#Headers],[Output Config]]),4),"1","")&amp;COLUMN()+1)&lt;&gt;"",INDIRECT("'Question Sets'!"&amp;SUBSTITUTE(ADDRESS(1,COLUMN(Table_Question_Sets[[#Headers],[Output Config]]),4),"1","")&amp;COLUMN()+1),"")</f>
        <v/>
      </c>
      <c r="AV18" t="str">
        <f ca="1">IF(INDIRECT("'Question Sets'!"&amp;SUBSTITUTE(ADDRESS(1,COLUMN(Table_Question_Sets[[#Headers],[Output Config]]),4),"1","")&amp;COLUMN()+1)&lt;&gt;"",INDIRECT("'Question Sets'!"&amp;SUBSTITUTE(ADDRESS(1,COLUMN(Table_Question_Sets[[#Headers],[Output Config]]),4),"1","")&amp;COLUMN()+1),"")</f>
        <v/>
      </c>
      <c r="AW18" t="str">
        <f ca="1">IF(INDIRECT("'Question Sets'!"&amp;SUBSTITUTE(ADDRESS(1,COLUMN(Table_Question_Sets[[#Headers],[Output Config]]),4),"1","")&amp;COLUMN()+1)&lt;&gt;"",INDIRECT("'Question Sets'!"&amp;SUBSTITUTE(ADDRESS(1,COLUMN(Table_Question_Sets[[#Headers],[Output Config]]),4),"1","")&amp;COLUMN()+1),"")</f>
        <v/>
      </c>
      <c r="AX18" t="str">
        <f ca="1">IF(INDIRECT("'Question Sets'!"&amp;SUBSTITUTE(ADDRESS(1,COLUMN(Table_Question_Sets[[#Headers],[Output Config]]),4),"1","")&amp;COLUMN()+1)&lt;&gt;"",INDIRECT("'Question Sets'!"&amp;SUBSTITUTE(ADDRESS(1,COLUMN(Table_Question_Sets[[#Headers],[Output Config]]),4),"1","")&amp;COLUMN()+1),"")</f>
        <v/>
      </c>
      <c r="AY18" t="str">
        <f ca="1">IF(INDIRECT("'Question Sets'!"&amp;SUBSTITUTE(ADDRESS(1,COLUMN(Table_Question_Sets[[#Headers],[Output Config]]),4),"1","")&amp;COLUMN()+1)&lt;&gt;"",INDIRECT("'Question Sets'!"&amp;SUBSTITUTE(ADDRESS(1,COLUMN(Table_Question_Sets[[#Headers],[Output Config]]),4),"1","")&amp;COLUMN()+1),"")</f>
        <v/>
      </c>
      <c r="AZ18" t="str">
        <f ca="1">IF(INDIRECT("'Question Sets'!"&amp;SUBSTITUTE(ADDRESS(1,COLUMN(Table_Question_Sets[[#Headers],[Output Config]]),4),"1","")&amp;COLUMN()+1)&lt;&gt;"",INDIRECT("'Question Sets'!"&amp;SUBSTITUTE(ADDRESS(1,COLUMN(Table_Question_Sets[[#Headers],[Output Config]]),4),"1","")&amp;COLUMN()+1),"")</f>
        <v/>
      </c>
      <c r="BA18" t="str">
        <f ca="1">IF(INDIRECT("'Question Sets'!"&amp;SUBSTITUTE(ADDRESS(1,COLUMN(Table_Question_Sets[[#Headers],[Output Config]]),4),"1","")&amp;COLUMN()+1)&lt;&gt;"",INDIRECT("'Question Sets'!"&amp;SUBSTITUTE(ADDRESS(1,COLUMN(Table_Question_Sets[[#Headers],[Output Config]]),4),"1","")&amp;COLUMN()+1),"")</f>
        <v/>
      </c>
      <c r="BB18" s="6" t="s">
        <v>775</v>
      </c>
    </row>
    <row r="19" spans="2:54" ht="21" customHeight="1">
      <c r="B19" s="3" t="s">
        <v>108</v>
      </c>
      <c r="C19" s="6" t="s">
        <v>786</v>
      </c>
      <c r="D19" s="158" t="str">
        <f ca="1">IF(INDIRECT("'Repeating Question Sets'!"&amp;SUBSTITUTE(ADDRESS(1,COLUMN(Table_Repeating_Question_Sets[[#Headers],[Output Config]]),4),"1","")&amp;COLUMN()+1)&lt;&gt;"",INDIRECT("'Repeating Question Sets'!"&amp;SUBSTITUTE(ADDRESS(1,COLUMN(Table_Repeating_Question_Sets[[#Headers],[Output Config]]),4),"1","")&amp;COLUMN()+1),"")</f>
        <v>"applicants":[{"className": "row","fieldGroup":[{"key": "applicants[XX].applicantFirstName","type": "input-field","className":"col-xs-12 col-sm-6","templateOptions":{"label":"First name"},"validators": {"validation": Validators.compose([ValidationService.required('true', '')])}},{"key": "applicants[XX].applicantLastName","type": "input-field","className":"col-xs-12 col-sm-6","templateOptions":{"label":"Last name"},"validators": {"validation": Validators.compose([ValidationService.required('true', '')])}},{"key": "applicants[XX].applicantMobile","type": "input-field","className":"col-xs-12 col-sm-6","templateOptions":{"label":"Mobile","formatTextInput":"phoneNumber","addonLeft":{"class":"fa fa-phone"}},"validators": {"validation": Validators.compose([ValidationService.required('true', ''), ValidationService.isPhoneNumber()])}},{"key": "applicants[XX].applicantEmail","type": "input-field","className":"col-xs-12 col-sm-6","templateOptions":{"label":"Email"},"validators": {"validation": Validators.compose([ValidationService.required('true', ''), ValidationService.isEmail()])}}]}],</v>
      </c>
      <c r="E19" t="str">
        <f ca="1">IF(INDIRECT("'Repeating Question Sets'!"&amp;SUBSTITUTE(ADDRESS(1,COLUMN(Table_Repeating_Question_Sets[[#Headers],[Output Config]]),4),"1","")&amp;COLUMN()+1)&lt;&gt;"",INDIRECT("'Repeating Question Sets'!"&amp;SUBSTITUTE(ADDRESS(1,COLUMN(Table_Repeating_Question_Sets[[#Headers],[Output Config]]),4),"1","")&amp;COLUMN()+1),"")</f>
        <v>"additionalSupportingDocuments":[{"className": "row","fieldGroup":[]},{"className": "row","fieldGroup": [{"key": "additionalSupportingDocuments[XX].additionalSupportingDocumentAttachment","type": "attachment-field","className":"col-xs-12","templateOptions":{"question":"Please upload a copy of any other additional supporting documents:"},"validators": {"validation": Validators.compose([ValidationService.required('true', '')])}}]}],</v>
      </c>
      <c r="F19" t="str">
        <f ca="1">IF(INDIRECT("'Repeating Question Sets'!"&amp;SUBSTITUTE(ADDRESS(1,COLUMN(Table_Repeating_Question_Sets[[#Headers],[Output Config]]),4),"1","")&amp;COLUMN()+1)&lt;&gt;"",INDIRECT("'Repeating Question Sets'!"&amp;SUBSTITUTE(ADDRESS(1,COLUMN(Table_Repeating_Question_Sets[[#Headers],[Output Config]]),4),"1","")&amp;COLUMN()+1),"")</f>
        <v>"repeating3":[{"className": "row","fieldGroup":[]}],</v>
      </c>
      <c r="G19" t="str">
        <f ca="1">IF(INDIRECT("'Repeating Question Sets'!"&amp;SUBSTITUTE(ADDRESS(1,COLUMN(Table_Repeating_Question_Sets[[#Headers],[Output Config]]),4),"1","")&amp;COLUMN()+1)&lt;&gt;"",INDIRECT("'Repeating Question Sets'!"&amp;SUBSTITUTE(ADDRESS(1,COLUMN(Table_Repeating_Question_Sets[[#Headers],[Output Config]]),4),"1","")&amp;COLUMN()+1),"")</f>
        <v>"repeating4":[{"className": "row","fieldGroup":[]}],</v>
      </c>
      <c r="H19" t="str">
        <f ca="1">IF(INDIRECT("'Repeating Question Sets'!"&amp;SUBSTITUTE(ADDRESS(1,COLUMN(Table_Repeating_Question_Sets[[#Headers],[Output Config]]),4),"1","")&amp;COLUMN()+1)&lt;&gt;"",INDIRECT("'Repeating Question Sets'!"&amp;SUBSTITUTE(ADDRESS(1,COLUMN(Table_Repeating_Question_Sets[[#Headers],[Output Config]]),4),"1","")&amp;COLUMN()+1),"")</f>
        <v>"repeating5":[{"className": "row","fieldGroup":[]}],</v>
      </c>
      <c r="I19" t="str">
        <f ca="1">IF(INDIRECT("'Repeating Question Sets'!"&amp;SUBSTITUTE(ADDRESS(1,COLUMN(Table_Repeating_Question_Sets[[#Headers],[Output Config]]),4),"1","")&amp;COLUMN()+1)&lt;&gt;"",INDIRECT("'Repeating Question Sets'!"&amp;SUBSTITUTE(ADDRESS(1,COLUMN(Table_Repeating_Question_Sets[[#Headers],[Output Config]]),4),"1","")&amp;COLUMN()+1),"")</f>
        <v/>
      </c>
      <c r="J19" t="str">
        <f ca="1">IF(INDIRECT("'Repeating Question Sets'!"&amp;SUBSTITUTE(ADDRESS(1,COLUMN(Table_Repeating_Question_Sets[[#Headers],[Output Config]]),4),"1","")&amp;COLUMN()+1)&lt;&gt;"",INDIRECT("'Repeating Question Sets'!"&amp;SUBSTITUTE(ADDRESS(1,COLUMN(Table_Repeating_Question_Sets[[#Headers],[Output Config]]),4),"1","")&amp;COLUMN()+1),"")</f>
        <v/>
      </c>
      <c r="K19" t="str">
        <f ca="1">IF(INDIRECT("'Repeating Question Sets'!"&amp;SUBSTITUTE(ADDRESS(1,COLUMN(Table_Repeating_Question_Sets[[#Headers],[Output Config]]),4),"1","")&amp;COLUMN()+1)&lt;&gt;"",INDIRECT("'Repeating Question Sets'!"&amp;SUBSTITUTE(ADDRESS(1,COLUMN(Table_Repeating_Question_Sets[[#Headers],[Output Config]]),4),"1","")&amp;COLUMN()+1),"")</f>
        <v/>
      </c>
      <c r="L19" t="str">
        <f ca="1">IF(INDIRECT("'Repeating Question Sets'!"&amp;SUBSTITUTE(ADDRESS(1,COLUMN(Table_Repeating_Question_Sets[[#Headers],[Output Config]]),4),"1","")&amp;COLUMN()+1)&lt;&gt;"",INDIRECT("'Repeating Question Sets'!"&amp;SUBSTITUTE(ADDRESS(1,COLUMN(Table_Repeating_Question_Sets[[#Headers],[Output Config]]),4),"1","")&amp;COLUMN()+1),"")</f>
        <v/>
      </c>
      <c r="M19" t="str">
        <f ca="1">IF(INDIRECT("'Repeating Question Sets'!"&amp;SUBSTITUTE(ADDRESS(1,COLUMN(Table_Repeating_Question_Sets[[#Headers],[Output Config]]),4),"1","")&amp;COLUMN()+1)&lt;&gt;"",INDIRECT("'Repeating Question Sets'!"&amp;SUBSTITUTE(ADDRESS(1,COLUMN(Table_Repeating_Question_Sets[[#Headers],[Output Config]]),4),"1","")&amp;COLUMN()+1),"")</f>
        <v/>
      </c>
      <c r="N19" t="str">
        <f ca="1">IF(INDIRECT("'Repeating Question Sets'!"&amp;SUBSTITUTE(ADDRESS(1,COLUMN(Table_Repeating_Question_Sets[[#Headers],[Output Config]]),4),"1","")&amp;COLUMN()+1)&lt;&gt;"",INDIRECT("'Repeating Question Sets'!"&amp;SUBSTITUTE(ADDRESS(1,COLUMN(Table_Repeating_Question_Sets[[#Headers],[Output Config]]),4),"1","")&amp;COLUMN()+1),"")</f>
        <v/>
      </c>
      <c r="O19" t="str">
        <f ca="1">IF(INDIRECT("'Repeating Question Sets'!"&amp;SUBSTITUTE(ADDRESS(1,COLUMN(Table_Repeating_Question_Sets[[#Headers],[Output Config]]),4),"1","")&amp;COLUMN()+1)&lt;&gt;"",INDIRECT("'Repeating Question Sets'!"&amp;SUBSTITUTE(ADDRESS(1,COLUMN(Table_Repeating_Question_Sets[[#Headers],[Output Config]]),4),"1","")&amp;COLUMN()+1),"")</f>
        <v/>
      </c>
      <c r="P19" t="str">
        <f ca="1">IF(INDIRECT("'Repeating Question Sets'!"&amp;SUBSTITUTE(ADDRESS(1,COLUMN(Table_Repeating_Question_Sets[[#Headers],[Output Config]]),4),"1","")&amp;COLUMN()+1)&lt;&gt;"",INDIRECT("'Repeating Question Sets'!"&amp;SUBSTITUTE(ADDRESS(1,COLUMN(Table_Repeating_Question_Sets[[#Headers],[Output Config]]),4),"1","")&amp;COLUMN()+1),"")</f>
        <v/>
      </c>
      <c r="Q19" t="str">
        <f ca="1">IF(INDIRECT("'Repeating Question Sets'!"&amp;SUBSTITUTE(ADDRESS(1,COLUMN(Table_Repeating_Question_Sets[[#Headers],[Output Config]]),4),"1","")&amp;COLUMN()+1)&lt;&gt;"",INDIRECT("'Repeating Question Sets'!"&amp;SUBSTITUTE(ADDRESS(1,COLUMN(Table_Repeating_Question_Sets[[#Headers],[Output Config]]),4),"1","")&amp;COLUMN()+1),"")</f>
        <v/>
      </c>
      <c r="R19" t="str">
        <f ca="1">IF(INDIRECT("'Repeating Question Sets'!"&amp;SUBSTITUTE(ADDRESS(1,COLUMN(Table_Repeating_Question_Sets[[#Headers],[Output Config]]),4),"1","")&amp;COLUMN()+1)&lt;&gt;"",INDIRECT("'Repeating Question Sets'!"&amp;SUBSTITUTE(ADDRESS(1,COLUMN(Table_Repeating_Question_Sets[[#Headers],[Output Config]]),4),"1","")&amp;COLUMN()+1),"")</f>
        <v/>
      </c>
      <c r="S19" t="str">
        <f ca="1">IF(INDIRECT("'Repeating Question Sets'!"&amp;SUBSTITUTE(ADDRESS(1,COLUMN(Table_Repeating_Question_Sets[[#Headers],[Output Config]]),4),"1","")&amp;COLUMN()+1)&lt;&gt;"",INDIRECT("'Repeating Question Sets'!"&amp;SUBSTITUTE(ADDRESS(1,COLUMN(Table_Repeating_Question_Sets[[#Headers],[Output Config]]),4),"1","")&amp;COLUMN()+1),"")</f>
        <v/>
      </c>
      <c r="T19" t="str">
        <f ca="1">IF(INDIRECT("'Repeating Question Sets'!"&amp;SUBSTITUTE(ADDRESS(1,COLUMN(Table_Repeating_Question_Sets[[#Headers],[Output Config]]),4),"1","")&amp;COLUMN()+1)&lt;&gt;"",INDIRECT("'Repeating Question Sets'!"&amp;SUBSTITUTE(ADDRESS(1,COLUMN(Table_Repeating_Question_Sets[[#Headers],[Output Config]]),4),"1","")&amp;COLUMN()+1),"")</f>
        <v/>
      </c>
      <c r="U19" t="str">
        <f ca="1">IF(INDIRECT("'Repeating Question Sets'!"&amp;SUBSTITUTE(ADDRESS(1,COLUMN(Table_Repeating_Question_Sets[[#Headers],[Output Config]]),4),"1","")&amp;COLUMN()+1)&lt;&gt;"",INDIRECT("'Repeating Question Sets'!"&amp;SUBSTITUTE(ADDRESS(1,COLUMN(Table_Repeating_Question_Sets[[#Headers],[Output Config]]),4),"1","")&amp;COLUMN()+1),"")</f>
        <v/>
      </c>
      <c r="V19" t="str">
        <f ca="1">IF(INDIRECT("'Repeating Question Sets'!"&amp;SUBSTITUTE(ADDRESS(1,COLUMN(Table_Repeating_Question_Sets[[#Headers],[Output Config]]),4),"1","")&amp;COLUMN()+1)&lt;&gt;"",INDIRECT("'Repeating Question Sets'!"&amp;SUBSTITUTE(ADDRESS(1,COLUMN(Table_Repeating_Question_Sets[[#Headers],[Output Config]]),4),"1","")&amp;COLUMN()+1),"")</f>
        <v/>
      </c>
      <c r="W19" t="str">
        <f ca="1">IF(INDIRECT("'Repeating Question Sets'!"&amp;SUBSTITUTE(ADDRESS(1,COLUMN(Table_Repeating_Question_Sets[[#Headers],[Output Config]]),4),"1","")&amp;COLUMN()+1)&lt;&gt;"",INDIRECT("'Repeating Question Sets'!"&amp;SUBSTITUTE(ADDRESS(1,COLUMN(Table_Repeating_Question_Sets[[#Headers],[Output Config]]),4),"1","")&amp;COLUMN()+1),"")</f>
        <v/>
      </c>
      <c r="X19" t="str">
        <f ca="1">IF(INDIRECT("'Repeating Question Sets'!"&amp;SUBSTITUTE(ADDRESS(1,COLUMN(Table_Repeating_Question_Sets[[#Headers],[Output Config]]),4),"1","")&amp;COLUMN()+1)&lt;&gt;"",INDIRECT("'Repeating Question Sets'!"&amp;SUBSTITUTE(ADDRESS(1,COLUMN(Table_Repeating_Question_Sets[[#Headers],[Output Config]]),4),"1","")&amp;COLUMN()+1),"")</f>
        <v/>
      </c>
      <c r="Y19" t="str">
        <f ca="1">IF(INDIRECT("'Repeating Question Sets'!"&amp;SUBSTITUTE(ADDRESS(1,COLUMN(Table_Repeating_Question_Sets[[#Headers],[Output Config]]),4),"1","")&amp;COLUMN()+1)&lt;&gt;"",INDIRECT("'Repeating Question Sets'!"&amp;SUBSTITUTE(ADDRESS(1,COLUMN(Table_Repeating_Question_Sets[[#Headers],[Output Config]]),4),"1","")&amp;COLUMN()+1),"")</f>
        <v/>
      </c>
      <c r="Z19" t="str">
        <f ca="1">IF(INDIRECT("'Repeating Question Sets'!"&amp;SUBSTITUTE(ADDRESS(1,COLUMN(Table_Repeating_Question_Sets[[#Headers],[Output Config]]),4),"1","")&amp;COLUMN()+1)&lt;&gt;"",INDIRECT("'Repeating Question Sets'!"&amp;SUBSTITUTE(ADDRESS(1,COLUMN(Table_Repeating_Question_Sets[[#Headers],[Output Config]]),4),"1","")&amp;COLUMN()+1),"")</f>
        <v/>
      </c>
      <c r="AA19" t="str">
        <f ca="1">IF(INDIRECT("'Repeating Question Sets'!"&amp;SUBSTITUTE(ADDRESS(1,COLUMN(Table_Repeating_Question_Sets[[#Headers],[Output Config]]),4),"1","")&amp;COLUMN()+1)&lt;&gt;"",INDIRECT("'Repeating Question Sets'!"&amp;SUBSTITUTE(ADDRESS(1,COLUMN(Table_Repeating_Question_Sets[[#Headers],[Output Config]]),4),"1","")&amp;COLUMN()+1),"")</f>
        <v/>
      </c>
      <c r="AB19" t="str">
        <f ca="1">IF(INDIRECT("'Repeating Question Sets'!"&amp;SUBSTITUTE(ADDRESS(1,COLUMN(Table_Repeating_Question_Sets[[#Headers],[Output Config]]),4),"1","")&amp;COLUMN()+1)&lt;&gt;"",INDIRECT("'Repeating Question Sets'!"&amp;SUBSTITUTE(ADDRESS(1,COLUMN(Table_Repeating_Question_Sets[[#Headers],[Output Config]]),4),"1","")&amp;COLUMN()+1),"")</f>
        <v/>
      </c>
      <c r="AC19" t="str">
        <f ca="1">IF(INDIRECT("'Repeating Question Sets'!"&amp;SUBSTITUTE(ADDRESS(1,COLUMN(Table_Repeating_Question_Sets[[#Headers],[Output Config]]),4),"1","")&amp;COLUMN()+1)&lt;&gt;"",INDIRECT("'Repeating Question Sets'!"&amp;SUBSTITUTE(ADDRESS(1,COLUMN(Table_Repeating_Question_Sets[[#Headers],[Output Config]]),4),"1","")&amp;COLUMN()+1),"")</f>
        <v/>
      </c>
      <c r="AD19" t="str">
        <f ca="1">IF(INDIRECT("'Repeating Question Sets'!"&amp;SUBSTITUTE(ADDRESS(1,COLUMN(Table_Repeating_Question_Sets[[#Headers],[Output Config]]),4),"1","")&amp;COLUMN()+1)&lt;&gt;"",INDIRECT("'Repeating Question Sets'!"&amp;SUBSTITUTE(ADDRESS(1,COLUMN(Table_Repeating_Question_Sets[[#Headers],[Output Config]]),4),"1","")&amp;COLUMN()+1),"")</f>
        <v/>
      </c>
      <c r="AE19" t="str">
        <f ca="1">IF(INDIRECT("'Repeating Question Sets'!"&amp;SUBSTITUTE(ADDRESS(1,COLUMN(Table_Repeating_Question_Sets[[#Headers],[Output Config]]),4),"1","")&amp;COLUMN()+1)&lt;&gt;"",INDIRECT("'Repeating Question Sets'!"&amp;SUBSTITUTE(ADDRESS(1,COLUMN(Table_Repeating_Question_Sets[[#Headers],[Output Config]]),4),"1","")&amp;COLUMN()+1),"")</f>
        <v/>
      </c>
      <c r="AF19" t="str">
        <f ca="1">IF(INDIRECT("'Repeating Question Sets'!"&amp;SUBSTITUTE(ADDRESS(1,COLUMN(Table_Repeating_Question_Sets[[#Headers],[Output Config]]),4),"1","")&amp;COLUMN()+1)&lt;&gt;"",INDIRECT("'Repeating Question Sets'!"&amp;SUBSTITUTE(ADDRESS(1,COLUMN(Table_Repeating_Question_Sets[[#Headers],[Output Config]]),4),"1","")&amp;COLUMN()+1),"")</f>
        <v/>
      </c>
      <c r="AG19" t="str">
        <f ca="1">IF(INDIRECT("'Repeating Question Sets'!"&amp;SUBSTITUTE(ADDRESS(1,COLUMN(Table_Repeating_Question_Sets[[#Headers],[Output Config]]),4),"1","")&amp;COLUMN()+1)&lt;&gt;"",INDIRECT("'Repeating Question Sets'!"&amp;SUBSTITUTE(ADDRESS(1,COLUMN(Table_Repeating_Question_Sets[[#Headers],[Output Config]]),4),"1","")&amp;COLUMN()+1),"")</f>
        <v/>
      </c>
      <c r="AH19" t="str">
        <f ca="1">IF(INDIRECT("'Repeating Question Sets'!"&amp;SUBSTITUTE(ADDRESS(1,COLUMN(Table_Repeating_Question_Sets[[#Headers],[Output Config]]),4),"1","")&amp;COLUMN()+1)&lt;&gt;"",INDIRECT("'Repeating Question Sets'!"&amp;SUBSTITUTE(ADDRESS(1,COLUMN(Table_Repeating_Question_Sets[[#Headers],[Output Config]]),4),"1","")&amp;COLUMN()+1),"")</f>
        <v/>
      </c>
      <c r="AI19" t="str">
        <f ca="1">IF(INDIRECT("'Repeating Question Sets'!"&amp;SUBSTITUTE(ADDRESS(1,COLUMN(Table_Repeating_Question_Sets[[#Headers],[Output Config]]),4),"1","")&amp;COLUMN()+1)&lt;&gt;"",INDIRECT("'Repeating Question Sets'!"&amp;SUBSTITUTE(ADDRESS(1,COLUMN(Table_Repeating_Question_Sets[[#Headers],[Output Config]]),4),"1","")&amp;COLUMN()+1),"")</f>
        <v/>
      </c>
      <c r="AJ19" t="str">
        <f ca="1">IF(INDIRECT("'Repeating Question Sets'!"&amp;SUBSTITUTE(ADDRESS(1,COLUMN(Table_Repeating_Question_Sets[[#Headers],[Output Config]]),4),"1","")&amp;COLUMN()+1)&lt;&gt;"",INDIRECT("'Repeating Question Sets'!"&amp;SUBSTITUTE(ADDRESS(1,COLUMN(Table_Repeating_Question_Sets[[#Headers],[Output Config]]),4),"1","")&amp;COLUMN()+1),"")</f>
        <v/>
      </c>
      <c r="AK19" t="str">
        <f ca="1">IF(INDIRECT("'Repeating Question Sets'!"&amp;SUBSTITUTE(ADDRESS(1,COLUMN(Table_Repeating_Question_Sets[[#Headers],[Output Config]]),4),"1","")&amp;COLUMN()+1)&lt;&gt;"",INDIRECT("'Repeating Question Sets'!"&amp;SUBSTITUTE(ADDRESS(1,COLUMN(Table_Repeating_Question_Sets[[#Headers],[Output Config]]),4),"1","")&amp;COLUMN()+1),"")</f>
        <v/>
      </c>
      <c r="AL19" t="str">
        <f ca="1">IF(INDIRECT("'Repeating Question Sets'!"&amp;SUBSTITUTE(ADDRESS(1,COLUMN(Table_Repeating_Question_Sets[[#Headers],[Output Config]]),4),"1","")&amp;COLUMN()+1)&lt;&gt;"",INDIRECT("'Repeating Question Sets'!"&amp;SUBSTITUTE(ADDRESS(1,COLUMN(Table_Repeating_Question_Sets[[#Headers],[Output Config]]),4),"1","")&amp;COLUMN()+1),"")</f>
        <v/>
      </c>
      <c r="AM19" t="str">
        <f ca="1">IF(INDIRECT("'Repeating Question Sets'!"&amp;SUBSTITUTE(ADDRESS(1,COLUMN(Table_Repeating_Question_Sets[[#Headers],[Output Config]]),4),"1","")&amp;COLUMN()+1)&lt;&gt;"",INDIRECT("'Repeating Question Sets'!"&amp;SUBSTITUTE(ADDRESS(1,COLUMN(Table_Repeating_Question_Sets[[#Headers],[Output Config]]),4),"1","")&amp;COLUMN()+1),"")</f>
        <v/>
      </c>
      <c r="AN19" t="str">
        <f ca="1">IF(INDIRECT("'Repeating Question Sets'!"&amp;SUBSTITUTE(ADDRESS(1,COLUMN(Table_Repeating_Question_Sets[[#Headers],[Output Config]]),4),"1","")&amp;COLUMN()+1)&lt;&gt;"",INDIRECT("'Repeating Question Sets'!"&amp;SUBSTITUTE(ADDRESS(1,COLUMN(Table_Repeating_Question_Sets[[#Headers],[Output Config]]),4),"1","")&amp;COLUMN()+1),"")</f>
        <v/>
      </c>
      <c r="AO19" t="str">
        <f ca="1">IF(INDIRECT("'Repeating Question Sets'!"&amp;SUBSTITUTE(ADDRESS(1,COLUMN(Table_Repeating_Question_Sets[[#Headers],[Output Config]]),4),"1","")&amp;COLUMN()+1)&lt;&gt;"",INDIRECT("'Repeating Question Sets'!"&amp;SUBSTITUTE(ADDRESS(1,COLUMN(Table_Repeating_Question_Sets[[#Headers],[Output Config]]),4),"1","")&amp;COLUMN()+1),"")</f>
        <v/>
      </c>
      <c r="AP19" t="str">
        <f ca="1">IF(INDIRECT("'Repeating Question Sets'!"&amp;SUBSTITUTE(ADDRESS(1,COLUMN(Table_Repeating_Question_Sets[[#Headers],[Output Config]]),4),"1","")&amp;COLUMN()+1)&lt;&gt;"",INDIRECT("'Repeating Question Sets'!"&amp;SUBSTITUTE(ADDRESS(1,COLUMN(Table_Repeating_Question_Sets[[#Headers],[Output Config]]),4),"1","")&amp;COLUMN()+1),"")</f>
        <v/>
      </c>
      <c r="AQ19" t="str">
        <f ca="1">IF(INDIRECT("'Repeating Question Sets'!"&amp;SUBSTITUTE(ADDRESS(1,COLUMN(Table_Repeating_Question_Sets[[#Headers],[Output Config]]),4),"1","")&amp;COLUMN()+1)&lt;&gt;"",INDIRECT("'Repeating Question Sets'!"&amp;SUBSTITUTE(ADDRESS(1,COLUMN(Table_Repeating_Question_Sets[[#Headers],[Output Config]]),4),"1","")&amp;COLUMN()+1),"")</f>
        <v/>
      </c>
      <c r="AR19" t="str">
        <f ca="1">IF(INDIRECT("'Repeating Question Sets'!"&amp;SUBSTITUTE(ADDRESS(1,COLUMN(Table_Repeating_Question_Sets[[#Headers],[Output Config]]),4),"1","")&amp;COLUMN()+1)&lt;&gt;"",INDIRECT("'Repeating Question Sets'!"&amp;SUBSTITUTE(ADDRESS(1,COLUMN(Table_Repeating_Question_Sets[[#Headers],[Output Config]]),4),"1","")&amp;COLUMN()+1),"")</f>
        <v/>
      </c>
      <c r="AS19" t="str">
        <f ca="1">IF(INDIRECT("'Repeating Question Sets'!"&amp;SUBSTITUTE(ADDRESS(1,COLUMN(Table_Repeating_Question_Sets[[#Headers],[Output Config]]),4),"1","")&amp;COLUMN()+1)&lt;&gt;"",INDIRECT("'Repeating Question Sets'!"&amp;SUBSTITUTE(ADDRESS(1,COLUMN(Table_Repeating_Question_Sets[[#Headers],[Output Config]]),4),"1","")&amp;COLUMN()+1),"")</f>
        <v/>
      </c>
      <c r="AT19" t="str">
        <f ca="1">IF(INDIRECT("'Repeating Question Sets'!"&amp;SUBSTITUTE(ADDRESS(1,COLUMN(Table_Repeating_Question_Sets[[#Headers],[Output Config]]),4),"1","")&amp;COLUMN()+1)&lt;&gt;"",INDIRECT("'Repeating Question Sets'!"&amp;SUBSTITUTE(ADDRESS(1,COLUMN(Table_Repeating_Question_Sets[[#Headers],[Output Config]]),4),"1","")&amp;COLUMN()+1),"")</f>
        <v/>
      </c>
      <c r="AU19" t="str">
        <f ca="1">IF(INDIRECT("'Repeating Question Sets'!"&amp;SUBSTITUTE(ADDRESS(1,COLUMN(Table_Repeating_Question_Sets[[#Headers],[Output Config]]),4),"1","")&amp;COLUMN()+1)&lt;&gt;"",INDIRECT("'Repeating Question Sets'!"&amp;SUBSTITUTE(ADDRESS(1,COLUMN(Table_Repeating_Question_Sets[[#Headers],[Output Config]]),4),"1","")&amp;COLUMN()+1),"")</f>
        <v/>
      </c>
      <c r="AV19" t="str">
        <f ca="1">IF(INDIRECT("'Repeating Question Sets'!"&amp;SUBSTITUTE(ADDRESS(1,COLUMN(Table_Repeating_Question_Sets[[#Headers],[Output Config]]),4),"1","")&amp;COLUMN()+1)&lt;&gt;"",INDIRECT("'Repeating Question Sets'!"&amp;SUBSTITUTE(ADDRESS(1,COLUMN(Table_Repeating_Question_Sets[[#Headers],[Output Config]]),4),"1","")&amp;COLUMN()+1),"")</f>
        <v/>
      </c>
      <c r="AW19" t="str">
        <f ca="1">IF(INDIRECT("'Repeating Question Sets'!"&amp;SUBSTITUTE(ADDRESS(1,COLUMN(Table_Repeating_Question_Sets[[#Headers],[Output Config]]),4),"1","")&amp;COLUMN()+1)&lt;&gt;"",INDIRECT("'Repeating Question Sets'!"&amp;SUBSTITUTE(ADDRESS(1,COLUMN(Table_Repeating_Question_Sets[[#Headers],[Output Config]]),4),"1","")&amp;COLUMN()+1),"")</f>
        <v/>
      </c>
      <c r="AX19" t="str">
        <f ca="1">IF(INDIRECT("'Repeating Question Sets'!"&amp;SUBSTITUTE(ADDRESS(1,COLUMN(Table_Repeating_Question_Sets[[#Headers],[Output Config]]),4),"1","")&amp;COLUMN()+1)&lt;&gt;"",INDIRECT("'Repeating Question Sets'!"&amp;SUBSTITUTE(ADDRESS(1,COLUMN(Table_Repeating_Question_Sets[[#Headers],[Output Config]]),4),"1","")&amp;COLUMN()+1),"")</f>
        <v/>
      </c>
      <c r="AY19" t="str">
        <f ca="1">IF(INDIRECT("'Repeating Question Sets'!"&amp;SUBSTITUTE(ADDRESS(1,COLUMN(Table_Repeating_Question_Sets[[#Headers],[Output Config]]),4),"1","")&amp;COLUMN()+1)&lt;&gt;"",INDIRECT("'Repeating Question Sets'!"&amp;SUBSTITUTE(ADDRESS(1,COLUMN(Table_Repeating_Question_Sets[[#Headers],[Output Config]]),4),"1","")&amp;COLUMN()+1),"")</f>
        <v/>
      </c>
      <c r="AZ19" t="str">
        <f ca="1">IF(INDIRECT("'Repeating Question Sets'!"&amp;SUBSTITUTE(ADDRESS(1,COLUMN(Table_Repeating_Question_Sets[[#Headers],[Output Config]]),4),"1","")&amp;COLUMN()+1)&lt;&gt;"",INDIRECT("'Repeating Question Sets'!"&amp;SUBSTITUTE(ADDRESS(1,COLUMN(Table_Repeating_Question_Sets[[#Headers],[Output Config]]),4),"1","")&amp;COLUMN()+1),"")</f>
        <v/>
      </c>
      <c r="BA19" t="str">
        <f ca="1">IF(INDIRECT("'Repeating Question Sets'!"&amp;SUBSTITUTE(ADDRESS(1,COLUMN(Table_Repeating_Question_Sets[[#Headers],[Output Config]]),4),"1","")&amp;COLUMN()+1)&lt;&gt;"",INDIRECT("'Repeating Question Sets'!"&amp;SUBSTITUTE(ADDRESS(1,COLUMN(Table_Repeating_Question_Sets[[#Headers],[Output Config]]),4),"1","")&amp;COLUMN()+1),"")</f>
        <v/>
      </c>
      <c r="BB19" s="6" t="s">
        <v>787</v>
      </c>
    </row>
    <row r="21" spans="2:54" ht="29.4" thickBot="1">
      <c r="B21" s="4" t="s">
        <v>54</v>
      </c>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row>
    <row r="23" spans="2:54" ht="14.4">
      <c r="C23" s="6" t="s">
        <v>726</v>
      </c>
      <c r="D23" s="156" t="s">
        <v>111</v>
      </c>
      <c r="E23" s="6" t="s">
        <v>112</v>
      </c>
      <c r="F23" s="6" t="s">
        <v>113</v>
      </c>
      <c r="G23" s="6" t="s">
        <v>114</v>
      </c>
      <c r="H23" s="6" t="s">
        <v>115</v>
      </c>
      <c r="I23" s="6" t="s">
        <v>116</v>
      </c>
      <c r="J23" s="6" t="s">
        <v>117</v>
      </c>
      <c r="K23" s="6" t="s">
        <v>118</v>
      </c>
      <c r="L23" s="6" t="s">
        <v>119</v>
      </c>
      <c r="M23" s="6" t="s">
        <v>120</v>
      </c>
      <c r="N23" s="6" t="s">
        <v>727</v>
      </c>
      <c r="O23" s="6" t="s">
        <v>728</v>
      </c>
      <c r="P23" s="6" t="s">
        <v>729</v>
      </c>
      <c r="Q23" s="6" t="s">
        <v>730</v>
      </c>
      <c r="R23" s="6" t="s">
        <v>731</v>
      </c>
      <c r="S23" s="6" t="s">
        <v>732</v>
      </c>
      <c r="T23" s="6" t="s">
        <v>733</v>
      </c>
      <c r="U23" s="6" t="s">
        <v>734</v>
      </c>
      <c r="V23" s="6" t="s">
        <v>735</v>
      </c>
      <c r="W23" s="6" t="s">
        <v>736</v>
      </c>
      <c r="X23" s="6" t="s">
        <v>737</v>
      </c>
      <c r="Y23" s="6" t="s">
        <v>738</v>
      </c>
      <c r="Z23" s="6" t="s">
        <v>739</v>
      </c>
      <c r="AA23" s="6" t="s">
        <v>740</v>
      </c>
      <c r="AB23" s="6" t="s">
        <v>741</v>
      </c>
      <c r="AC23" s="6" t="s">
        <v>742</v>
      </c>
      <c r="AD23" s="6" t="s">
        <v>743</v>
      </c>
      <c r="AE23" s="6" t="s">
        <v>744</v>
      </c>
      <c r="AF23" s="6" t="s">
        <v>745</v>
      </c>
      <c r="AG23" s="6" t="s">
        <v>746</v>
      </c>
      <c r="AH23" s="6" t="s">
        <v>747</v>
      </c>
      <c r="AI23" s="6" t="s">
        <v>748</v>
      </c>
      <c r="AJ23" s="6" t="s">
        <v>749</v>
      </c>
      <c r="AK23" s="6" t="s">
        <v>750</v>
      </c>
      <c r="AL23" s="6" t="s">
        <v>751</v>
      </c>
      <c r="AM23" s="6" t="s">
        <v>752</v>
      </c>
      <c r="AN23" s="6" t="s">
        <v>753</v>
      </c>
      <c r="AO23" s="6" t="s">
        <v>754</v>
      </c>
      <c r="AP23" s="6" t="s">
        <v>755</v>
      </c>
      <c r="AQ23" s="6" t="s">
        <v>756</v>
      </c>
      <c r="AR23" s="6" t="s">
        <v>757</v>
      </c>
      <c r="AS23" s="6" t="s">
        <v>758</v>
      </c>
      <c r="AT23" s="6" t="s">
        <v>759</v>
      </c>
      <c r="AU23" s="6" t="s">
        <v>760</v>
      </c>
      <c r="AV23" s="6" t="s">
        <v>761</v>
      </c>
      <c r="AW23" s="6" t="s">
        <v>762</v>
      </c>
      <c r="AX23" s="6" t="s">
        <v>763</v>
      </c>
      <c r="AY23" s="6" t="s">
        <v>764</v>
      </c>
      <c r="AZ23" s="6" t="s">
        <v>765</v>
      </c>
      <c r="BA23" s="6" t="s">
        <v>766</v>
      </c>
      <c r="BB23" s="6" t="s">
        <v>767</v>
      </c>
    </row>
    <row r="24" spans="2:54" ht="14.4">
      <c r="B24" s="3" t="s">
        <v>63</v>
      </c>
      <c r="C24" s="155" t="s">
        <v>788</v>
      </c>
      <c r="D24" s="159" t="s">
        <v>1036</v>
      </c>
      <c r="E24" s="154"/>
      <c r="F24" s="154"/>
      <c r="G24" s="154"/>
      <c r="H24" s="154"/>
      <c r="I24" s="154"/>
      <c r="J24" s="154"/>
      <c r="K24" s="154"/>
      <c r="L24" s="154"/>
      <c r="M24" s="154"/>
      <c r="N24" s="154"/>
      <c r="O24" s="154"/>
      <c r="P24" s="154"/>
      <c r="Q24" s="154"/>
      <c r="R24" s="154"/>
      <c r="S24" s="154"/>
      <c r="T24" s="154"/>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1" t="s">
        <v>789</v>
      </c>
    </row>
    <row r="25" spans="2:54" ht="21" customHeight="1">
      <c r="B25" s="3" t="s">
        <v>790</v>
      </c>
      <c r="C25" s="151" t="s">
        <v>791</v>
      </c>
      <c r="D25" s="159" t="str">
        <f ca="1">IF(INDIRECT("'Question Sets'!"&amp;SUBSTITUTE(ADDRESS(1,COLUMN(Table_Question_Sets[[#Headers],[Output Calculation]]),4),"1","")&amp;COLUMN()+1)&lt;&gt;"",INDIRECT("'Question Sets'!"&amp;SUBSTITUTE(ADDRESS(1,COLUMN(Table_Question_Sets[[#Headers],[Output Calculation]]),4),"1","")&amp;COLUMN()+1),"")</f>
        <v>"applicantDetails":{},</v>
      </c>
      <c r="E25" s="159" t="str">
        <f ca="1">IF(INDIRECT("'Question Sets'!"&amp;SUBSTITUTE(ADDRESS(1,COLUMN(Table_Question_Sets[[#Headers],[Output Calculation]]),4),"1","")&amp;COLUMN()+1)&lt;&gt;"",INDIRECT("'Question Sets'!"&amp;SUBSTITUTE(ADDRESS(1,COLUMN(Table_Question_Sets[[#Headers],[Output Calculation]]),4),"1","")&amp;COLUMN()+1),"")</f>
        <v>"purchaseDetails":{},</v>
      </c>
      <c r="F25" s="159" t="str">
        <f ca="1">IF(INDIRECT("'Question Sets'!"&amp;SUBSTITUTE(ADDRESS(1,COLUMN(Table_Question_Sets[[#Headers],[Output Calculation]]),4),"1","")&amp;COLUMN()+1)&lt;&gt;"",INDIRECT("'Question Sets'!"&amp;SUBSTITUTE(ADDRESS(1,COLUMN(Table_Question_Sets[[#Headers],[Output Calculation]]),4),"1","")&amp;COLUMN()+1),"")</f>
        <v>"supportingDocuments":{},</v>
      </c>
      <c r="G25" s="159" t="str">
        <f ca="1">IF(INDIRECT("'Question Sets'!"&amp;SUBSTITUTE(ADDRESS(1,COLUMN(Table_Question_Sets[[#Headers],[Output Calculation]]),4),"1","")&amp;COLUMN()+1)&lt;&gt;"",INDIRECT("'Question Sets'!"&amp;SUBSTITUTE(ADDRESS(1,COLUMN(Table_Question_Sets[[#Headers],[Output Calculation]]),4),"1","")&amp;COLUMN()+1),"")</f>
        <v>"contact":{},</v>
      </c>
      <c r="H25" s="159" t="str">
        <f ca="1">IF(INDIRECT("'Question Sets'!"&amp;SUBSTITUTE(ADDRESS(1,COLUMN(Table_Question_Sets[[#Headers],[Output Calculation]]),4),"1","")&amp;COLUMN()+1)&lt;&gt;"",INDIRECT("'Question Sets'!"&amp;SUBSTITUTE(ADDRESS(1,COLUMN(Table_Question_Sets[[#Headers],[Output Calculation]]),4),"1","")&amp;COLUMN()+1),"")</f>
        <v>"personal":{},</v>
      </c>
      <c r="I25" s="159" t="str">
        <f ca="1">IF(INDIRECT("'Question Sets'!"&amp;SUBSTITUTE(ADDRESS(1,COLUMN(Table_Question_Sets[[#Headers],[Output Calculation]]),4),"1","")&amp;COLUMN()+1)&lt;&gt;"",INDIRECT("'Question Sets'!"&amp;SUBSTITUTE(ADDRESS(1,COLUMN(Table_Question_Sets[[#Headers],[Output Calculation]]),4),"1","")&amp;COLUMN()+1),"")</f>
        <v>"disclosure":{"history": "No","insolvency": "No","declaration": "Yes"},</v>
      </c>
      <c r="J25" s="159" t="str">
        <f ca="1">IF(INDIRECT("'Question Sets'!"&amp;SUBSTITUTE(ADDRESS(1,COLUMN(Table_Question_Sets[[#Headers],[Output Calculation]]),4),"1","")&amp;COLUMN()+1)&lt;&gt;"",INDIRECT("'Question Sets'!"&amp;SUBSTITUTE(ADDRESS(1,COLUMN(Table_Question_Sets[[#Headers],[Output Calculation]]),4),"1","")&amp;COLUMN()+1),"")</f>
        <v>"paymentOptions":{"paymentOption": "Monthly"},</v>
      </c>
      <c r="K25" s="159" t="str">
        <f ca="1">IF(INDIRECT("'Question Sets'!"&amp;SUBSTITUTE(ADDRESS(1,COLUMN(Table_Question_Sets[[#Headers],[Output Calculation]]),4),"1","")&amp;COLUMN()+1)&lt;&gt;"",INDIRECT("'Question Sets'!"&amp;SUBSTITUTE(ADDRESS(1,COLUMN(Table_Question_Sets[[#Headers],[Output Calculation]]),4),"1","")&amp;COLUMN()+1),"")</f>
        <v>"paymentMethods":{"paymentMethodSelect": "Pay now with credit card"},</v>
      </c>
      <c r="L25" s="159" t="str">
        <f ca="1">IF(INDIRECT("'Question Sets'!"&amp;SUBSTITUTE(ADDRESS(1,COLUMN(Table_Question_Sets[[#Headers],[Output Calculation]]),4),"1","")&amp;COLUMN()+1)&lt;&gt;"",INDIRECT("'Question Sets'!"&amp;SUBSTITUTE(ADDRESS(1,COLUMN(Table_Question_Sets[[#Headers],[Output Calculation]]),4),"1","")&amp;COLUMN()+1),"")</f>
        <v>"successPage":{},</v>
      </c>
      <c r="M25" s="159" t="str">
        <f ca="1">IF(INDIRECT("'Question Sets'!"&amp;SUBSTITUTE(ADDRESS(1,COLUMN(Table_Question_Sets[[#Headers],[Output Calculation]]),4),"1","")&amp;COLUMN()+1)&lt;&gt;"",INDIRECT("'Question Sets'!"&amp;SUBSTITUTE(ADDRESS(1,COLUMN(Table_Question_Sets[[#Headers],[Output Calculation]]),4),"1","")&amp;COLUMN()+1),"")</f>
        <v/>
      </c>
      <c r="N25" s="159" t="str">
        <f ca="1">IF(INDIRECT("'Question Sets'!"&amp;SUBSTITUTE(ADDRESS(1,COLUMN(Table_Question_Sets[[#Headers],[Output Calculation]]),4),"1","")&amp;COLUMN()+1)&lt;&gt;"",INDIRECT("'Question Sets'!"&amp;SUBSTITUTE(ADDRESS(1,COLUMN(Table_Question_Sets[[#Headers],[Output Calculation]]),4),"1","")&amp;COLUMN()+1),"")</f>
        <v/>
      </c>
      <c r="O25" s="159" t="str">
        <f ca="1">IF(INDIRECT("'Question Sets'!"&amp;SUBSTITUTE(ADDRESS(1,COLUMN(Table_Question_Sets[[#Headers],[Output Calculation]]),4),"1","")&amp;COLUMN()+1)&lt;&gt;"",INDIRECT("'Question Sets'!"&amp;SUBSTITUTE(ADDRESS(1,COLUMN(Table_Question_Sets[[#Headers],[Output Calculation]]),4),"1","")&amp;COLUMN()+1),"")</f>
        <v/>
      </c>
      <c r="P25" s="159" t="str">
        <f ca="1">IF(INDIRECT("'Question Sets'!"&amp;SUBSTITUTE(ADDRESS(1,COLUMN(Table_Question_Sets[[#Headers],[Output Calculation]]),4),"1","")&amp;COLUMN()+1)&lt;&gt;"",INDIRECT("'Question Sets'!"&amp;SUBSTITUTE(ADDRESS(1,COLUMN(Table_Question_Sets[[#Headers],[Output Calculation]]),4),"1","")&amp;COLUMN()+1),"")</f>
        <v/>
      </c>
      <c r="Q25" s="159" t="str">
        <f ca="1">IF(INDIRECT("'Question Sets'!"&amp;SUBSTITUTE(ADDRESS(1,COLUMN(Table_Question_Sets[[#Headers],[Output Calculation]]),4),"1","")&amp;COLUMN()+1)&lt;&gt;"",INDIRECT("'Question Sets'!"&amp;SUBSTITUTE(ADDRESS(1,COLUMN(Table_Question_Sets[[#Headers],[Output Calculation]]),4),"1","")&amp;COLUMN()+1),"")</f>
        <v/>
      </c>
      <c r="R25" s="159" t="str">
        <f ca="1">IF(INDIRECT("'Question Sets'!"&amp;SUBSTITUTE(ADDRESS(1,COLUMN(Table_Question_Sets[[#Headers],[Output Calculation]]),4),"1","")&amp;COLUMN()+1)&lt;&gt;"",INDIRECT("'Question Sets'!"&amp;SUBSTITUTE(ADDRESS(1,COLUMN(Table_Question_Sets[[#Headers],[Output Calculation]]),4),"1","")&amp;COLUMN()+1),"")</f>
        <v/>
      </c>
      <c r="S25" s="159" t="str">
        <f ca="1">IF(INDIRECT("'Question Sets'!"&amp;SUBSTITUTE(ADDRESS(1,COLUMN(Table_Question_Sets[[#Headers],[Output Calculation]]),4),"1","")&amp;COLUMN()+1)&lt;&gt;"",INDIRECT("'Question Sets'!"&amp;SUBSTITUTE(ADDRESS(1,COLUMN(Table_Question_Sets[[#Headers],[Output Calculation]]),4),"1","")&amp;COLUMN()+1),"")</f>
        <v/>
      </c>
      <c r="T25" s="159" t="str">
        <f ca="1">IF(INDIRECT("'Question Sets'!"&amp;SUBSTITUTE(ADDRESS(1,COLUMN(Table_Question_Sets[[#Headers],[Output Calculation]]),4),"1","")&amp;COLUMN()+1)&lt;&gt;"",INDIRECT("'Question Sets'!"&amp;SUBSTITUTE(ADDRESS(1,COLUMN(Table_Question_Sets[[#Headers],[Output Calculation]]),4),"1","")&amp;COLUMN()+1),"")</f>
        <v/>
      </c>
      <c r="U25" s="159" t="str">
        <f ca="1">IF(INDIRECT("'Question Sets'!"&amp;SUBSTITUTE(ADDRESS(1,COLUMN(Table_Question_Sets[[#Headers],[Output Calculation]]),4),"1","")&amp;COLUMN()+1)&lt;&gt;"",INDIRECT("'Question Sets'!"&amp;SUBSTITUTE(ADDRESS(1,COLUMN(Table_Question_Sets[[#Headers],[Output Calculation]]),4),"1","")&amp;COLUMN()+1),"")</f>
        <v/>
      </c>
      <c r="V25" s="159" t="str">
        <f ca="1">IF(INDIRECT("'Question Sets'!"&amp;SUBSTITUTE(ADDRESS(1,COLUMN(Table_Question_Sets[[#Headers],[Output Calculation]]),4),"1","")&amp;COLUMN()+1)&lt;&gt;"",INDIRECT("'Question Sets'!"&amp;SUBSTITUTE(ADDRESS(1,COLUMN(Table_Question_Sets[[#Headers],[Output Calculation]]),4),"1","")&amp;COLUMN()+1),"")</f>
        <v/>
      </c>
      <c r="W25" s="159" t="str">
        <f ca="1">IF(INDIRECT("'Question Sets'!"&amp;SUBSTITUTE(ADDRESS(1,COLUMN(Table_Question_Sets[[#Headers],[Output Calculation]]),4),"1","")&amp;COLUMN()+1)&lt;&gt;"",INDIRECT("'Question Sets'!"&amp;SUBSTITUTE(ADDRESS(1,COLUMN(Table_Question_Sets[[#Headers],[Output Calculation]]),4),"1","")&amp;COLUMN()+1),"")</f>
        <v/>
      </c>
      <c r="X25" s="159" t="str">
        <f ca="1">IF(INDIRECT("'Question Sets'!"&amp;SUBSTITUTE(ADDRESS(1,COLUMN(Table_Question_Sets[[#Headers],[Output Calculation]]),4),"1","")&amp;COLUMN()+1)&lt;&gt;"",INDIRECT("'Question Sets'!"&amp;SUBSTITUTE(ADDRESS(1,COLUMN(Table_Question_Sets[[#Headers],[Output Calculation]]),4),"1","")&amp;COLUMN()+1),"")</f>
        <v/>
      </c>
      <c r="Y25" s="159" t="str">
        <f ca="1">IF(INDIRECT("'Question Sets'!"&amp;SUBSTITUTE(ADDRESS(1,COLUMN(Table_Question_Sets[[#Headers],[Output Calculation]]),4),"1","")&amp;COLUMN()+1)&lt;&gt;"",INDIRECT("'Question Sets'!"&amp;SUBSTITUTE(ADDRESS(1,COLUMN(Table_Question_Sets[[#Headers],[Output Calculation]]),4),"1","")&amp;COLUMN()+1),"")</f>
        <v/>
      </c>
      <c r="Z25" s="159" t="str">
        <f ca="1">IF(INDIRECT("'Question Sets'!"&amp;SUBSTITUTE(ADDRESS(1,COLUMN(Table_Question_Sets[[#Headers],[Output Calculation]]),4),"1","")&amp;COLUMN()+1)&lt;&gt;"",INDIRECT("'Question Sets'!"&amp;SUBSTITUTE(ADDRESS(1,COLUMN(Table_Question_Sets[[#Headers],[Output Calculation]]),4),"1","")&amp;COLUMN()+1),"")</f>
        <v/>
      </c>
      <c r="AA25" s="159" t="str">
        <f ca="1">IF(INDIRECT("'Question Sets'!"&amp;SUBSTITUTE(ADDRESS(1,COLUMN(Table_Question_Sets[[#Headers],[Output Calculation]]),4),"1","")&amp;COLUMN()+1)&lt;&gt;"",INDIRECT("'Question Sets'!"&amp;SUBSTITUTE(ADDRESS(1,COLUMN(Table_Question_Sets[[#Headers],[Output Calculation]]),4),"1","")&amp;COLUMN()+1),"")</f>
        <v/>
      </c>
      <c r="AB25" s="159" t="str">
        <f ca="1">IF(INDIRECT("'Question Sets'!"&amp;SUBSTITUTE(ADDRESS(1,COLUMN(Table_Question_Sets[[#Headers],[Output Calculation]]),4),"1","")&amp;COLUMN()+1)&lt;&gt;"",INDIRECT("'Question Sets'!"&amp;SUBSTITUTE(ADDRESS(1,COLUMN(Table_Question_Sets[[#Headers],[Output Calculation]]),4),"1","")&amp;COLUMN()+1),"")</f>
        <v/>
      </c>
      <c r="AC25" s="159" t="str">
        <f ca="1">IF(INDIRECT("'Question Sets'!"&amp;SUBSTITUTE(ADDRESS(1,COLUMN(Table_Question_Sets[[#Headers],[Output Calculation]]),4),"1","")&amp;COLUMN()+1)&lt;&gt;"",INDIRECT("'Question Sets'!"&amp;SUBSTITUTE(ADDRESS(1,COLUMN(Table_Question_Sets[[#Headers],[Output Calculation]]),4),"1","")&amp;COLUMN()+1),"")</f>
        <v/>
      </c>
      <c r="AD25" s="159" t="str">
        <f ca="1">IF(INDIRECT("'Question Sets'!"&amp;SUBSTITUTE(ADDRESS(1,COLUMN(Table_Question_Sets[[#Headers],[Output Calculation]]),4),"1","")&amp;COLUMN()+1)&lt;&gt;"",INDIRECT("'Question Sets'!"&amp;SUBSTITUTE(ADDRESS(1,COLUMN(Table_Question_Sets[[#Headers],[Output Calculation]]),4),"1","")&amp;COLUMN()+1),"")</f>
        <v/>
      </c>
      <c r="AE25" s="159" t="str">
        <f ca="1">IF(INDIRECT("'Question Sets'!"&amp;SUBSTITUTE(ADDRESS(1,COLUMN(Table_Question_Sets[[#Headers],[Output Calculation]]),4),"1","")&amp;COLUMN()+1)&lt;&gt;"",INDIRECT("'Question Sets'!"&amp;SUBSTITUTE(ADDRESS(1,COLUMN(Table_Question_Sets[[#Headers],[Output Calculation]]),4),"1","")&amp;COLUMN()+1),"")</f>
        <v/>
      </c>
      <c r="AF25" s="159" t="str">
        <f ca="1">IF(INDIRECT("'Question Sets'!"&amp;SUBSTITUTE(ADDRESS(1,COLUMN(Table_Question_Sets[[#Headers],[Output Calculation]]),4),"1","")&amp;COLUMN()+1)&lt;&gt;"",INDIRECT("'Question Sets'!"&amp;SUBSTITUTE(ADDRESS(1,COLUMN(Table_Question_Sets[[#Headers],[Output Calculation]]),4),"1","")&amp;COLUMN()+1),"")</f>
        <v/>
      </c>
      <c r="AG25" s="159" t="str">
        <f ca="1">IF(INDIRECT("'Question Sets'!"&amp;SUBSTITUTE(ADDRESS(1,COLUMN(Table_Question_Sets[[#Headers],[Output Calculation]]),4),"1","")&amp;COLUMN()+1)&lt;&gt;"",INDIRECT("'Question Sets'!"&amp;SUBSTITUTE(ADDRESS(1,COLUMN(Table_Question_Sets[[#Headers],[Output Calculation]]),4),"1","")&amp;COLUMN()+1),"")</f>
        <v/>
      </c>
      <c r="AH25" s="159" t="str">
        <f ca="1">IF(INDIRECT("'Question Sets'!"&amp;SUBSTITUTE(ADDRESS(1,COLUMN(Table_Question_Sets[[#Headers],[Output Calculation]]),4),"1","")&amp;COLUMN()+1)&lt;&gt;"",INDIRECT("'Question Sets'!"&amp;SUBSTITUTE(ADDRESS(1,COLUMN(Table_Question_Sets[[#Headers],[Output Calculation]]),4),"1","")&amp;COLUMN()+1),"")</f>
        <v/>
      </c>
      <c r="AI25" s="159" t="str">
        <f ca="1">IF(INDIRECT("'Question Sets'!"&amp;SUBSTITUTE(ADDRESS(1,COLUMN(Table_Question_Sets[[#Headers],[Output Calculation]]),4),"1","")&amp;COLUMN()+1)&lt;&gt;"",INDIRECT("'Question Sets'!"&amp;SUBSTITUTE(ADDRESS(1,COLUMN(Table_Question_Sets[[#Headers],[Output Calculation]]),4),"1","")&amp;COLUMN()+1),"")</f>
        <v/>
      </c>
      <c r="AJ25" s="159" t="str">
        <f ca="1">IF(INDIRECT("'Question Sets'!"&amp;SUBSTITUTE(ADDRESS(1,COLUMN(Table_Question_Sets[[#Headers],[Output Calculation]]),4),"1","")&amp;COLUMN()+1)&lt;&gt;"",INDIRECT("'Question Sets'!"&amp;SUBSTITUTE(ADDRESS(1,COLUMN(Table_Question_Sets[[#Headers],[Output Calculation]]),4),"1","")&amp;COLUMN()+1),"")</f>
        <v/>
      </c>
      <c r="AK25" s="159" t="str">
        <f ca="1">IF(INDIRECT("'Question Sets'!"&amp;SUBSTITUTE(ADDRESS(1,COLUMN(Table_Question_Sets[[#Headers],[Output Calculation]]),4),"1","")&amp;COLUMN()+1)&lt;&gt;"",INDIRECT("'Question Sets'!"&amp;SUBSTITUTE(ADDRESS(1,COLUMN(Table_Question_Sets[[#Headers],[Output Calculation]]),4),"1","")&amp;COLUMN()+1),"")</f>
        <v/>
      </c>
      <c r="AL25" s="159" t="str">
        <f ca="1">IF(INDIRECT("'Question Sets'!"&amp;SUBSTITUTE(ADDRESS(1,COLUMN(Table_Question_Sets[[#Headers],[Output Calculation]]),4),"1","")&amp;COLUMN()+1)&lt;&gt;"",INDIRECT("'Question Sets'!"&amp;SUBSTITUTE(ADDRESS(1,COLUMN(Table_Question_Sets[[#Headers],[Output Calculation]]),4),"1","")&amp;COLUMN()+1),"")</f>
        <v/>
      </c>
      <c r="AM25" s="159" t="str">
        <f ca="1">IF(INDIRECT("'Question Sets'!"&amp;SUBSTITUTE(ADDRESS(1,COLUMN(Table_Question_Sets[[#Headers],[Output Calculation]]),4),"1","")&amp;COLUMN()+1)&lt;&gt;"",INDIRECT("'Question Sets'!"&amp;SUBSTITUTE(ADDRESS(1,COLUMN(Table_Question_Sets[[#Headers],[Output Calculation]]),4),"1","")&amp;COLUMN()+1),"")</f>
        <v/>
      </c>
      <c r="AN25" s="159" t="str">
        <f ca="1">IF(INDIRECT("'Question Sets'!"&amp;SUBSTITUTE(ADDRESS(1,COLUMN(Table_Question_Sets[[#Headers],[Output Calculation]]),4),"1","")&amp;COLUMN()+1)&lt;&gt;"",INDIRECT("'Question Sets'!"&amp;SUBSTITUTE(ADDRESS(1,COLUMN(Table_Question_Sets[[#Headers],[Output Calculation]]),4),"1","")&amp;COLUMN()+1),"")</f>
        <v/>
      </c>
      <c r="AO25" s="159" t="str">
        <f ca="1">IF(INDIRECT("'Question Sets'!"&amp;SUBSTITUTE(ADDRESS(1,COLUMN(Table_Question_Sets[[#Headers],[Output Calculation]]),4),"1","")&amp;COLUMN()+1)&lt;&gt;"",INDIRECT("'Question Sets'!"&amp;SUBSTITUTE(ADDRESS(1,COLUMN(Table_Question_Sets[[#Headers],[Output Calculation]]),4),"1","")&amp;COLUMN()+1),"")</f>
        <v/>
      </c>
      <c r="AP25" s="159" t="str">
        <f ca="1">IF(INDIRECT("'Question Sets'!"&amp;SUBSTITUTE(ADDRESS(1,COLUMN(Table_Question_Sets[[#Headers],[Output Calculation]]),4),"1","")&amp;COLUMN()+1)&lt;&gt;"",INDIRECT("'Question Sets'!"&amp;SUBSTITUTE(ADDRESS(1,COLUMN(Table_Question_Sets[[#Headers],[Output Calculation]]),4),"1","")&amp;COLUMN()+1),"")</f>
        <v/>
      </c>
      <c r="AQ25" s="159" t="str">
        <f ca="1">IF(INDIRECT("'Question Sets'!"&amp;SUBSTITUTE(ADDRESS(1,COLUMN(Table_Question_Sets[[#Headers],[Output Calculation]]),4),"1","")&amp;COLUMN()+1)&lt;&gt;"",INDIRECT("'Question Sets'!"&amp;SUBSTITUTE(ADDRESS(1,COLUMN(Table_Question_Sets[[#Headers],[Output Calculation]]),4),"1","")&amp;COLUMN()+1),"")</f>
        <v/>
      </c>
      <c r="AR25" s="159" t="str">
        <f ca="1">IF(INDIRECT("'Question Sets'!"&amp;SUBSTITUTE(ADDRESS(1,COLUMN(Table_Question_Sets[[#Headers],[Output Calculation]]),4),"1","")&amp;COLUMN()+1)&lt;&gt;"",INDIRECT("'Question Sets'!"&amp;SUBSTITUTE(ADDRESS(1,COLUMN(Table_Question_Sets[[#Headers],[Output Calculation]]),4),"1","")&amp;COLUMN()+1),"")</f>
        <v/>
      </c>
      <c r="AS25" s="159" t="str">
        <f ca="1">IF(INDIRECT("'Question Sets'!"&amp;SUBSTITUTE(ADDRESS(1,COLUMN(Table_Question_Sets[[#Headers],[Output Calculation]]),4),"1","")&amp;COLUMN()+1)&lt;&gt;"",INDIRECT("'Question Sets'!"&amp;SUBSTITUTE(ADDRESS(1,COLUMN(Table_Question_Sets[[#Headers],[Output Calculation]]),4),"1","")&amp;COLUMN()+1),"")</f>
        <v/>
      </c>
      <c r="AT25" s="159" t="str">
        <f ca="1">IF(INDIRECT("'Question Sets'!"&amp;SUBSTITUTE(ADDRESS(1,COLUMN(Table_Question_Sets[[#Headers],[Output Calculation]]),4),"1","")&amp;COLUMN()+1)&lt;&gt;"",INDIRECT("'Question Sets'!"&amp;SUBSTITUTE(ADDRESS(1,COLUMN(Table_Question_Sets[[#Headers],[Output Calculation]]),4),"1","")&amp;COLUMN()+1),"")</f>
        <v/>
      </c>
      <c r="AU25" s="159" t="str">
        <f ca="1">IF(INDIRECT("'Question Sets'!"&amp;SUBSTITUTE(ADDRESS(1,COLUMN(Table_Question_Sets[[#Headers],[Output Calculation]]),4),"1","")&amp;COLUMN()+1)&lt;&gt;"",INDIRECT("'Question Sets'!"&amp;SUBSTITUTE(ADDRESS(1,COLUMN(Table_Question_Sets[[#Headers],[Output Calculation]]),4),"1","")&amp;COLUMN()+1),"")</f>
        <v/>
      </c>
      <c r="AV25" s="159" t="str">
        <f ca="1">IF(INDIRECT("'Question Sets'!"&amp;SUBSTITUTE(ADDRESS(1,COLUMN(Table_Question_Sets[[#Headers],[Output Calculation]]),4),"1","")&amp;COLUMN()+1)&lt;&gt;"",INDIRECT("'Question Sets'!"&amp;SUBSTITUTE(ADDRESS(1,COLUMN(Table_Question_Sets[[#Headers],[Output Calculation]]),4),"1","")&amp;COLUMN()+1),"")</f>
        <v/>
      </c>
      <c r="AW25" s="159" t="str">
        <f ca="1">IF(INDIRECT("'Question Sets'!"&amp;SUBSTITUTE(ADDRESS(1,COLUMN(Table_Question_Sets[[#Headers],[Output Calculation]]),4),"1","")&amp;COLUMN()+1)&lt;&gt;"",INDIRECT("'Question Sets'!"&amp;SUBSTITUTE(ADDRESS(1,COLUMN(Table_Question_Sets[[#Headers],[Output Calculation]]),4),"1","")&amp;COLUMN()+1),"")</f>
        <v/>
      </c>
      <c r="AX25" s="159" t="str">
        <f ca="1">IF(INDIRECT("'Question Sets'!"&amp;SUBSTITUTE(ADDRESS(1,COLUMN(Table_Question_Sets[[#Headers],[Output Calculation]]),4),"1","")&amp;COLUMN()+1)&lt;&gt;"",INDIRECT("'Question Sets'!"&amp;SUBSTITUTE(ADDRESS(1,COLUMN(Table_Question_Sets[[#Headers],[Output Calculation]]),4),"1","")&amp;COLUMN()+1),"")</f>
        <v/>
      </c>
      <c r="AY25" s="159" t="str">
        <f ca="1">IF(INDIRECT("'Question Sets'!"&amp;SUBSTITUTE(ADDRESS(1,COLUMN(Table_Question_Sets[[#Headers],[Output Calculation]]),4),"1","")&amp;COLUMN()+1)&lt;&gt;"",INDIRECT("'Question Sets'!"&amp;SUBSTITUTE(ADDRESS(1,COLUMN(Table_Question_Sets[[#Headers],[Output Calculation]]),4),"1","")&amp;COLUMN()+1),"")</f>
        <v/>
      </c>
      <c r="AZ25" s="159" t="str">
        <f ca="1">IF(INDIRECT("'Question Sets'!"&amp;SUBSTITUTE(ADDRESS(1,COLUMN(Table_Question_Sets[[#Headers],[Output Calculation]]),4),"1","")&amp;COLUMN()+1)&lt;&gt;"",INDIRECT("'Question Sets'!"&amp;SUBSTITUTE(ADDRESS(1,COLUMN(Table_Question_Sets[[#Headers],[Output Calculation]]),4),"1","")&amp;COLUMN()+1),"")</f>
        <v/>
      </c>
      <c r="BA25" s="159" t="str">
        <f ca="1">IF(INDIRECT("'Question Sets'!"&amp;SUBSTITUTE(ADDRESS(1,COLUMN(Table_Question_Sets[[#Headers],[Output Calculation]]),4),"1","")&amp;COLUMN()+1)&lt;&gt;"",INDIRECT("'Question Sets'!"&amp;SUBSTITUTE(ADDRESS(1,COLUMN(Table_Question_Sets[[#Headers],[Output Calculation]]),4),"1","")&amp;COLUMN()+1),"")</f>
        <v/>
      </c>
      <c r="BB25" s="151" t="s">
        <v>775</v>
      </c>
    </row>
    <row r="26" spans="2:54" ht="21" customHeight="1">
      <c r="B26" s="3" t="s">
        <v>792</v>
      </c>
      <c r="C26" s="151" t="s">
        <v>793</v>
      </c>
      <c r="D26" s="159" t="e">
        <f ca="1">_xlfn.TEXTJOIN("",TRUE,Table_Risk_1[Output Calculation])</f>
        <v>#N/A</v>
      </c>
      <c r="E26" s="154"/>
      <c r="F26" s="154"/>
      <c r="G26" s="154"/>
      <c r="H26" s="154"/>
      <c r="I26" s="154"/>
      <c r="J26" s="154"/>
      <c r="K26" s="154"/>
      <c r="L26" s="154"/>
      <c r="M26" s="154"/>
      <c r="N26" s="154"/>
      <c r="O26" s="154"/>
      <c r="P26" s="154"/>
      <c r="Q26" s="154"/>
      <c r="R26" s="154"/>
      <c r="S26" s="154"/>
      <c r="T26" s="154"/>
      <c r="U26" s="154"/>
      <c r="V26" s="154"/>
      <c r="W26" s="154"/>
      <c r="X26" s="154"/>
      <c r="Y26" s="154"/>
      <c r="Z26" s="154"/>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1" t="s">
        <v>775</v>
      </c>
    </row>
    <row r="27" spans="2:54" ht="21" customHeight="1">
      <c r="B27" s="3" t="s">
        <v>794</v>
      </c>
      <c r="C27" s="151" t="s">
        <v>795</v>
      </c>
      <c r="D27" s="159" t="e">
        <f ca="1">_xlfn.TEXTJOIN("",TRUE,Table_Risk_2[Output Calculation])</f>
        <v>#N/A</v>
      </c>
      <c r="E27" s="154"/>
      <c r="F27" s="154"/>
      <c r="G27" s="154"/>
      <c r="H27" s="154"/>
      <c r="I27" s="154"/>
      <c r="J27" s="154"/>
      <c r="K27" s="154"/>
      <c r="L27" s="154"/>
      <c r="M27" s="154"/>
      <c r="N27" s="154"/>
      <c r="O27" s="154"/>
      <c r="P27" s="15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1" t="s">
        <v>775</v>
      </c>
    </row>
    <row r="28" spans="2:54" ht="21" customHeight="1">
      <c r="B28" s="3" t="s">
        <v>197</v>
      </c>
      <c r="C28" s="151" t="s">
        <v>780</v>
      </c>
      <c r="D28" s="159" t="str">
        <f ca="1">IF(INDIRECT("'Triggers'!"&amp;SUBSTITUTE(ADDRESS(1,COLUMN(Table_Triggers[[#Headers],[Output Calculation]]),4),"1","")&amp;COLUMN()+1)&lt;&gt;"",INDIRECT("'Triggers'!"&amp;SUBSTITUTE(ADDRESS(1,COLUMN(Table_Triggers[[#Headers],[Output Calculation]]),4),"1","")&amp;COLUMN()+1),"")</f>
        <v>"softReferral":{"history":false,"insolvency":false},</v>
      </c>
      <c r="E28" s="159" t="str">
        <f ca="1">IF(INDIRECT("'Triggers'!"&amp;SUBSTITUTE(ADDRESS(1,COLUMN(Table_Triggers[[#Headers],[Output Calculation]]),4),"1","")&amp;COLUMN()+1)&lt;&gt;"",INDIRECT("'Triggers'!"&amp;SUBSTITUTE(ADDRESS(1,COLUMN(Table_Triggers[[#Headers],[Output Calculation]]),4),"1","")&amp;COLUMN()+1),"")</f>
        <v>"hardReferral":{},</v>
      </c>
      <c r="F28" s="159" t="str">
        <f ca="1">IF(INDIRECT("'Triggers'!"&amp;SUBSTITUTE(ADDRESS(1,COLUMN(Table_Triggers[[#Headers],[Output Calculation]]),4),"1","")&amp;COLUMN()+1)&lt;&gt;"",INDIRECT("'Triggers'!"&amp;SUBSTITUTE(ADDRESS(1,COLUMN(Table_Triggers[[#Headers],[Output Calculation]]),4),"1","")&amp;COLUMN()+1),"")</f>
        <v>"decline":{},</v>
      </c>
      <c r="G28" s="159" t="str">
        <f ca="1">IF(INDIRECT("'Triggers'!"&amp;SUBSTITUTE(ADDRESS(1,COLUMN(Table_Triggers[[#Headers],[Output Calculation]]),4),"1","")&amp;COLUMN()+1)&lt;&gt;"",INDIRECT("'Triggers'!"&amp;SUBSTITUTE(ADDRESS(1,COLUMN(Table_Triggers[[#Headers],[Output Calculation]]),4),"1","")&amp;COLUMN()+1),"")</f>
        <v>"error":{"noCoverSelected":false},</v>
      </c>
      <c r="H28" s="159" t="str">
        <f ca="1">IF(INDIRECT("'Triggers'!"&amp;SUBSTITUTE(ADDRESS(1,COLUMN(Table_Triggers[[#Headers],[Output Calculation]]),4),"1","")&amp;COLUMN()+1)&lt;&gt;"",INDIRECT("'Triggers'!"&amp;SUBSTITUTE(ADDRESS(1,COLUMN(Table_Triggers[[#Headers],[Output Calculation]]),4),"1","")&amp;COLUMN()+1),"")</f>
        <v/>
      </c>
      <c r="I28" s="159" t="str">
        <f ca="1">IF(INDIRECT("'Triggers'!"&amp;SUBSTITUTE(ADDRESS(1,COLUMN(Table_Triggers[[#Headers],[Output Calculation]]),4),"1","")&amp;COLUMN()+1)&lt;&gt;"",INDIRECT("'Triggers'!"&amp;SUBSTITUTE(ADDRESS(1,COLUMN(Table_Triggers[[#Headers],[Output Calculation]]),4),"1","")&amp;COLUMN()+1),"")</f>
        <v/>
      </c>
      <c r="J28" s="159" t="str">
        <f ca="1">IF(INDIRECT("'Triggers'!"&amp;SUBSTITUTE(ADDRESS(1,COLUMN(Table_Triggers[[#Headers],[Output Calculation]]),4),"1","")&amp;COLUMN()+1)&lt;&gt;"",INDIRECT("'Triggers'!"&amp;SUBSTITUTE(ADDRESS(1,COLUMN(Table_Triggers[[#Headers],[Output Calculation]]),4),"1","")&amp;COLUMN()+1),"")</f>
        <v/>
      </c>
      <c r="K28" s="159" t="str">
        <f ca="1">IF(INDIRECT("'Triggers'!"&amp;SUBSTITUTE(ADDRESS(1,COLUMN(Table_Triggers[[#Headers],[Output Calculation]]),4),"1","")&amp;COLUMN()+1)&lt;&gt;"",INDIRECT("'Triggers'!"&amp;SUBSTITUTE(ADDRESS(1,COLUMN(Table_Triggers[[#Headers],[Output Calculation]]),4),"1","")&amp;COLUMN()+1),"")</f>
        <v/>
      </c>
      <c r="L28" s="159" t="str">
        <f ca="1">IF(INDIRECT("'Triggers'!"&amp;SUBSTITUTE(ADDRESS(1,COLUMN(Table_Triggers[[#Headers],[Output Calculation]]),4),"1","")&amp;COLUMN()+1)&lt;&gt;"",INDIRECT("'Triggers'!"&amp;SUBSTITUTE(ADDRESS(1,COLUMN(Table_Triggers[[#Headers],[Output Calculation]]),4),"1","")&amp;COLUMN()+1),"")</f>
        <v/>
      </c>
      <c r="M28" s="159" t="str">
        <f ca="1">IF(INDIRECT("'Triggers'!"&amp;SUBSTITUTE(ADDRESS(1,COLUMN(Table_Triggers[[#Headers],[Output Calculation]]),4),"1","")&amp;COLUMN()+1)&lt;&gt;"",INDIRECT("'Triggers'!"&amp;SUBSTITUTE(ADDRESS(1,COLUMN(Table_Triggers[[#Headers],[Output Calculation]]),4),"1","")&amp;COLUMN()+1),"")</f>
        <v/>
      </c>
      <c r="N28" s="159" t="str">
        <f ca="1">IF(INDIRECT("'Triggers'!"&amp;SUBSTITUTE(ADDRESS(1,COLUMN(Table_Triggers[[#Headers],[Output Calculation]]),4),"1","")&amp;COLUMN()+1)&lt;&gt;"",INDIRECT("'Triggers'!"&amp;SUBSTITUTE(ADDRESS(1,COLUMN(Table_Triggers[[#Headers],[Output Calculation]]),4),"1","")&amp;COLUMN()+1),"")</f>
        <v/>
      </c>
      <c r="O28" s="159" t="str">
        <f ca="1">IF(INDIRECT("'Triggers'!"&amp;SUBSTITUTE(ADDRESS(1,COLUMN(Table_Triggers[[#Headers],[Output Calculation]]),4),"1","")&amp;COLUMN()+1)&lt;&gt;"",INDIRECT("'Triggers'!"&amp;SUBSTITUTE(ADDRESS(1,COLUMN(Table_Triggers[[#Headers],[Output Calculation]]),4),"1","")&amp;COLUMN()+1),"")</f>
        <v/>
      </c>
      <c r="P28" s="159" t="str">
        <f ca="1">IF(INDIRECT("'Triggers'!"&amp;SUBSTITUTE(ADDRESS(1,COLUMN(Table_Triggers[[#Headers],[Output Calculation]]),4),"1","")&amp;COLUMN()+1)&lt;&gt;"",INDIRECT("'Triggers'!"&amp;SUBSTITUTE(ADDRESS(1,COLUMN(Table_Triggers[[#Headers],[Output Calculation]]),4),"1","")&amp;COLUMN()+1),"")</f>
        <v/>
      </c>
      <c r="Q28" s="159" t="str">
        <f ca="1">IF(INDIRECT("'Triggers'!"&amp;SUBSTITUTE(ADDRESS(1,COLUMN(Table_Triggers[[#Headers],[Output Calculation]]),4),"1","")&amp;COLUMN()+1)&lt;&gt;"",INDIRECT("'Triggers'!"&amp;SUBSTITUTE(ADDRESS(1,COLUMN(Table_Triggers[[#Headers],[Output Calculation]]),4),"1","")&amp;COLUMN()+1),"")</f>
        <v/>
      </c>
      <c r="R28" s="159" t="str">
        <f ca="1">IF(INDIRECT("'Triggers'!"&amp;SUBSTITUTE(ADDRESS(1,COLUMN(Table_Triggers[[#Headers],[Output Calculation]]),4),"1","")&amp;COLUMN()+1)&lt;&gt;"",INDIRECT("'Triggers'!"&amp;SUBSTITUTE(ADDRESS(1,COLUMN(Table_Triggers[[#Headers],[Output Calculation]]),4),"1","")&amp;COLUMN()+1),"")</f>
        <v/>
      </c>
      <c r="S28" s="159" t="str">
        <f ca="1">IF(INDIRECT("'Triggers'!"&amp;SUBSTITUTE(ADDRESS(1,COLUMN(Table_Triggers[[#Headers],[Output Calculation]]),4),"1","")&amp;COLUMN()+1)&lt;&gt;"",INDIRECT("'Triggers'!"&amp;SUBSTITUTE(ADDRESS(1,COLUMN(Table_Triggers[[#Headers],[Output Calculation]]),4),"1","")&amp;COLUMN()+1),"")</f>
        <v/>
      </c>
      <c r="T28" s="159" t="str">
        <f ca="1">IF(INDIRECT("'Triggers'!"&amp;SUBSTITUTE(ADDRESS(1,COLUMN(Table_Triggers[[#Headers],[Output Calculation]]),4),"1","")&amp;COLUMN()+1)&lt;&gt;"",INDIRECT("'Triggers'!"&amp;SUBSTITUTE(ADDRESS(1,COLUMN(Table_Triggers[[#Headers],[Output Calculation]]),4),"1","")&amp;COLUMN()+1),"")</f>
        <v/>
      </c>
      <c r="U28" s="159" t="str">
        <f ca="1">IF(INDIRECT("'Triggers'!"&amp;SUBSTITUTE(ADDRESS(1,COLUMN(Table_Triggers[[#Headers],[Output Calculation]]),4),"1","")&amp;COLUMN()+1)&lt;&gt;"",INDIRECT("'Triggers'!"&amp;SUBSTITUTE(ADDRESS(1,COLUMN(Table_Triggers[[#Headers],[Output Calculation]]),4),"1","")&amp;COLUMN()+1),"")</f>
        <v/>
      </c>
      <c r="V28" s="159" t="str">
        <f ca="1">IF(INDIRECT("'Triggers'!"&amp;SUBSTITUTE(ADDRESS(1,COLUMN(Table_Triggers[[#Headers],[Output Calculation]]),4),"1","")&amp;COLUMN()+1)&lt;&gt;"",INDIRECT("'Triggers'!"&amp;SUBSTITUTE(ADDRESS(1,COLUMN(Table_Triggers[[#Headers],[Output Calculation]]),4),"1","")&amp;COLUMN()+1),"")</f>
        <v/>
      </c>
      <c r="W28" s="159" t="str">
        <f ca="1">IF(INDIRECT("'Triggers'!"&amp;SUBSTITUTE(ADDRESS(1,COLUMN(Table_Triggers[[#Headers],[Output Calculation]]),4),"1","")&amp;COLUMN()+1)&lt;&gt;"",INDIRECT("'Triggers'!"&amp;SUBSTITUTE(ADDRESS(1,COLUMN(Table_Triggers[[#Headers],[Output Calculation]]),4),"1","")&amp;COLUMN()+1),"")</f>
        <v/>
      </c>
      <c r="X28" s="159" t="str">
        <f ca="1">IF(INDIRECT("'Triggers'!"&amp;SUBSTITUTE(ADDRESS(1,COLUMN(Table_Triggers[[#Headers],[Output Calculation]]),4),"1","")&amp;COLUMN()+1)&lt;&gt;"",INDIRECT("'Triggers'!"&amp;SUBSTITUTE(ADDRESS(1,COLUMN(Table_Triggers[[#Headers],[Output Calculation]]),4),"1","")&amp;COLUMN()+1),"")</f>
        <v/>
      </c>
      <c r="Y28" s="159" t="str">
        <f ca="1">IF(INDIRECT("'Triggers'!"&amp;SUBSTITUTE(ADDRESS(1,COLUMN(Table_Triggers[[#Headers],[Output Calculation]]),4),"1","")&amp;COLUMN()+1)&lt;&gt;"",INDIRECT("'Triggers'!"&amp;SUBSTITUTE(ADDRESS(1,COLUMN(Table_Triggers[[#Headers],[Output Calculation]]),4),"1","")&amp;COLUMN()+1),"")</f>
        <v/>
      </c>
      <c r="Z28" s="159" t="str">
        <f ca="1">IF(INDIRECT("'Triggers'!"&amp;SUBSTITUTE(ADDRESS(1,COLUMN(Table_Triggers[[#Headers],[Output Calculation]]),4),"1","")&amp;COLUMN()+1)&lt;&gt;"",INDIRECT("'Triggers'!"&amp;SUBSTITUTE(ADDRESS(1,COLUMN(Table_Triggers[[#Headers],[Output Calculation]]),4),"1","")&amp;COLUMN()+1),"")</f>
        <v/>
      </c>
      <c r="AA28" s="159" t="str">
        <f ca="1">IF(INDIRECT("'Triggers'!"&amp;SUBSTITUTE(ADDRESS(1,COLUMN(Table_Triggers[[#Headers],[Output Calculation]]),4),"1","")&amp;COLUMN()+1)&lt;&gt;"",INDIRECT("'Triggers'!"&amp;SUBSTITUTE(ADDRESS(1,COLUMN(Table_Triggers[[#Headers],[Output Calculation]]),4),"1","")&amp;COLUMN()+1),"")</f>
        <v/>
      </c>
      <c r="AB28" s="159" t="str">
        <f ca="1">IF(INDIRECT("'Triggers'!"&amp;SUBSTITUTE(ADDRESS(1,COLUMN(Table_Triggers[[#Headers],[Output Calculation]]),4),"1","")&amp;COLUMN()+1)&lt;&gt;"",INDIRECT("'Triggers'!"&amp;SUBSTITUTE(ADDRESS(1,COLUMN(Table_Triggers[[#Headers],[Output Calculation]]),4),"1","")&amp;COLUMN()+1),"")</f>
        <v/>
      </c>
      <c r="AC28" s="159" t="str">
        <f ca="1">IF(INDIRECT("'Triggers'!"&amp;SUBSTITUTE(ADDRESS(1,COLUMN(Table_Triggers[[#Headers],[Output Calculation]]),4),"1","")&amp;COLUMN()+1)&lt;&gt;"",INDIRECT("'Triggers'!"&amp;SUBSTITUTE(ADDRESS(1,COLUMN(Table_Triggers[[#Headers],[Output Calculation]]),4),"1","")&amp;COLUMN()+1),"")</f>
        <v/>
      </c>
      <c r="AD28" s="159" t="str">
        <f ca="1">IF(INDIRECT("'Triggers'!"&amp;SUBSTITUTE(ADDRESS(1,COLUMN(Table_Triggers[[#Headers],[Output Calculation]]),4),"1","")&amp;COLUMN()+1)&lt;&gt;"",INDIRECT("'Triggers'!"&amp;SUBSTITUTE(ADDRESS(1,COLUMN(Table_Triggers[[#Headers],[Output Calculation]]),4),"1","")&amp;COLUMN()+1),"")</f>
        <v/>
      </c>
      <c r="AE28" s="159" t="str">
        <f ca="1">IF(INDIRECT("'Triggers'!"&amp;SUBSTITUTE(ADDRESS(1,COLUMN(Table_Triggers[[#Headers],[Output Calculation]]),4),"1","")&amp;COLUMN()+1)&lt;&gt;"",INDIRECT("'Triggers'!"&amp;SUBSTITUTE(ADDRESS(1,COLUMN(Table_Triggers[[#Headers],[Output Calculation]]),4),"1","")&amp;COLUMN()+1),"")</f>
        <v/>
      </c>
      <c r="AF28" s="159" t="str">
        <f ca="1">IF(INDIRECT("'Triggers'!"&amp;SUBSTITUTE(ADDRESS(1,COLUMN(Table_Triggers[[#Headers],[Output Calculation]]),4),"1","")&amp;COLUMN()+1)&lt;&gt;"",INDIRECT("'Triggers'!"&amp;SUBSTITUTE(ADDRESS(1,COLUMN(Table_Triggers[[#Headers],[Output Calculation]]),4),"1","")&amp;COLUMN()+1),"")</f>
        <v/>
      </c>
      <c r="AG28" s="159" t="str">
        <f ca="1">IF(INDIRECT("'Triggers'!"&amp;SUBSTITUTE(ADDRESS(1,COLUMN(Table_Triggers[[#Headers],[Output Calculation]]),4),"1","")&amp;COLUMN()+1)&lt;&gt;"",INDIRECT("'Triggers'!"&amp;SUBSTITUTE(ADDRESS(1,COLUMN(Table_Triggers[[#Headers],[Output Calculation]]),4),"1","")&amp;COLUMN()+1),"")</f>
        <v/>
      </c>
      <c r="AH28" s="159" t="str">
        <f ca="1">IF(INDIRECT("'Triggers'!"&amp;SUBSTITUTE(ADDRESS(1,COLUMN(Table_Triggers[[#Headers],[Output Calculation]]),4),"1","")&amp;COLUMN()+1)&lt;&gt;"",INDIRECT("'Triggers'!"&amp;SUBSTITUTE(ADDRESS(1,COLUMN(Table_Triggers[[#Headers],[Output Calculation]]),4),"1","")&amp;COLUMN()+1),"")</f>
        <v/>
      </c>
      <c r="AI28" s="159" t="str">
        <f ca="1">IF(INDIRECT("'Triggers'!"&amp;SUBSTITUTE(ADDRESS(1,COLUMN(Table_Triggers[[#Headers],[Output Calculation]]),4),"1","")&amp;COLUMN()+1)&lt;&gt;"",INDIRECT("'Triggers'!"&amp;SUBSTITUTE(ADDRESS(1,COLUMN(Table_Triggers[[#Headers],[Output Calculation]]),4),"1","")&amp;COLUMN()+1),"")</f>
        <v/>
      </c>
      <c r="AJ28" s="159" t="str">
        <f ca="1">IF(INDIRECT("'Triggers'!"&amp;SUBSTITUTE(ADDRESS(1,COLUMN(Table_Triggers[[#Headers],[Output Calculation]]),4),"1","")&amp;COLUMN()+1)&lt;&gt;"",INDIRECT("'Triggers'!"&amp;SUBSTITUTE(ADDRESS(1,COLUMN(Table_Triggers[[#Headers],[Output Calculation]]),4),"1","")&amp;COLUMN()+1),"")</f>
        <v/>
      </c>
      <c r="AK28" s="159" t="str">
        <f ca="1">IF(INDIRECT("'Triggers'!"&amp;SUBSTITUTE(ADDRESS(1,COLUMN(Table_Triggers[[#Headers],[Output Calculation]]),4),"1","")&amp;COLUMN()+1)&lt;&gt;"",INDIRECT("'Triggers'!"&amp;SUBSTITUTE(ADDRESS(1,COLUMN(Table_Triggers[[#Headers],[Output Calculation]]),4),"1","")&amp;COLUMN()+1),"")</f>
        <v/>
      </c>
      <c r="AL28" s="159" t="str">
        <f ca="1">IF(INDIRECT("'Triggers'!"&amp;SUBSTITUTE(ADDRESS(1,COLUMN(Table_Triggers[[#Headers],[Output Calculation]]),4),"1","")&amp;COLUMN()+1)&lt;&gt;"",INDIRECT("'Triggers'!"&amp;SUBSTITUTE(ADDRESS(1,COLUMN(Table_Triggers[[#Headers],[Output Calculation]]),4),"1","")&amp;COLUMN()+1),"")</f>
        <v/>
      </c>
      <c r="AM28" s="159" t="str">
        <f ca="1">IF(INDIRECT("'Triggers'!"&amp;SUBSTITUTE(ADDRESS(1,COLUMN(Table_Triggers[[#Headers],[Output Calculation]]),4),"1","")&amp;COLUMN()+1)&lt;&gt;"",INDIRECT("'Triggers'!"&amp;SUBSTITUTE(ADDRESS(1,COLUMN(Table_Triggers[[#Headers],[Output Calculation]]),4),"1","")&amp;COLUMN()+1),"")</f>
        <v/>
      </c>
      <c r="AN28" s="159" t="str">
        <f ca="1">IF(INDIRECT("'Triggers'!"&amp;SUBSTITUTE(ADDRESS(1,COLUMN(Table_Triggers[[#Headers],[Output Calculation]]),4),"1","")&amp;COLUMN()+1)&lt;&gt;"",INDIRECT("'Triggers'!"&amp;SUBSTITUTE(ADDRESS(1,COLUMN(Table_Triggers[[#Headers],[Output Calculation]]),4),"1","")&amp;COLUMN()+1),"")</f>
        <v/>
      </c>
      <c r="AO28" s="159" t="str">
        <f ca="1">IF(INDIRECT("'Triggers'!"&amp;SUBSTITUTE(ADDRESS(1,COLUMN(Table_Triggers[[#Headers],[Output Calculation]]),4),"1","")&amp;COLUMN()+1)&lt;&gt;"",INDIRECT("'Triggers'!"&amp;SUBSTITUTE(ADDRESS(1,COLUMN(Table_Triggers[[#Headers],[Output Calculation]]),4),"1","")&amp;COLUMN()+1),"")</f>
        <v/>
      </c>
      <c r="AP28" s="159" t="str">
        <f ca="1">IF(INDIRECT("'Triggers'!"&amp;SUBSTITUTE(ADDRESS(1,COLUMN(Table_Triggers[[#Headers],[Output Calculation]]),4),"1","")&amp;COLUMN()+1)&lt;&gt;"",INDIRECT("'Triggers'!"&amp;SUBSTITUTE(ADDRESS(1,COLUMN(Table_Triggers[[#Headers],[Output Calculation]]),4),"1","")&amp;COLUMN()+1),"")</f>
        <v/>
      </c>
      <c r="AQ28" s="159" t="str">
        <f ca="1">IF(INDIRECT("'Triggers'!"&amp;SUBSTITUTE(ADDRESS(1,COLUMN(Table_Triggers[[#Headers],[Output Calculation]]),4),"1","")&amp;COLUMN()+1)&lt;&gt;"",INDIRECT("'Triggers'!"&amp;SUBSTITUTE(ADDRESS(1,COLUMN(Table_Triggers[[#Headers],[Output Calculation]]),4),"1","")&amp;COLUMN()+1),"")</f>
        <v/>
      </c>
      <c r="AR28" s="159" t="str">
        <f ca="1">IF(INDIRECT("'Triggers'!"&amp;SUBSTITUTE(ADDRESS(1,COLUMN(Table_Triggers[[#Headers],[Output Calculation]]),4),"1","")&amp;COLUMN()+1)&lt;&gt;"",INDIRECT("'Triggers'!"&amp;SUBSTITUTE(ADDRESS(1,COLUMN(Table_Triggers[[#Headers],[Output Calculation]]),4),"1","")&amp;COLUMN()+1),"")</f>
        <v/>
      </c>
      <c r="AS28" s="159" t="str">
        <f ca="1">IF(INDIRECT("'Triggers'!"&amp;SUBSTITUTE(ADDRESS(1,COLUMN(Table_Triggers[[#Headers],[Output Calculation]]),4),"1","")&amp;COLUMN()+1)&lt;&gt;"",INDIRECT("'Triggers'!"&amp;SUBSTITUTE(ADDRESS(1,COLUMN(Table_Triggers[[#Headers],[Output Calculation]]),4),"1","")&amp;COLUMN()+1),"")</f>
        <v/>
      </c>
      <c r="AT28" s="159" t="str">
        <f ca="1">IF(INDIRECT("'Triggers'!"&amp;SUBSTITUTE(ADDRESS(1,COLUMN(Table_Triggers[[#Headers],[Output Calculation]]),4),"1","")&amp;COLUMN()+1)&lt;&gt;"",INDIRECT("'Triggers'!"&amp;SUBSTITUTE(ADDRESS(1,COLUMN(Table_Triggers[[#Headers],[Output Calculation]]),4),"1","")&amp;COLUMN()+1),"")</f>
        <v/>
      </c>
      <c r="AU28" s="159" t="str">
        <f ca="1">IF(INDIRECT("'Triggers'!"&amp;SUBSTITUTE(ADDRESS(1,COLUMN(Table_Triggers[[#Headers],[Output Calculation]]),4),"1","")&amp;COLUMN()+1)&lt;&gt;"",INDIRECT("'Triggers'!"&amp;SUBSTITUTE(ADDRESS(1,COLUMN(Table_Triggers[[#Headers],[Output Calculation]]),4),"1","")&amp;COLUMN()+1),"")</f>
        <v/>
      </c>
      <c r="AV28" s="159" t="str">
        <f ca="1">IF(INDIRECT("'Triggers'!"&amp;SUBSTITUTE(ADDRESS(1,COLUMN(Table_Triggers[[#Headers],[Output Calculation]]),4),"1","")&amp;COLUMN()+1)&lt;&gt;"",INDIRECT("'Triggers'!"&amp;SUBSTITUTE(ADDRESS(1,COLUMN(Table_Triggers[[#Headers],[Output Calculation]]),4),"1","")&amp;COLUMN()+1),"")</f>
        <v/>
      </c>
      <c r="AW28" s="159" t="str">
        <f ca="1">IF(INDIRECT("'Triggers'!"&amp;SUBSTITUTE(ADDRESS(1,COLUMN(Table_Triggers[[#Headers],[Output Calculation]]),4),"1","")&amp;COLUMN()+1)&lt;&gt;"",INDIRECT("'Triggers'!"&amp;SUBSTITUTE(ADDRESS(1,COLUMN(Table_Triggers[[#Headers],[Output Calculation]]),4),"1","")&amp;COLUMN()+1),"")</f>
        <v/>
      </c>
      <c r="AX28" s="159" t="str">
        <f ca="1">IF(INDIRECT("'Triggers'!"&amp;SUBSTITUTE(ADDRESS(1,COLUMN(Table_Triggers[[#Headers],[Output Calculation]]),4),"1","")&amp;COLUMN()+1)&lt;&gt;"",INDIRECT("'Triggers'!"&amp;SUBSTITUTE(ADDRESS(1,COLUMN(Table_Triggers[[#Headers],[Output Calculation]]),4),"1","")&amp;COLUMN()+1),"")</f>
        <v/>
      </c>
      <c r="AY28" s="159" t="str">
        <f ca="1">IF(INDIRECT("'Triggers'!"&amp;SUBSTITUTE(ADDRESS(1,COLUMN(Table_Triggers[[#Headers],[Output Calculation]]),4),"1","")&amp;COLUMN()+1)&lt;&gt;"",INDIRECT("'Triggers'!"&amp;SUBSTITUTE(ADDRESS(1,COLUMN(Table_Triggers[[#Headers],[Output Calculation]]),4),"1","")&amp;COLUMN()+1),"")</f>
        <v/>
      </c>
      <c r="AZ28" s="159" t="str">
        <f ca="1">IF(INDIRECT("'Triggers'!"&amp;SUBSTITUTE(ADDRESS(1,COLUMN(Table_Triggers[[#Headers],[Output Calculation]]),4),"1","")&amp;COLUMN()+1)&lt;&gt;"",INDIRECT("'Triggers'!"&amp;SUBSTITUTE(ADDRESS(1,COLUMN(Table_Triggers[[#Headers],[Output Calculation]]),4),"1","")&amp;COLUMN()+1),"")</f>
        <v/>
      </c>
      <c r="BA28" s="159" t="str">
        <f ca="1">IF(INDIRECT("'Triggers'!"&amp;SUBSTITUTE(ADDRESS(1,COLUMN(Table_Triggers[[#Headers],[Output Calculation]]),4),"1","")&amp;COLUMN()+1)&lt;&gt;"",INDIRECT("'Triggers'!"&amp;SUBSTITUTE(ADDRESS(1,COLUMN(Table_Triggers[[#Headers],[Output Calculation]]),4),"1","")&amp;COLUMN()+1),"")</f>
        <v/>
      </c>
      <c r="BB28" s="151" t="s">
        <v>775</v>
      </c>
    </row>
    <row r="29" spans="2:54" ht="21" customHeight="1">
      <c r="B29" s="3" t="s">
        <v>227</v>
      </c>
      <c r="C29" s="151" t="s">
        <v>796</v>
      </c>
      <c r="D29" s="159" t="str">
        <f ca="1" xml:space="preserve">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"""&amp;Totals_Instalment_Yearly_Instalments&amp;""","&amp;
"""instalmentAmount"": """&amp;TEXT(Totals_Instalment_Instalment_Amount,"$#,##0.00")&amp;""""&amp;
"}"</f>
        <v>"total": {"premium": "$0.00","ESL": "$0.00","GST": "$0.00","stampDuty": "$0.00","serviceFees": "$0.00","interest": "$0.00","merchantFees": "$0.00","transactionCosts": "$0.00","payable": "$0.00"},"instalments": {"instalmentsPerYear": "12","instalmentAmount": "$0.00"}</v>
      </c>
      <c r="E29" s="154"/>
      <c r="F29" s="154"/>
      <c r="G29" s="154"/>
      <c r="H29" s="154"/>
      <c r="I29" s="154"/>
      <c r="J29" s="154"/>
      <c r="K29" s="154"/>
      <c r="L29" s="154"/>
      <c r="M29" s="154"/>
      <c r="N29" s="154"/>
      <c r="O29" s="154"/>
      <c r="P29" s="154"/>
      <c r="Q29" s="154"/>
      <c r="R29" s="154"/>
      <c r="S29" s="154"/>
      <c r="T29" s="154"/>
      <c r="U29" s="154"/>
      <c r="V29" s="154"/>
      <c r="W29" s="154"/>
      <c r="X29" s="154"/>
      <c r="Y29" s="154"/>
      <c r="Z29" s="154"/>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1" t="s">
        <v>787</v>
      </c>
    </row>
  </sheetData>
  <pageMargins left="0.7" right="0.7" top="0.75" bottom="0.75" header="0.3" footer="0.3"/>
  <pageSetup paperSize="9"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E27"/>
  <sheetViews>
    <sheetView workbookViewId="0">
      <selection activeCell="B3" sqref="B3"/>
    </sheetView>
  </sheetViews>
  <sheetFormatPr defaultColWidth="9" defaultRowHeight="21" customHeight="1"/>
  <cols>
    <col min="1" max="1" width="9.109375" style="3" customWidth="1"/>
    <col min="2" max="2" width="42.109375" style="3" customWidth="1"/>
    <col min="3" max="5" width="32.6640625" style="3" customWidth="1"/>
    <col min="6" max="16384" width="9" style="3"/>
  </cols>
  <sheetData>
    <row r="2" spans="2:5" ht="46.8" thickBot="1">
      <c r="B2" s="77" t="s">
        <v>212</v>
      </c>
      <c r="C2" s="77"/>
      <c r="D2" s="77"/>
      <c r="E2" s="77"/>
    </row>
    <row r="4" spans="2:5" ht="29.4" thickBot="1">
      <c r="B4" s="4" t="s">
        <v>797</v>
      </c>
      <c r="C4" s="4"/>
      <c r="D4" s="4"/>
      <c r="E4" s="4"/>
    </row>
    <row r="6" spans="2:5" ht="14.4">
      <c r="B6" t="s">
        <v>798</v>
      </c>
      <c r="C6" t="s">
        <v>799</v>
      </c>
      <c r="D6" t="s">
        <v>800</v>
      </c>
      <c r="E6" t="s">
        <v>801</v>
      </c>
    </row>
    <row r="7" spans="2:5" ht="21" customHeight="1">
      <c r="B7" s="141">
        <v>0</v>
      </c>
      <c r="C7" s="141">
        <v>0</v>
      </c>
      <c r="D7" s="141">
        <v>0</v>
      </c>
      <c r="E7" s="141">
        <v>0</v>
      </c>
    </row>
    <row r="8" spans="2:5" ht="21" customHeight="1">
      <c r="B8" s="141">
        <v>5000000</v>
      </c>
      <c r="C8" s="141">
        <v>350</v>
      </c>
      <c r="D8" s="141">
        <v>0</v>
      </c>
      <c r="E8" s="141">
        <v>0</v>
      </c>
    </row>
    <row r="9" spans="2:5" ht="21" customHeight="1">
      <c r="B9" s="141">
        <v>10000000</v>
      </c>
      <c r="C9" s="141">
        <v>400</v>
      </c>
      <c r="D9" s="141">
        <v>100</v>
      </c>
      <c r="E9" s="141">
        <v>280</v>
      </c>
    </row>
    <row r="10" spans="2:5" ht="21" customHeight="1">
      <c r="B10" s="141">
        <v>20000000</v>
      </c>
      <c r="C10" s="141">
        <v>490</v>
      </c>
      <c r="D10" s="141">
        <v>100</v>
      </c>
      <c r="E10" s="141">
        <v>400</v>
      </c>
    </row>
    <row r="12" spans="2:5" ht="29.4" thickBot="1">
      <c r="B12" s="4" t="s">
        <v>802</v>
      </c>
      <c r="C12" s="4"/>
      <c r="D12" s="4"/>
    </row>
    <row r="14" spans="2:5" ht="14.4">
      <c r="B14" t="s">
        <v>803</v>
      </c>
      <c r="C14" t="s">
        <v>68</v>
      </c>
      <c r="D14" t="s">
        <v>171</v>
      </c>
    </row>
    <row r="15" spans="2:5" ht="21" customHeight="1">
      <c r="B15" s="141">
        <v>500</v>
      </c>
      <c r="C15" s="141">
        <v>430</v>
      </c>
      <c r="D15" s="141">
        <v>680</v>
      </c>
    </row>
    <row r="16" spans="2:5" ht="21" customHeight="1">
      <c r="B16" s="141">
        <v>750</v>
      </c>
      <c r="C16" s="141">
        <v>580</v>
      </c>
      <c r="D16" s="141">
        <v>900</v>
      </c>
    </row>
    <row r="17" spans="2:4" ht="21" customHeight="1">
      <c r="B17" s="141">
        <v>1000</v>
      </c>
      <c r="C17" s="141">
        <v>680</v>
      </c>
      <c r="D17" s="141">
        <v>1160</v>
      </c>
    </row>
    <row r="19" spans="2:4" ht="29.4" thickBot="1">
      <c r="B19" s="4" t="s">
        <v>804</v>
      </c>
      <c r="C19" s="4"/>
    </row>
    <row r="21" spans="2:4" ht="14.4">
      <c r="B21" t="s">
        <v>1</v>
      </c>
      <c r="C21" t="s">
        <v>6</v>
      </c>
    </row>
    <row r="22" spans="2:4" ht="21" customHeight="1">
      <c r="B22" t="s">
        <v>805</v>
      </c>
      <c r="C22">
        <v>2</v>
      </c>
    </row>
    <row r="23" spans="2:4" ht="21" customHeight="1">
      <c r="B23" t="s">
        <v>806</v>
      </c>
      <c r="C23" s="141">
        <v>120</v>
      </c>
    </row>
    <row r="24" spans="2:4" ht="21" customHeight="1">
      <c r="B24" t="s">
        <v>807</v>
      </c>
      <c r="C24" s="141">
        <v>170</v>
      </c>
    </row>
    <row r="25" spans="2:4" ht="21" customHeight="1">
      <c r="B25" t="s">
        <v>808</v>
      </c>
      <c r="C25" s="141">
        <v>200</v>
      </c>
    </row>
    <row r="26" spans="2:4" ht="21" customHeight="1">
      <c r="B26" s="1" t="s">
        <v>809</v>
      </c>
      <c r="C26" s="146">
        <v>8000</v>
      </c>
    </row>
    <row r="27" spans="2:4" ht="21" customHeight="1">
      <c r="B27" s="1" t="s">
        <v>810</v>
      </c>
      <c r="C27" s="146">
        <v>5000</v>
      </c>
    </row>
  </sheetData>
  <pageMargins left="0.69930555555555596" right="0.69930555555555596"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76</vt:i4>
      </vt:variant>
    </vt:vector>
  </HeadingPairs>
  <TitlesOfParts>
    <vt:vector size="92" baseType="lpstr">
      <vt:lpstr>Question Sets</vt:lpstr>
      <vt:lpstr>Repeating Question Sets</vt:lpstr>
      <vt:lpstr>Question Options</vt:lpstr>
      <vt:lpstr>Triggers</vt:lpstr>
      <vt:lpstr>Risk 1</vt:lpstr>
      <vt:lpstr>Risk 2</vt:lpstr>
      <vt:lpstr>Statutory Rates</vt:lpstr>
      <vt:lpstr>Payments</vt:lpstr>
      <vt:lpstr>Totals</vt:lpstr>
      <vt:lpstr>Settings</vt:lpstr>
      <vt:lpstr>Styles</vt:lpstr>
      <vt:lpstr>Text</vt:lpstr>
      <vt:lpstr>Drop Downs</vt:lpstr>
      <vt:lpstr>Policy</vt:lpstr>
      <vt:lpstr>Outputs</vt:lpstr>
      <vt:lpstr>Rating Factors</vt:lpstr>
      <vt:lpstr>Colour_Accent_1</vt:lpstr>
      <vt:lpstr>Colour_Accent_2</vt:lpstr>
      <vt:lpstr>Colour_Background_1</vt:lpstr>
      <vt:lpstr>Colour_Background_2</vt:lpstr>
      <vt:lpstr>Colour_Background_3</vt:lpstr>
      <vt:lpstr>Colour_Borders</vt:lpstr>
      <vt:lpstr>Colour_Decline</vt:lpstr>
      <vt:lpstr>Colour_Foreground_1</vt:lpstr>
      <vt:lpstr>Colour_Foreground_2</vt:lpstr>
      <vt:lpstr>Colour_Hard_Referral</vt:lpstr>
      <vt:lpstr>Colour_Soft_Referral</vt:lpstr>
      <vt:lpstr>Input_Payment_Method</vt:lpstr>
      <vt:lpstr>Input_Payment_Option</vt:lpstr>
      <vt:lpstr>mobile_animals_in_transit_premium</vt:lpstr>
      <vt:lpstr>mobile_staff_covered_under_base_PL_premium</vt:lpstr>
      <vt:lpstr>mobile_tools_premium</vt:lpstr>
      <vt:lpstr>mobile_tools_sum_insured</vt:lpstr>
      <vt:lpstr>mobile_trailers_premium</vt:lpstr>
      <vt:lpstr>mobile_trailers_sum_insured</vt:lpstr>
      <vt:lpstr>Payment_Methods_Direct_Default</vt:lpstr>
      <vt:lpstr>Payment_Methods_Direct_Enabled</vt:lpstr>
      <vt:lpstr>Payment_Methods_Direct_Merchant_Fee</vt:lpstr>
      <vt:lpstr>Payment_Methods_Direct_Transaction_Fee</vt:lpstr>
      <vt:lpstr>Payment_Methods_Funded_Default</vt:lpstr>
      <vt:lpstr>Payment_Methods_Funded_Enabled</vt:lpstr>
      <vt:lpstr>Payment_Methods_Funded_Merchant_Fee</vt:lpstr>
      <vt:lpstr>Payment_Methods_Funded_Transaction_Fee</vt:lpstr>
      <vt:lpstr>Payment_Option_Annual</vt:lpstr>
      <vt:lpstr>Payment_Option_Fortnightly</vt:lpstr>
      <vt:lpstr>Payment_Option_Monthly</vt:lpstr>
      <vt:lpstr>Payment_Option_Weekly</vt:lpstr>
      <vt:lpstr>Payment_Options_Default</vt:lpstr>
      <vt:lpstr>Payment_Options_Direct_Interest_Rate</vt:lpstr>
      <vt:lpstr>Payment_Options_Direct_Once_Off_Fee</vt:lpstr>
      <vt:lpstr>Payment_Options_Direct_Per_Instalment_Fee</vt:lpstr>
      <vt:lpstr>Payment_Options_Funded_Interest_Rate</vt:lpstr>
      <vt:lpstr>Payment_Options_Funded_Once_Off_Fee</vt:lpstr>
      <vt:lpstr>Payment_Options_Funded_Per_Instalment_Fee</vt:lpstr>
      <vt:lpstr>Payment_Options_Number_Of_Instalments</vt:lpstr>
      <vt:lpstr>Payment_Options_Type</vt:lpstr>
      <vt:lpstr>Repeating_Question_Sets_Values</vt:lpstr>
      <vt:lpstr>Risk_1_ESL</vt:lpstr>
      <vt:lpstr>Risk_1_Name</vt:lpstr>
      <vt:lpstr>Risk_1_Prefix</vt:lpstr>
      <vt:lpstr>Risk_1_Type</vt:lpstr>
      <vt:lpstr>Risk_2_ESL</vt:lpstr>
      <vt:lpstr>Risk_2_Name</vt:lpstr>
      <vt:lpstr>Risk_2_Prefix</vt:lpstr>
      <vt:lpstr>Risk_2_Type</vt:lpstr>
      <vt:lpstr>Select_Bootstrap_Columns</vt:lpstr>
      <vt:lpstr>Select_Data_Type</vt:lpstr>
      <vt:lpstr>Select_ESL_Eligibility</vt:lpstr>
      <vt:lpstr>Select_Payment_Methods</vt:lpstr>
      <vt:lpstr>Select_Payment_Options</vt:lpstr>
      <vt:lpstr>Select_Rating_Factor</vt:lpstr>
      <vt:lpstr>Select_Repeating_Data_Type</vt:lpstr>
      <vt:lpstr>Select_Risk_Type</vt:lpstr>
      <vt:lpstr>Select_Yes_No</vt:lpstr>
      <vt:lpstr>Settings_Financial_Commission_Rate</vt:lpstr>
      <vt:lpstr>Settings_Financial_Service_Fee_Once_Off</vt:lpstr>
      <vt:lpstr>Settings_Financial_Service_Fee_Premium_Percent</vt:lpstr>
      <vt:lpstr>settings_organisation_name</vt:lpstr>
      <vt:lpstr>Settings_Styling_Font_Body_Text</vt:lpstr>
      <vt:lpstr>Settings_Styling_Font_Headings</vt:lpstr>
      <vt:lpstr>Settings_Styling_Font_Labels</vt:lpstr>
      <vt:lpstr>Settings_Styling_Font_Weight_Body_Text</vt:lpstr>
      <vt:lpstr>Settings_Styling_Font_Weight_Headings</vt:lpstr>
      <vt:lpstr>Settings_Styling_Font_Weight_Labels</vt:lpstr>
      <vt:lpstr>Settings_Styling_Other_Default_Border_Radius</vt:lpstr>
      <vt:lpstr>Settings_Styling_Other_Sidebar_Width</vt:lpstr>
      <vt:lpstr>Settings_Styling_Other_Small_Device_Margin</vt:lpstr>
      <vt:lpstr>Settings_Styling_Other_Tooltip_Panel_Background_Colour</vt:lpstr>
      <vt:lpstr>Settings_Styling_Other_Tooltip_Panel_Border</vt:lpstr>
      <vt:lpstr>Settings_Styling_Sidebar_Header_Background_Colour</vt:lpstr>
      <vt:lpstr>Totals_Instalment_Instalment_Amount</vt:lpstr>
      <vt:lpstr>Totals_Instalment_Yearly_Instalments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carl.andersson@aptiture.com</dc:creator>
  <cp:keywords/>
  <dc:description/>
  <cp:lastModifiedBy>Windows User</cp:lastModifiedBy>
  <cp:revision/>
  <dcterms:created xsi:type="dcterms:W3CDTF">2016-05-31T05:49:00Z</dcterms:created>
  <dcterms:modified xsi:type="dcterms:W3CDTF">2019-02-28T07:15:35Z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1033-10.1.0.5601</vt:lpwstr>
  </property>
</Properties>
</file>